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autoCompressPictures="0" defaultThemeVersion="124226"/>
  <mc:AlternateContent xmlns:mc="http://schemas.openxmlformats.org/markup-compatibility/2006">
    <mc:Choice Requires="x15">
      <x15ac:absPath xmlns:x15ac="http://schemas.microsoft.com/office/spreadsheetml/2010/11/ac" url="https://uri0.sharepoint.com/sites/BudgetOffice/Shared Documents/General/Budget Drive/ALL&amp;BUD/FY25/MYR/Fringe/"/>
    </mc:Choice>
  </mc:AlternateContent>
  <xr:revisionPtr revIDLastSave="37" documentId="8_{85F35ED3-6DCF-4A60-82F9-1A9C9EFC9A92}" xr6:coauthVersionLast="47" xr6:coauthVersionMax="47" xr10:uidLastSave="{94BC393D-4F7A-4EC9-9C2E-24C259CCF553}"/>
  <bookViews>
    <workbookView xWindow="-120" yWindow="-18120" windowWidth="29040" windowHeight="17520" tabRatio="924" activeTab="4" xr2:uid="{00000000-000D-0000-FFFF-FFFF00000000}"/>
  </bookViews>
  <sheets>
    <sheet name="Instructions" sheetId="17" r:id="rId1"/>
    <sheet name="Calculator - Basic" sheetId="13" r:id="rId2"/>
    <sheet name="Calculator - Variance" sheetId="16" r:id="rId3"/>
    <sheet name="Calculator - Multiple Positions" sheetId="8" r:id="rId4"/>
    <sheet name="Codes &amp; Rates" sheetId="12" r:id="rId5"/>
  </sheets>
  <definedNames>
    <definedName name="_xlnm._FilterDatabase" localSheetId="3" hidden="1">'Calculator - Multiple Positions'!$A$6:$AH$28</definedName>
    <definedName name="CopayFactor1" localSheetId="1">(1-IF('Calculator - Basic'!$F$7="Individual",INDEX(Individual_copayrates_table,MATCH(VLOOKUP('Calculator - Basic'!$F$3,Individual_copayrates_salaryrange,1),Individual_copayrates_salary,0),MATCH('Calculator - Basic'!$F$6,Individual_copayrates_union,0)),INDEX(Family_copayrates_table,MATCH(VLOOKUP('Calculator - Basic'!$F$3,Family_copayrates_salaryrange,1),Family_copayrates_salary,0),MATCH('Calculator - Basic'!$F$6,Family_copayrates_union,0))))</definedName>
    <definedName name="CopayFactor1" localSheetId="3">(1-IF('Calculator - Multiple Positions'!$J1="Individual",INDEX(Individual_copayrates_table,MATCH(VLOOKUP('Calculator - Multiple Positions'!$F1,Individual_copayrates_salaryrange,1),Individual_copayrates_salary,0),MATCH('Calculator - Multiple Positions'!$I1,Individual_copayrates_union,0)),INDEX(Family_copayrates_table,MATCH(VLOOKUP('Calculator - Multiple Positions'!$F1,Family_copayrates_salaryrange,1),Family_copayrates_salary,0),MATCH('Calculator - Multiple Positions'!$I1,Family_copayrates_union,0))))</definedName>
    <definedName name="CopayFactor1" localSheetId="2">(1-IF('Calculator - Variance'!A$7="Individual",INDEX(Individual_copayrates_table,MATCH(VLOOKUP('Calculator - Variance'!A$3,Individual_copayrates_salaryrange,1),Individual_copayrates_salary,0),MATCH('Calculator - Variance'!A$6,Individual_copayrates_union,0)),INDEX(Family_copayrates_table,MATCH(VLOOKUP('Calculator - Variance'!A$3,Family_copayrates_salaryrange,1),Family_copayrates_salary,0),MATCH('Calculator - Variance'!A$6,Family_copayrates_union,0))))</definedName>
    <definedName name="CopayFactor2" localSheetId="1">(1-IF('Calculator - Basic'!$F$7="Individual",INDEX(Individual_copayrates_table,MATCH(VLOOKUP('Calculator - Basic'!$F$3,Individual_copayrates_salaryrange,1),Individual_copayrates_salary,0),MATCH('Calculator - Basic'!$F$4,Individual_copayrates_union,0)),INDEX(Family_copayrates_table,MATCH(VLOOKUP('Calculator - Basic'!$F$3,Family_copayrates_salaryrange,1),Family_copayrates_salary,0),MATCH('Calculator - Basic'!$F$4,Family_copayrates_union,0))))</definedName>
    <definedName name="CopayFactor2" localSheetId="3">(1-IF('Calculator - Multiple Positions'!$J1="Individual",INDEX(Individual_copayrates_table,MATCH(VLOOKUP('Calculator - Multiple Positions'!$F1,Individual_copayrates_salaryrange,1),Individual_copayrates_salary,0),MATCH('Calculator - Multiple Positions'!$G1,Individual_copayrates_union,0)),INDEX(Family_copayrates_table,MATCH(VLOOKUP('Calculator - Multiple Positions'!$F1,Family_copayrates_salaryrange,1),Family_copayrates_salary,0),MATCH('Calculator - Multiple Positions'!$G1,Family_copayrates_union,0))))</definedName>
    <definedName name="CopayFactor2" localSheetId="2">(1-IF('Calculator - Variance'!A$7="Individual",INDEX(Individual_copayrates_table,MATCH(VLOOKUP('Calculator - Variance'!A$3,Individual_copayrates_salaryrange,1),Individual_copayrates_salary,0),MATCH('Calculator - Variance'!A$4,Individual_copayrates_union,0)),INDEX(Family_copayrates_table,MATCH(VLOOKUP('Calculator - Variance'!A$3,Family_copayrates_salaryrange,1),Family_copayrates_salary,0),MATCH('Calculator - Variance'!A$4,Family_copayrates_union,0))))</definedName>
    <definedName name="CRFormula_ClasCopayRates" localSheetId="4">IF(ISNUMBER('Codes &amp; Rates'!$B1),'Codes &amp; Rates'!$B1,'Codes &amp; Rates'!A1048576)</definedName>
    <definedName name="CRFormula_ClasRates" localSheetId="4">'Codes &amp; Rates'!$B1</definedName>
    <definedName name="CRFormula_FacuCopayRates" localSheetId="4">IF(ISNUMBER('Codes &amp; Rates'!$N1),'Codes &amp; Rates'!$N1,'Codes &amp; Rates'!A1048576)</definedName>
    <definedName name="CRFormula_FacuRates" localSheetId="4">'Codes &amp; Rates'!$N1</definedName>
    <definedName name="CRFormula_heading" localSheetId="4">Current_cycle&amp;" - Rates"</definedName>
    <definedName name="CRFormula_NoncCopayRates" localSheetId="4">IF(ISNUMBER('Codes &amp; Rates'!$G1),'Codes &amp; Rates'!$G1,'Codes &amp; Rates'!A1048576)</definedName>
    <definedName name="CRFormula_NoncRates" localSheetId="4">'Codes &amp; Rates'!$G1</definedName>
    <definedName name="Current_cycle">'Codes &amp; Rates'!$O$68</definedName>
    <definedName name="Dental_rates_plan">'Codes &amp; Rates'!$A$18:$A$26</definedName>
    <definedName name="Dental_rates_table">'Codes &amp; Rates'!$A$18:$P$26</definedName>
    <definedName name="Dental_rates_union">'Codes &amp; Rates'!$A$18:$P$18</definedName>
    <definedName name="ERS_rate">'Codes &amp; Rates'!$B$68</definedName>
    <definedName name="ERSRHI_rate">'Codes &amp; Rates'!$B$70</definedName>
    <definedName name="Family_copayrates_salary">'Codes &amp; Rates'!$A$53:$A$60</definedName>
    <definedName name="Family_copayrates_salaryrange">'Codes &amp; Rates'!$A$54:$A$60</definedName>
    <definedName name="Family_copayrates_table">'Codes &amp; Rates'!$A$53:$P$60</definedName>
    <definedName name="Family_copayrates_union">'Codes &amp; Rates'!$A$53:$P$53</definedName>
    <definedName name="Formula_Account" localSheetId="1">IF('Calculator - Basic'!D1048573="Clas","5210","5250")</definedName>
    <definedName name="Formula_Account" localSheetId="3">IF('Calculator - Multiple Positions'!$G1="Clas","5210","5250")</definedName>
    <definedName name="Formula_Account" localSheetId="2">IF('Calculator - Variance'!D1048573="Clas","5210","5250")</definedName>
    <definedName name="Formula_Blerg" localSheetId="1">IF(OR('Calculator - Basic'!$F$8="ERS",AND('Calculator - Basic'!$F$4="Clas",'Calculator - Basic'!$F$8="Not Indicated Yet",'Calculator - Basic'!$F$12&lt;'Codes &amp; Rates'!$C$97)),'Calculator - Basic'!$F$13*TIAAHP1_Rate,IF(OR('Calculator - Basic'!$F$8="ERS",AND('Calculator - Basic'!$F$4="Clas",'Calculator - Basic'!$F$8="Not Indicated Yet",'Calculator - Basic'!$F$12&gt;='Codes &amp; Rates'!$B$98,'Calculator - Basic'!$F$12&lt;'Codes &amp; Rates'!$C$98)),'Calculator - Basic'!$F$13*TIAAHP2_Rate,IF(OR('Calculator - Basic'!$F$8="ERS",AND('Calculator - Basic'!$F$4="Clas",'Calculator - Basic'!$F$8="Not Indicated Yet",'Calculator - Basic'!$F$12&gt;='Codes &amp; Rates'!$B$99,'Calculator - Basic'!$F$12&lt;'Codes &amp; Rates'!$C$99)),'Calculator - Basic'!$F$13*TIAAHP3_Rate,IF(OR('Calculator - Basic'!$F$8="ERS",AND('Calculator - Basic'!$F$4="Clas",'Calculator - Basic'!$F$8="Not Indicated Yet",'Calculator - Basic'!$F$12&gt;'Codes &amp; Rates'!$B$100)),'Calculator - Basic'!$F$13*TIAAHP4_Rate,0))))</definedName>
    <definedName name="Formula_Changed" localSheetId="2">IF('Calculator - Variance'!$F1='Calculator - Variance'!$G1,"","Changed")</definedName>
    <definedName name="Formula_Dental" localSheetId="1">IF('Calculator - Basic'!$F$6="Vacant - Not Known",'Calculator - Basic'!Formula_Dental2,'Calculator - Basic'!Formula_Dental1)</definedName>
    <definedName name="Formula_Dental" localSheetId="3">IF('Calculator - Multiple Positions'!$I1="Vacant - Not Known",'Calculator - Multiple Positions'!Formula_Dental2,'Calculator - Multiple Positions'!Formula_Dental1)</definedName>
    <definedName name="Formula_Dental" localSheetId="2">IF('Calculator - Variance'!A$6="Vacant - Not Known",'Calculator - Variance'!Formula_Dental2,'Calculator - Variance'!Formula_Dental1)</definedName>
    <definedName name="Formula_Dental1" localSheetId="1">IF(ISBLANK('Calculator - Basic'!$F$6),"'Union' needed",IF(ISBLANK('Calculator - Basic'!$F$7),"'Health plan' needed",IF(ISBLANK('Calculator - Basic'!$F$3),"'Total salary' needed",IF(ISTEXT('Calculator - Basic'!$F$13),"Cannot calculate",ROUND('Calculator - Basic'!$F$11*('Calculator - Basic'!$F$10/'Calculator - Basic'!$F$5)*INDEX(Dental_rates_table,MATCH('Calculator - Basic'!$F$7,Dental_rates_plan,0),MATCH('Calculator - Basic'!$F$6,Dental_rates_union,0))*'Calculator - Basic'!CopayFactor1,0)))))</definedName>
    <definedName name="Formula_Dental1" localSheetId="3">IF(ISBLANK('Calculator - Multiple Positions'!$I1),"'Union' needed",IF(ISBLANK('Calculator - Multiple Positions'!$J1),"'Health plan' needed",IF(ISBLANK('Calculator - Multiple Positions'!$F1),"'Total salary' needed",IF(ISTEXT('Calculator - Multiple Positions'!$Q1),"Cannot calculate",ROUND('Calculator - Multiple Positions'!$N1*('Calculator - Multiple Positions'!$M1/'Calculator - Multiple Positions'!$H1)*INDEX(Dental_rates_table,MATCH('Calculator - Multiple Positions'!$J1,Dental_rates_plan,0),MATCH('Calculator - Multiple Positions'!$I1,Dental_rates_union,0))*'Calculator - Multiple Positions'!CopayFactor1,0)))))</definedName>
    <definedName name="Formula_Dental1" localSheetId="2">IF(ISBLANK('Calculator - Variance'!A$6),"'Union' needed",IF(ISBLANK('Calculator - Variance'!A$7),"'Health plan' needed",IF(ISBLANK('Calculator - Variance'!A$3),"'Total salary' needed",IF(ISTEXT('Calculator - Variance'!A$13),"Cannot calculate",ROUND('Calculator - Variance'!A$11*('Calculator - Variance'!A$10/'Calculator - Variance'!A$5)*INDEX(Dental_rates_table,MATCH('Calculator - Variance'!A$7,Dental_rates_plan,0),MATCH('Calculator - Variance'!A$6,Dental_rates_union,0))*'Calculator - Variance'!CopayFactor1,0)))))</definedName>
    <definedName name="Formula_Dental2" localSheetId="1">IF(ISBLANK('Calculator - Basic'!$F$6),"'Union' needed",IF(ISBLANK('Calculator - Basic'!$F$7),"'Health plan' needed",IF(ISBLANK('Calculator - Basic'!$F$3),"'Total salary' needed",IF(ISTEXT('Calculator - Basic'!$F$13),"Cannot calculate",ROUND('Calculator - Basic'!$F$11*('Calculator - Basic'!$F$10/'Calculator - Basic'!$F$5)*INDEX(Dental_rates_table,MATCH('Calculator - Basic'!$F$7,Dental_rates_plan,0),MATCH('Calculator - Basic'!$F$4,Dental_rates_union,0))*'Calculator - Basic'!CopayFactor2,0)))))</definedName>
    <definedName name="Formula_Dental2" localSheetId="3">IF(ISBLANK('Calculator - Multiple Positions'!$I1),"'Union' needed",IF(ISBLANK('Calculator - Multiple Positions'!$J1),"'Health plan' needed",IF(ISBLANK('Calculator - Multiple Positions'!$F1),"'Total salary' needed",IF(ISTEXT('Calculator - Multiple Positions'!$Q1),"Cannot calculate",ROUND('Calculator - Multiple Positions'!$N1*('Calculator - Multiple Positions'!$M1/'Calculator - Multiple Positions'!$H1)*INDEX(Dental_rates_table,MATCH('Calculator - Multiple Positions'!$J1,Dental_rates_plan,0),MATCH('Calculator - Multiple Positions'!$G1,Dental_rates_union,0))*'Calculator - Multiple Positions'!CopayFactor2,0)))))</definedName>
    <definedName name="Formula_Dental2" localSheetId="2">IF(ISBLANK('Calculator - Variance'!A$6),"'Union' needed",IF(ISBLANK('Calculator - Variance'!A$7),"'Health plan' needed",IF(ISBLANK('Calculator - Variance'!A$3),"'Total salary' needed",IF(ISTEXT('Calculator - Variance'!A$13),"Cannot calculate",ROUND('Calculator - Variance'!A$11*('Calculator - Variance'!A$10/'Calculator - Variance'!A$5)*INDEX(Dental_rates_table,MATCH('Calculator - Variance'!A$7,Dental_rates_plan,0),MATCH('Calculator - Variance'!A$4,Dental_rates_union,0))*'Calculator - Variance'!CopayFactor2,0)))))</definedName>
    <definedName name="Formula_ERS" localSheetId="1">IF(ISBLANK('Calculator - Basic'!$F$8),"'Ret. plan' needed",IF(ISBLANK('Calculator - Basic'!$F$4),"'Pos. Type' needed",IF(ISTEXT('Calculator - Basic'!$F$13),"Cannot calculate",IF('Calculator - Basic'!$F$8="ERS",ROUND(ERS_rate*'Calculator - Basic'!$F$13,0),IF(AND('Calculator - Basic'!$F$8="Not Indicated Yet",'Calculator - Basic'!$F$4="Clas"),ROUND(ERS_rate*'Calculator - Basic'!$F$13,0),0)))))</definedName>
    <definedName name="Formula_ERS" localSheetId="3">IF(ISBLANK('Calculator - Multiple Positions'!$K1),"'Ret. plan' needed",IF(ISBLANK('Calculator - Multiple Positions'!$G1),"'Pos. Type' needed",IF(ISTEXT('Calculator - Multiple Positions'!$Q1),"Cannot calculate",IF('Calculator - Multiple Positions'!$K1="ERS",ROUND(ERS_rate*'Calculator - Multiple Positions'!$Q1,0),IF(AND('Calculator - Multiple Positions'!$K1="Not Indicated Yet",'Calculator - Multiple Positions'!$G1="Clas"),ROUND(ERS_rate*'Calculator - Multiple Positions'!$Q1,0),0)))))</definedName>
    <definedName name="Formula_ERS" localSheetId="2">IF(ISBLANK('Calculator - Variance'!A$8),"'Ret. plan' needed",IF(ISBLANK('Calculator - Variance'!A$4),"'Pos. Type' needed",IF(ISTEXT('Calculator - Variance'!A$13),"Cannot calculate",IF('Calculator - Variance'!A$8="ERS",ROUND(ERS_rate*'Calculator - Variance'!A$13,0),IF(AND('Calculator - Variance'!A$8="Not Indicated Yet",'Calculator - Variance'!A$4="Clas"),ROUND(ERS_rate*'Calculator - Variance'!A$13,0),0)))))</definedName>
    <definedName name="Formula_ERSRHI" localSheetId="1">IF(ISBLANK('Calculator - Basic'!$F$8),"'Ret. plan' needed",IF(ISBLANK('Calculator - Basic'!$F$4),"'Pos. Type' needed",IF(ISTEXT('Calculator - Basic'!$F$13),"Cannot calculate",IF('Calculator - Basic'!$F$8="ERS",ROUND(ERSRHI_rate*'Calculator - Basic'!$F$13,0),IF(AND('Calculator - Basic'!$F$8="Not Indicated Yet",'Calculator - Basic'!$F$4="Clas"),ROUND(ERSRHI_rate*'Calculator - Basic'!$F$13,0),0)))))</definedName>
    <definedName name="Formula_ERSRHI" localSheetId="3">IF(ISBLANK('Calculator - Multiple Positions'!$K1),"'Ret. plan' needed",IF(ISBLANK('Calculator - Multiple Positions'!$G1),"'Pos. Type' needed",IF(ISTEXT('Calculator - Multiple Positions'!$Q1),"Cannot calculate",IF('Calculator - Multiple Positions'!$K1="ERS",ROUND(ERSRHI_rate*'Calculator - Multiple Positions'!$Q1,0),IF(AND('Calculator - Multiple Positions'!$K1="Not Indicated Yet",'Calculator - Multiple Positions'!$G1="Clas"),ROUND(ERSRHI_rate*'Calculator - Multiple Positions'!$Q1,0),0)))))</definedName>
    <definedName name="Formula_ERSRHI" localSheetId="2">IF(ISBLANK('Calculator - Variance'!A$8),"'Ret. plan' needed",IF(ISBLANK('Calculator - Variance'!A$4),"'Pos. Type' needed",IF(ISTEXT('Calculator - Variance'!A$13),"Cannot calculate",IF('Calculator - Variance'!A$8="ERS",ROUND(ERSRHI_rate*'Calculator - Variance'!A$13,0),IF(AND('Calculator - Variance'!A$8="Not Indicated Yet",'Calculator - Variance'!A$4="Clas"),ROUND(ERSRHI_rate*'Calculator - Variance'!A$13,0),0)))))</definedName>
    <definedName name="Formula_FICA" localSheetId="2">IF(ISTEXT('Calculator - Variance'!A$13),"Cannot calculate",ROUND(Social_Security_Rate*'Calculator - Variance'!A$13,0))</definedName>
    <definedName name="Formula_FICA_Medicare" localSheetId="1">IF(ISTEXT('Calculator - Basic'!$F$13),"Cannot calculate",'Calculator - Basic'!$F$13*Medicare_Rate)</definedName>
    <definedName name="Formula_FICA_Medicare" localSheetId="3">IF(ISTEXT('Calculator - Multiple Positions'!$Q1),"Cannot calculate",ROUND(Medicare_Rate*'Calculator - Multiple Positions'!$Q1,0))</definedName>
    <definedName name="Formula_FICA_Medicare" localSheetId="2">IF(ISTEXT('Calculator - Variance'!A$13),"Cannot calculate",'Calculator - Variance'!A$13*Medicare_Rate)</definedName>
    <definedName name="Formula_FICA_Social_Security" localSheetId="1">IF(ISTEXT('Calculator - Basic'!$F$13),"Cannot calculate",IF('Calculator - Basic'!$F$13&lt;'Codes &amp; Rates'!$A$86,'Calculator - Basic'!$F$13*Social_Security_Rate,'Codes &amp; Rates'!$A$86*Social_Security_Rate))</definedName>
    <definedName name="Formula_FICA_Social_Security" localSheetId="3">IF(ISTEXT('Calculator - Multiple Positions'!$Q1),"Cannot calculate",IF('Calculator - Multiple Positions'!$Q1&lt;'Codes &amp; Rates'!$A$86,'Calculator - Multiple Positions'!$Q1*Social_Security_Rate,'Codes &amp; Rates'!$A$86*Social_Security_Rate))</definedName>
    <definedName name="Formula_FICA_Social_Security" localSheetId="2">IF(ISTEXT('Calculator - Variance'!A$13),"Cannot calculate",IF('Calculator - Variance'!A$13&lt;'Codes &amp; Rates'!$A$86,'Calculator - Variance'!A$13*Social_Security_Rate,'Codes &amp; Rates'!$A$86*Social_Security_Rate))</definedName>
    <definedName name="Formula_heading" localSheetId="1">Current_cycle&amp;" - Fringe Calculator"</definedName>
    <definedName name="Formula_heading" localSheetId="3">Current_cycle&amp;" - Fringe Calculator - Multiple positions"</definedName>
    <definedName name="Formula_heading" localSheetId="2">Current_cycle&amp;" - Fringe Calculator - Variance"</definedName>
    <definedName name="Formula_heading" localSheetId="0">Current_cycle&amp;" - Fringe Calculator - Instructions"</definedName>
    <definedName name="Formula_Medical" localSheetId="1">IF('Calculator - Basic'!$F$6="Vacant - Not Known",'Calculator - Basic'!Formula_Medical2,'Calculator - Basic'!Formula_Medical1)</definedName>
    <definedName name="Formula_Medical" localSheetId="3">IF('Calculator - Multiple Positions'!$I1="Vacant - Not Known",'Calculator - Multiple Positions'!Formula_Medical2,'Calculator - Multiple Positions'!Formula_Medical1)</definedName>
    <definedName name="Formula_Medical" localSheetId="2">IF('Calculator - Variance'!A$6="Vacant - Not Known",'Calculator - Variance'!Formula_Medical2,'Calculator - Variance'!Formula_Medical1)</definedName>
    <definedName name="Formula_Medical1" localSheetId="1">IF(ISBLANK('Calculator - Basic'!$F$6),"'Union' needed",IF(ISBLANK('Calculator - Basic'!$F$7),"'Health plan' needed",IF(ISBLANK('Calculator - Basic'!$F$3),"'Total salary' needed",IF(ISTEXT('Calculator - Basic'!$F$13),"Cannot calculate",ROUND('Calculator - Basic'!$F$11*('Calculator - Basic'!$F$10/'Calculator - Basic'!$F$5)*INDEX(Medical_rates_table,MATCH('Calculator - Basic'!$F$7,Medical_rates_plan,0),MATCH('Calculator - Basic'!$F$6,Medical_rates_union,0))*'Calculator - Basic'!CopayFactor1,0)))))</definedName>
    <definedName name="Formula_Medical1" localSheetId="3">IF(ISBLANK('Calculator - Multiple Positions'!$I1),"'Union' needed",IF(ISBLANK('Calculator - Multiple Positions'!$J1),"'Health plan' needed",IF(ISBLANK('Calculator - Multiple Positions'!$F1),"'Total salary' needed",IF(ISTEXT('Calculator - Multiple Positions'!$Q1),"Cannot calculate",ROUND('Calculator - Multiple Positions'!$N1*('Calculator - Multiple Positions'!$M1/'Calculator - Multiple Positions'!$H1)*INDEX(Medical_rates_table,MATCH('Calculator - Multiple Positions'!$J1,Medical_rates_plan,0),MATCH('Calculator - Multiple Positions'!$I1,Medical_rates_union,0))*'Calculator - Multiple Positions'!CopayFactor1,0)))))</definedName>
    <definedName name="Formula_Medical1" localSheetId="2">IF(ISBLANK('Calculator - Variance'!A$6),"'Union' needed",IF(ISBLANK('Calculator - Variance'!A$7),"'Health plan' needed",IF(ISBLANK('Calculator - Variance'!A$3),"'Total salary' needed",IF(ISTEXT('Calculator - Variance'!A$13),"Cannot calculate",ROUND('Calculator - Variance'!A$11*('Calculator - Variance'!A$10/'Calculator - Variance'!A$5)*INDEX(Medical_rates_table,MATCH('Calculator - Variance'!A$7,Medical_rates_plan,0),MATCH('Calculator - Variance'!A$6,Medical_rates_union,0))*'Calculator - Variance'!CopayFactor1,0)))))</definedName>
    <definedName name="Formula_Medical2" localSheetId="1">IF(ISBLANK('Calculator - Basic'!$F$6),"'Union' needed",IF(ISBLANK('Calculator - Basic'!$F$7),"'Health plan' needed",IF(ISBLANK('Calculator - Basic'!$F$3),"'Total salary' needed",IF(ISTEXT('Calculator - Basic'!$F$13),"Cannot calculate",ROUND('Calculator - Basic'!$F$11*('Calculator - Basic'!$F$10/'Calculator - Basic'!$F$5)*INDEX(Medical_rates_table,MATCH('Calculator - Basic'!$F$7,Medical_rates_plan,0),MATCH('Calculator - Basic'!$F$4,Medical_rates_union,0))*'Calculator - Basic'!CopayFactor2,0)))))</definedName>
    <definedName name="Formula_Medical2" localSheetId="3">IF(ISBLANK('Calculator - Multiple Positions'!$I1),"'Union' needed",IF(ISBLANK('Calculator - Multiple Positions'!$J1),"'Health plan' needed",IF(ISBLANK('Calculator - Multiple Positions'!$F1),"'Total salary' needed",IF(ISTEXT('Calculator - Multiple Positions'!$Q1),"Cannot calculate",ROUND('Calculator - Multiple Positions'!$N1*('Calculator - Multiple Positions'!$M1/'Calculator - Multiple Positions'!$H1)*INDEX(Medical_rates_table,MATCH('Calculator - Multiple Positions'!$J1,Medical_rates_plan,0),MATCH('Calculator - Multiple Positions'!$G1,Medical_rates_union,0))*'Calculator - Multiple Positions'!CopayFactor2,0)))))</definedName>
    <definedName name="Formula_Medical2" localSheetId="2">IF(ISBLANK('Calculator - Variance'!A$6),"'Union' needed",IF(ISBLANK('Calculator - Variance'!A$7),"'Health plan' needed",IF(ISBLANK('Calculator - Variance'!A$3),"'Total salary' needed",IF(ISTEXT('Calculator - Variance'!A$13),"Cannot calculate",ROUND('Calculator - Variance'!A$11*('Calculator - Variance'!A$10/'Calculator - Variance'!A$5)*INDEX(Medical_rates_table,MATCH('Calculator - Variance'!A$7,Medical_rates_plan,0),MATCH('Calculator - Variance'!A$4,Medical_rates_union,0))*'Calculator - Variance'!CopayFactor2,0)))))</definedName>
    <definedName name="Formula_Payroll_Accrual" localSheetId="1">IF(ISTEXT('Calculator - Basic'!$F$13),"Cannot calculate",Payroll_Accrual_Rate*SUM('Calculator - Basic'!$F$13:$F$19,'Calculator - Basic'!$F$21:$F$22))</definedName>
    <definedName name="Formula_Payroll_Accrual" localSheetId="3">IF(ISTEXT('Calculator - Multiple Positions'!$Q1),"Cannot calculate",Payroll_Accrual_Rate*SUM('Calculator - Multiple Positions'!$Q1:$W1,'Calculator - Multiple Positions'!$Y1:$Z1))</definedName>
    <definedName name="Formula_Payroll_Accrual" localSheetId="2">IF(ISTEXT('Calculator - Variance'!A$13),"Cannot calculate",Payroll_Accrual_Rate*SUM('Calculator - Variance'!A$13:A$19,'Calculator - Variance'!A$21:A$22))</definedName>
    <definedName name="Formula_RHBP" localSheetId="1">IF(ISBLANK('Calculator - Basic'!$F$9),"Participation needed",IF(ISTEXT('Calculator - Basic'!$F$13),"Cannot calculate",IF('Calculator - Basic'!$F$9="Yes",ROUND(RHBP_rate*'Calculator - Basic'!$F$13,0),0)))</definedName>
    <definedName name="Formula_RHBP" localSheetId="3">IF(ISBLANK('Calculator - Multiple Positions'!$L1),"Participation needed",IF(ISTEXT('Calculator - Multiple Positions'!$Q1),"Cannot calculate",IF('Calculator - Multiple Positions'!$L1="Yes",ROUND(RHBP_rate*'Calculator - Multiple Positions'!$Q1,0),0)))</definedName>
    <definedName name="Formula_RHBP" localSheetId="2">IF(ISBLANK('Calculator - Variance'!A$9),"Participation needed",IF(ISTEXT('Calculator - Variance'!A$13),"Cannot calculate",IF('Calculator - Variance'!A$9="Yes",ROUND(RHBP_rate*'Calculator - Variance'!A$13,0),0)))</definedName>
    <definedName name="Formula_SAFB" localSheetId="1">IF(ISBLANK('Calculator - Basic'!$F$6),"'Union' needed",IF(ISTEXT('Calculator - Basic'!$F$13),"Cannot calculate",IF('Calculator - Basic'!$F$6="AAUP",ROUND(SAFB_faculty_rate*'Calculator - Basic'!$F$13,0),ROUND(SAFB_rate*'Calculator - Basic'!$F$13,0))))</definedName>
    <definedName name="Formula_SAFB" localSheetId="3">IF(ISBLANK('Calculator - Multiple Positions'!$I1),"'Union' needed",IF(ISTEXT('Calculator - Multiple Positions'!$Q1),"Cannot calculate",IF('Calculator - Multiple Positions'!$I1="AAUP",ROUND(SAFB_faculty_rate*'Calculator - Multiple Positions'!$Q1,0),ROUND(SAFB_rate*'Calculator - Multiple Positions'!$Q1,0))))</definedName>
    <definedName name="Formula_SAFB" localSheetId="2">IF(ISBLANK('Calculator - Variance'!A$6),"'Union' needed",IF(ISTEXT('Calculator - Variance'!A$13),"Cannot calculate",IF('Calculator - Variance'!A$6="AAUP",ROUND(SAFB_faculty_rate*'Calculator - Variance'!A$13,0),ROUND(SAFB_rate*'Calculator - Variance'!A$13,0))))</definedName>
    <definedName name="Formula_Salary" localSheetId="1">IF(AND(OR(NOT('Calculator - Basic'!$F$10=26.1),NOT('Calculator - Basic'!$F$5=26)),'Calculator - Basic'!$F$5&lt;'Calculator - Basic'!$F$10),"'# of pps' cannot be &lt; 'pos. pps'",IF('Calculator - Basic'!$F$3&lt;0,"Enter a positive salary",IF(ISTEXT('Calculator - Basic'!$F$3),"'Total salary' needed",IF(ISBLANK('Calculator - Basic'!$F$5),"'Pos. pps' needed",IF(ISBLANK('Calculator - Basic'!$F$10),"'Budgeted pps' needed",IF(ISBLANK('Calculator - Basic'!$F$11),"'Budgeted %' needed",IF(ISERROR('Calculator - Basic'!$F$10/'Calculator - Basic'!$F$5),"'Pos. pps' cannot be 0 or blank",ROUND(('Calculator - Basic'!$F$11*'Calculator - Basic'!$F$3)*('Calculator - Basic'!$F$10/'Calculator - Basic'!$F$5),0))))))))</definedName>
    <definedName name="Formula_Salary" localSheetId="3">IF(AND(OR(NOT('Calculator - Multiple Positions'!XFB$7=26.1),NOT('Calculator - Multiple Positions'!XEW$7=26)),'Calculator - Multiple Positions'!$H1&lt;'Calculator - Multiple Positions'!$M1),"'# of pps' cannot be &lt; 'pos. pps'",IF('Calculator - Multiple Positions'!$F1&lt;0,"Enter a positive salary",IF(ISTEXT('Calculator - Multiple Positions'!$F1),"'Total salary' needed",IF(ISBLANK('Calculator - Multiple Positions'!$H1),"'Pos. pps' needed",IF(ISBLANK('Calculator - Multiple Positions'!$M1),"'Budgeted pps' needed",IF(ISBLANK('Calculator - Multiple Positions'!$N1),"'Budgeted %' needed",IF(ISERROR('Calculator - Multiple Positions'!$M1/'Calculator - Multiple Positions'!$H1),"'Pos. pps' cannot be 0 or blank",ROUND(('Calculator - Multiple Positions'!$N1*'Calculator - Multiple Positions'!$F1)*('Calculator - Multiple Positions'!$M1/'Calculator - Multiple Positions'!$H1),0))))))))</definedName>
    <definedName name="Formula_Salary" localSheetId="2">IF(AND(OR(NOT('Calculator - Variance'!A$10=26.1),NOT('Calculator - Variance'!A$5=26)),'Calculator - Variance'!A$5&lt;'Calculator - Variance'!A$10),"'# of pps' cannot be &lt; 'pos. pps'",IF('Calculator - Variance'!A$3&lt;0,"Enter a positive salary",IF(ISTEXT('Calculator - Variance'!A$3),"'Total salary' needed",IF(ISBLANK('Calculator - Variance'!A$5),"'Pos. pps' needed",IF(ISBLANK('Calculator - Variance'!A$10),"'Budgeted pps' needed",IF(ISBLANK('Calculator - Variance'!A$11),"'Budgeted %' needed",IF(ISERROR('Calculator - Variance'!A$10/'Calculator - Variance'!A$5),"'Pos. pps' cannot be 0 or blank",ROUND(('Calculator - Variance'!A$11*'Calculator - Variance'!A$3)*('Calculator - Variance'!A$10/'Calculator - Variance'!A$5),0))))))))</definedName>
    <definedName name="Formula_SBA" localSheetId="1">IF(ISTEXT('Calculator - Basic'!$F$13),"Cannot calculate",ROUND(SBA_rate*'Calculator - Basic'!$F$13,0))</definedName>
    <definedName name="Formula_SBA" localSheetId="3">IF(ISTEXT('Calculator - Multiple Positions'!$Q1),"Cannot calculate",ROUND(SBA_rate*'Calculator - Multiple Positions'!$Q1,0))</definedName>
    <definedName name="Formula_SBA" localSheetId="2">IF(ISTEXT('Calculator - Variance'!A$13),"Cannot calculate",ROUND(SBA_rate*'Calculator - Variance'!A$13,0))</definedName>
    <definedName name="Formula_Subtotal" localSheetId="1">SUM('Calculator - Basic'!A$14:A$27)</definedName>
    <definedName name="Formula_Subtotal" localSheetId="3">SUM('Calculator - Multiple Positions'!$R1:$AE1)</definedName>
    <definedName name="Formula_Subtotal" localSheetId="2">SUM('Calculator - Variance'!A$14:A$27)</definedName>
    <definedName name="Formula_TIAA" localSheetId="1">IF(ISBLANK('Calculator - Basic'!$F$8),"'Ret. plan' needed",IF(ISBLANK('Calculator - Basic'!$F$4),"'Pos. Type' needed",IF(ISTEXT('Calculator - Basic'!$F$13),"Cannot calculate",IF(OR('Calculator - Basic'!$F$8={"TIAA","AIG","FED","MET"}),ROUND(TIAA_rate*'Calculator - Basic'!$F$13,0),IF(AND('Calculator - Basic'!$F$8="Not Indicated Yet",'Calculator - Basic'!$F$4&lt;&gt;"Clas"),ROUND(TIAA_rate*'Calculator - Basic'!$F$13,0),0)))))</definedName>
    <definedName name="Formula_TIAA" localSheetId="3">IF(ISBLANK('Calculator - Multiple Positions'!$K1),"'Ret. plan' needed",IF(ISBLANK('Calculator - Multiple Positions'!$G1),"'Pos. Type' needed",IF(ISTEXT('Calculator - Multiple Positions'!$Q1),"Cannot calculate",IF(OR('Calculator - Multiple Positions'!$K1={"TIAA","AIG","FED","MET"}),ROUND(TIAA_rate*'Calculator - Multiple Positions'!$Q1,0),IF(AND('Calculator - Multiple Positions'!$K1="Not Indicated Yet",'Calculator - Multiple Positions'!$G1&lt;&gt;"Clas"),ROUND(TIAA_rate*'Calculator - Multiple Positions'!$Q1,0),0)))))</definedName>
    <definedName name="Formula_TIAA" localSheetId="2">IF(ISBLANK('Calculator - Variance'!A$8),"'Ret. plan' needed",IF(ISBLANK('Calculator - Variance'!A$4),"'Pos. Type' needed",IF(ISTEXT('Calculator - Variance'!A$13),"Cannot calculate",IF(OR('Calculator - Variance'!A$8={"TIAA","AIG","FED","MET"}),ROUND(TIAA_rate*'Calculator - Variance'!A$13,0),IF(AND('Calculator - Variance'!A$8="Not Indicated Yet",'Calculator - Variance'!A$4&lt;&gt;"Clas"),ROUND(TIAA_rate*'Calculator - Variance'!A$13,0),0)))))</definedName>
    <definedName name="Formula_TIAAHP" localSheetId="1">IF(ISBLANK('Calculator - Basic'!$F$8),"'Ret. plan' needed",IF(ISBLANK('Calculator - Basic'!$F$4),"'Pos. Type' needed",IF(ISTEXT('Calculator - Basic'!$F$13),"Cannot calculate",IF('Calculator - Basic'!$F$8="ERS",ROUND(TIAAHP_rate*'Calculator - Basic'!$F$13,0),IF(AND('Calculator - Basic'!$F$8="Not Indicated Yet",'Calculator - Basic'!$F$4="Clas"),ROUND(TIAAHP_rate*'Calculator - Basic'!$F$13,0),0)))))</definedName>
    <definedName name="Formula_TIAAHP" localSheetId="3">IF(ISBLANK('Calculator - Multiple Positions'!$K1),"'Ret. plan' needed",IF(ISBLANK('Calculator - Multiple Positions'!$G1),"'Pos. Type' needed",IF(ISTEXT('Calculator - Multiple Positions'!$Q1),"Cannot calculate",IF('Calculator - Multiple Positions'!$K1="ERS",ROUND(TIAAHP_rate*'Calculator - Multiple Positions'!$Q1,0),IF(AND('Calculator - Multiple Positions'!$K1="Not Indicated Yet",'Calculator - Multiple Positions'!$G1="Clas"),ROUND(TIAAHP_rate*'Calculator - Multiple Positions'!$Q1,0),0)))))</definedName>
    <definedName name="Formula_TIAAHP" localSheetId="2">IF(ISBLANK('Calculator - Variance'!A$8),"'Ret. plan' needed",IF(ISBLANK('Calculator - Variance'!A$4),"'Pos. Type' needed",IF(ISTEXT('Calculator - Variance'!A$13),"Cannot calculate",IF('Calculator - Variance'!A$8="ERS",ROUND(TIAAHP_rate*'Calculator - Variance'!A$13,0),IF(AND('Calculator - Variance'!A$8="Not Indicated Yet",'Calculator - Variance'!A$4="Clas"),ROUND(TIAAHP_rate*'Calculator - Variance'!A$13,0),0)))))</definedName>
    <definedName name="Formula_TIAAHP_Range" localSheetId="1">IF(AND('Calculator - Basic'!$F$8='Codes &amp; Rates'!$G$69,'Calculator - Basic'!$F$12&lt;'Codes &amp; Rates'!$C$97),'Calculator - Basic'!$F$13*TIAAHP1_Rate,IF(AND('Calculator - Basic'!$F$8='Codes &amp; Rates'!$G$69,'Calculator - Basic'!$F$12&gt;='Codes &amp; Rates'!$B$98,'Calculator - Basic'!$F$12&lt;'Codes &amp; Rates'!$C$98),'Calculator - Basic'!$F$13*TIAAHP2_Rate,IF(AND('Calculator - Basic'!$F$8='Codes &amp; Rates'!$G$69,'Calculator - Basic'!$F$12&gt;='Codes &amp; Rates'!$B$99,'Calculator - Basic'!$F$12&lt;'Codes &amp; Rates'!$C$99),'Calculator - Basic'!$F$13*TIAAHP3_Rate,IF(AND('Calculator - Basic'!$F$8='Codes &amp; Rates'!$G$69,'Calculator - Basic'!$F$12&gt;'Codes &amp; Rates'!$B$100),'Calculator - Basic'!$F$13*TIAAHP4_Rate,0))))</definedName>
    <definedName name="Formula_TIAAHP_Range" localSheetId="3">IF(AND('Calculator - Multiple Positions'!$K1='Codes &amp; Rates'!$G$69,'Calculator - Multiple Positions'!$O1&lt;'Codes &amp; Rates'!$C$97),'Calculator - Multiple Positions'!$Q1*TIAAHP1_Rate,IF(AND('Calculator - Multiple Positions'!$K1='Codes &amp; Rates'!$G$69,'Calculator - Multiple Positions'!$O1&gt;='Codes &amp; Rates'!$B$98,'Calculator - Multiple Positions'!$O1&lt;'Codes &amp; Rates'!$C$98),'Calculator - Multiple Positions'!$Q1*TIAAHP2_Rate,IF(AND('Calculator - Multiple Positions'!$K1='Codes &amp; Rates'!$G$69,'Calculator - Multiple Positions'!$O1&gt;='Codes &amp; Rates'!$B$99,'Calculator - Multiple Positions'!$O1&lt;'Codes &amp; Rates'!$C$99),'Calculator - Multiple Positions'!$Q1*TIAAHP3_Rate,IF(AND('Calculator - Multiple Positions'!$K1='Codes &amp; Rates'!$G$69,'Calculator - Multiple Positions'!$O1&gt;'Codes &amp; Rates'!$B$100),'Calculator - Multiple Positions'!$Q1*TIAAHP4_Rate,0))))</definedName>
    <definedName name="Formula_TIAAHP_Range" localSheetId="2">IF(AND('Calculator - Variance'!A$8='Codes &amp; Rates'!$G$69,'Calculator - Variance'!A$12&lt;'Codes &amp; Rates'!$C$97),'Calculator - Variance'!A$13*TIAAHP1_Rate,IF(AND('Calculator - Variance'!A$8='Codes &amp; Rates'!$G$69,'Calculator - Variance'!A$12&gt;='Codes &amp; Rates'!$B$98,'Calculator - Variance'!A$12&lt;'Codes &amp; Rates'!$C$98),'Calculator - Variance'!A$13*TIAAHP2_Rate,IF(AND('Calculator - Variance'!A$8='Codes &amp; Rates'!$G$69,'Calculator - Variance'!A$12&gt;='Codes &amp; Rates'!$B$99,'Calculator - Variance'!A$12&lt;'Codes &amp; Rates'!$C$99),'Calculator - Variance'!A$13*TIAAHP3_Rate,IF(AND('Calculator - Variance'!A$8='Codes &amp; Rates'!$G$69,'Calculator - Variance'!A$12&gt;'Codes &amp; Rates'!$B$100),'Calculator - Variance'!A$13*TIAAHP4_Rate,0))))</definedName>
    <definedName name="Formula_Total" localSheetId="1">SUM('Calculator - Basic'!A$13,'Calculator - Basic'!A$28)</definedName>
    <definedName name="Formula_Total" localSheetId="3">SUM('Calculator - Multiple Positions'!$Q1,'Calculator - Multiple Positions'!$AF1)</definedName>
    <definedName name="Formula_Total" localSheetId="2">SUM('Calculator - Variance'!A$13,'Calculator - Variance'!A$28)</definedName>
    <definedName name="Formula_Variance" localSheetId="2">IF(OR(ISTEXT('Calculator - Variance'!$F1),ISTEXT('Calculator - Variance'!$G1)),"Cannot calculate",SUM(-'Calculator - Variance'!$F1,'Calculator - Variance'!$G1))</definedName>
    <definedName name="Formula_Vision" localSheetId="1">IF('Calculator - Basic'!$F$6="Vacant - Not Known",'Calculator - Basic'!Formula_Vision2,'Calculator - Basic'!Formula_Vision1)</definedName>
    <definedName name="Formula_Vision" localSheetId="3">IF('Calculator - Multiple Positions'!$I1="Vacant - Not Known",'Calculator - Multiple Positions'!Formula_Vision2,'Calculator - Multiple Positions'!Formula_Vision1)</definedName>
    <definedName name="Formula_Vision" localSheetId="2">IF('Calculator - Variance'!A$6="Vacant - Not Known",'Calculator - Variance'!Formula_Vision2,'Calculator - Variance'!Formula_Vision1)</definedName>
    <definedName name="Formula_Vision1" localSheetId="1">IF(ISBLANK('Calculator - Basic'!$F$6),"'Union' needed",IF(ISBLANK('Calculator - Basic'!$F$7),"'Health plan' needed",IF(ISBLANK('Calculator - Basic'!$F$3),"'Total salary' needed",IF(ISTEXT('Calculator - Basic'!$F$13),"Cannot calculate",ROUND('Calculator - Basic'!$F$11*('Calculator - Basic'!$F$10/'Calculator - Basic'!$F$5)*INDEX(Vision_rates_table,MATCH('Calculator - Basic'!$F$7,Vision_rates_plan,0),MATCH('Calculator - Basic'!$F$6,Vision_rates_union,0))*'Calculator - Basic'!CopayFactor1,0)))))</definedName>
    <definedName name="Formula_Vision1" localSheetId="3">IF(ISBLANK('Calculator - Multiple Positions'!$I1),"'Union' needed",IF(ISBLANK('Calculator - Multiple Positions'!$J1),"'Health plan' needed",IF(ISBLANK('Calculator - Multiple Positions'!$F1),"'Total salary' needed",IF(ISTEXT('Calculator - Multiple Positions'!$Q1),"Cannot calculate",ROUND('Calculator - Multiple Positions'!$N1*('Calculator - Multiple Positions'!$M1/'Calculator - Multiple Positions'!$H1)*INDEX(Vision_rates_table,MATCH('Calculator - Multiple Positions'!$J1,Vision_rates_plan,0),MATCH('Calculator - Multiple Positions'!$I1,Vision_rates_union,0))*'Calculator - Multiple Positions'!CopayFactor1,0)))))</definedName>
    <definedName name="Formula_Vision1" localSheetId="2">IF(ISBLANK('Calculator - Variance'!A$6),"'Union' needed",IF(ISBLANK('Calculator - Variance'!A$7),"'Health plan' needed",IF(ISBLANK('Calculator - Variance'!A$3),"'Total salary' needed",IF(ISTEXT('Calculator - Variance'!A$13),"Cannot calculate",ROUND('Calculator - Variance'!A$11*('Calculator - Variance'!A$10/'Calculator - Variance'!A$5)*INDEX(Vision_rates_table,MATCH('Calculator - Variance'!A$7,Vision_rates_plan,0),MATCH('Calculator - Variance'!A$6,Vision_rates_union,0))*'Calculator - Variance'!CopayFactor1,0)))))</definedName>
    <definedName name="Formula_Vision2" localSheetId="1">IF(ISBLANK('Calculator - Basic'!$F$6),"'Union' needed",IF(ISBLANK('Calculator - Basic'!$F$7),"'Health plan' needed",IF(ISBLANK('Calculator - Basic'!$F$3),"'Total salary' needed",IF(ISTEXT('Calculator - Basic'!$F$13),"Cannot calculate",ROUND('Calculator - Basic'!$F$11*('Calculator - Basic'!$F$10/'Calculator - Basic'!$F$5)*INDEX(Vision_rates_table,MATCH('Calculator - Basic'!$F$7,Vision_rates_plan,0),MATCH('Calculator - Basic'!$F$4,Vision_rates_union,0))*'Calculator - Basic'!CopayFactor2,0)))))</definedName>
    <definedName name="Formula_Vision2" localSheetId="3">IF(ISBLANK('Calculator - Multiple Positions'!$I1),"'Union' needed",IF(ISBLANK('Calculator - Multiple Positions'!$J1),"'Health plan' needed",IF(ISBLANK('Calculator - Multiple Positions'!$F1),"'Total salary' needed",IF(ISTEXT('Calculator - Multiple Positions'!$Q1),"Cannot calculate",ROUND('Calculator - Multiple Positions'!$N1*('Calculator - Multiple Positions'!$M1/'Calculator - Multiple Positions'!$H1)*INDEX(Vision_rates_table,MATCH('Calculator - Multiple Positions'!$J1,Vision_rates_plan,0),MATCH('Calculator - Multiple Positions'!$G1,Vision_rates_union,0))*'Calculator - Multiple Positions'!CopayFactor2,0)))))</definedName>
    <definedName name="Formula_Vision2" localSheetId="2">IF(ISBLANK('Calculator - Variance'!A$6),"'Union' needed",IF(ISBLANK('Calculator - Variance'!A$7),"'Health plan' needed",IF(ISBLANK('Calculator - Variance'!A$3),"'Total salary' needed",IF(ISTEXT('Calculator - Variance'!A$13),"Cannot calculate",ROUND('Calculator - Variance'!A$11*('Calculator - Variance'!A$10/'Calculator - Variance'!A$5)*INDEX(Vision_rates_table,MATCH('Calculator - Variance'!A$7,Vision_rates_plan,0),MATCH('Calculator - Variance'!A$4,Vision_rates_union,0))*'Calculator - Variance'!CopayFactor2,0)))))</definedName>
    <definedName name="Formula_Waiver" localSheetId="1">IF(ISBLANK('Calculator - Basic'!$F$7),"'Health plan' needed",IF(ISTEXT('Calculator - Basic'!$F$13),"Cannot calculate",IF('Calculator - Basic'!$F$7="Waiver",ROUND(('Calculator - Basic'!$F$10/'Calculator - Basic'!$F$5)*'Calculator - Basic'!$F$11*IF('Calculator - Basic'!$F$4="Clas",WaiverClas_rate,WaiverNonc_rate),0),0)))</definedName>
    <definedName name="Formula_Waiver" localSheetId="3">IF(ISBLANK('Calculator - Multiple Positions'!$J1),"'Health plan' needed",IF(ISTEXT('Calculator - Multiple Positions'!$Q1),"Cannot calculate",IF('Calculator - Multiple Positions'!$J1="Waiver",ROUND(('Calculator - Multiple Positions'!$M1/'Calculator - Multiple Positions'!$H1)*'Calculator - Multiple Positions'!$N1*IF('Calculator - Multiple Positions'!$G1="Clas",WaiverClas_rate,WaiverNonc_rate),0),0)))</definedName>
    <definedName name="Formula_Waiver" localSheetId="2">IF(ISBLANK('Calculator - Variance'!A$7),"'Health plan' needed",IF(ISTEXT('Calculator - Variance'!A$13),"Cannot calculate",IF('Calculator - Variance'!A$7="Waiver",ROUND(('Calculator - Variance'!A$10/'Calculator - Variance'!A$5)*'Calculator - Variance'!A$11*IF('Calculator - Variance'!A$4="Clas",WaiverClas_rate,WaiverNonc_rate),0),0)))</definedName>
    <definedName name="Formula_warning" localSheetId="3">"To maintain formulas integrity, if needed, insert rows only above row # "&amp;ROW(OFFSET('Calculator - Multiple Positions'!$B1,-1,0))&amp;" (by either inserting an empty row and copying formulas, or by copying an entire row from this tab and changing the input data)"</definedName>
    <definedName name="Health_plan_table">'Codes &amp; Rates'!$D$68:$D$75</definedName>
    <definedName name="Individual_copayrates_salary">'Codes &amp; Rates'!$A$44:$A$48</definedName>
    <definedName name="Individual_copayrates_salaryrange">'Codes &amp; Rates'!$A$45:$A$48</definedName>
    <definedName name="Individual_copayrates_table">'Codes &amp; Rates'!$A$44:$P$48</definedName>
    <definedName name="Individual_copayrates_union">'Codes &amp; Rates'!$A$44:$P$44</definedName>
    <definedName name="Instr_basic_calc">Instructions!$A$77:$A$177</definedName>
    <definedName name="Instr_codes_rates">Instructions!$A$299:$A$399</definedName>
    <definedName name="Instr_contact">Instructions!$A$332:$A$432</definedName>
    <definedName name="Instr_gen_info">Instructions!$A$9:$A$110</definedName>
    <definedName name="Instr_multi_calc">Instructions!$A$228:$A$328</definedName>
    <definedName name="instr_top">Instructions!$A$6:$A$107</definedName>
    <definedName name="Instr_var_calc">Instructions!$A$168:$A$218</definedName>
    <definedName name="Medical_rates_plan">'Codes &amp; Rates'!$A$5:$A$13</definedName>
    <definedName name="Medical_rates_table">'Codes &amp; Rates'!$A$5:$P$13</definedName>
    <definedName name="Medical_rates_union">'Codes &amp; Rates'!$A$5:$P$5</definedName>
    <definedName name="Medicare_Rate">'Codes &amp; Rates'!$B$73</definedName>
    <definedName name="Payroll_Accrual_Rate">'Codes &amp; Rates'!$A$91</definedName>
    <definedName name="_xlnm.Print_Area" localSheetId="1">'Calculator - Basic'!$B$1:$F$29</definedName>
    <definedName name="_xlnm.Print_Area" localSheetId="3">'Calculator - Multiple Positions'!$A$1:$AH$28</definedName>
    <definedName name="_xlnm.Print_Area" localSheetId="2">'Calculator - Variance'!$B$1:$H$29</definedName>
    <definedName name="_xlnm.Print_Area" localSheetId="4">'Codes &amp; Rates'!$A$1:$P$82</definedName>
    <definedName name="_xlnm.Print_Area" localSheetId="0">Instructions!$C$10:$AY$74,Instructions!$C$78:$AY$166,Instructions!$C$169:$AY$226,Instructions!$C$229:$AY$297,Instructions!$C$300:$AY$329</definedName>
    <definedName name="_xlnm.Print_Titles" localSheetId="1">'Calculator - Basic'!$B:$E,'Calculator - Basic'!#REF!</definedName>
    <definedName name="_xlnm.Print_Titles" localSheetId="3">'Calculator - Multiple Positions'!$4:$6</definedName>
    <definedName name="_xlnm.Print_Titles" localSheetId="2">'Calculator - Variance'!$B:$E,'Calculator - Variance'!#REF!</definedName>
    <definedName name="_xlnm.Print_Titles" localSheetId="0">Instructions!$1:$2</definedName>
    <definedName name="Retirement_plan_table">'Codes &amp; Rates'!$G$68:$G$77</definedName>
    <definedName name="RHBP_rate">'Codes &amp; Rates'!$B$78</definedName>
    <definedName name="SAFB_faculty_rate">'Codes &amp; Rates'!$B$75</definedName>
    <definedName name="SAFB_rate">'Codes &amp; Rates'!$B$74</definedName>
    <definedName name="SBA_rate">'Codes &amp; Rates'!$B$76</definedName>
    <definedName name="SBAgrad_rate">'Codes &amp; Rates'!$B$77</definedName>
    <definedName name="Social_Security_Rate">'Codes &amp; Rates'!$B$72</definedName>
    <definedName name="TIAA_rate">'Codes &amp; Rates'!$B$71</definedName>
    <definedName name="TIAAHP_rate">'Codes &amp; Rates'!$B$69</definedName>
    <definedName name="TIAAHP1_Rate">'Codes &amp; Rates'!$D$97</definedName>
    <definedName name="TIAAHP2_Rate">'Codes &amp; Rates'!$D$98</definedName>
    <definedName name="TIAAHP3_Rate">'Codes &amp; Rates'!$D$99</definedName>
    <definedName name="TIAAHP4_Rate">'Codes &amp; Rates'!$D$100</definedName>
    <definedName name="Union_table">'Codes &amp; Rates'!$J$68:$J$79</definedName>
    <definedName name="Vision_rates_plan">'Codes &amp; Rates'!$A$31:$A$39</definedName>
    <definedName name="Vision_rates_table">'Codes &amp; Rates'!$A$31:$P$39</definedName>
    <definedName name="Vision_rates_union">'Codes &amp; Rates'!$A$31:$P$31</definedName>
    <definedName name="WaiverClas_rate">'Codes &amp; Rates'!$B$79</definedName>
    <definedName name="WaiverNonc_rate">'Codes &amp; Rates'!$B$80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 i="16" l="1"/>
  <c r="U8" i="8" l="1"/>
  <c r="U9" i="8"/>
  <c r="U11" i="8"/>
  <c r="U12" i="8"/>
  <c r="U13" i="8"/>
  <c r="U14" i="8"/>
  <c r="U15" i="8"/>
  <c r="U16" i="8"/>
  <c r="U17" i="8"/>
  <c r="U18" i="8"/>
  <c r="U19" i="8"/>
  <c r="U20" i="8"/>
  <c r="U21" i="8"/>
  <c r="U22" i="8"/>
  <c r="U23" i="8"/>
  <c r="U24" i="8"/>
  <c r="U25" i="8"/>
  <c r="U26" i="8"/>
  <c r="U27" i="8"/>
  <c r="F13" i="13" l="1"/>
  <c r="I47" i="12"/>
  <c r="M60" i="12"/>
  <c r="L60" i="12"/>
  <c r="K60" i="12"/>
  <c r="M59" i="12"/>
  <c r="L59" i="12"/>
  <c r="K59" i="12"/>
  <c r="M58" i="12"/>
  <c r="L58" i="12"/>
  <c r="K58" i="12"/>
  <c r="M57" i="12"/>
  <c r="L57" i="12"/>
  <c r="K57" i="12"/>
  <c r="M56" i="12"/>
  <c r="L56" i="12"/>
  <c r="K56" i="12"/>
  <c r="M55" i="12"/>
  <c r="L55" i="12"/>
  <c r="K55" i="12"/>
  <c r="M54" i="12"/>
  <c r="L54" i="12"/>
  <c r="K54" i="12"/>
  <c r="M48" i="12"/>
  <c r="M47" i="12"/>
  <c r="M46" i="12"/>
  <c r="M45" i="12"/>
  <c r="L48" i="12"/>
  <c r="L47" i="12"/>
  <c r="L46" i="12"/>
  <c r="L45" i="12"/>
  <c r="F58" i="12"/>
  <c r="E58" i="12"/>
  <c r="D58" i="12"/>
  <c r="C58" i="12"/>
  <c r="F57" i="12"/>
  <c r="E57" i="12"/>
  <c r="D57" i="12"/>
  <c r="C57" i="12"/>
  <c r="F55" i="12"/>
  <c r="F56" i="12"/>
  <c r="E55" i="12"/>
  <c r="E56" i="12"/>
  <c r="D55" i="12"/>
  <c r="D56" i="12"/>
  <c r="C55" i="12"/>
  <c r="C56" i="12"/>
  <c r="F54" i="12"/>
  <c r="E54" i="12"/>
  <c r="D54" i="12"/>
  <c r="C54" i="12"/>
  <c r="O55" i="12"/>
  <c r="J55" i="12"/>
  <c r="I55" i="12"/>
  <c r="H55" i="12"/>
  <c r="J54" i="12"/>
  <c r="I54" i="12"/>
  <c r="H54" i="12"/>
  <c r="C1" i="17"/>
  <c r="A1" i="8"/>
  <c r="B1" i="16"/>
  <c r="B1" i="13"/>
  <c r="O59" i="12"/>
  <c r="J59" i="12"/>
  <c r="I59" i="12"/>
  <c r="H59" i="12"/>
  <c r="F59" i="12"/>
  <c r="F60" i="12"/>
  <c r="E59" i="12"/>
  <c r="E60" i="12"/>
  <c r="D59" i="12"/>
  <c r="D60" i="12"/>
  <c r="C59" i="12"/>
  <c r="O46" i="12"/>
  <c r="K46" i="12"/>
  <c r="J46" i="12"/>
  <c r="I46" i="12"/>
  <c r="H46" i="12"/>
  <c r="F46" i="12"/>
  <c r="E46" i="12"/>
  <c r="D46" i="12"/>
  <c r="C46" i="12"/>
  <c r="O56" i="12"/>
  <c r="J56" i="12"/>
  <c r="I56" i="12"/>
  <c r="H56" i="12"/>
  <c r="Q7" i="8"/>
  <c r="Q8" i="8"/>
  <c r="Q9" i="8"/>
  <c r="Z9" i="8" s="1"/>
  <c r="Q10" i="8"/>
  <c r="Q11" i="8"/>
  <c r="Y11" i="8" s="1"/>
  <c r="Q12" i="8"/>
  <c r="V12" i="8" s="1"/>
  <c r="Q13" i="8"/>
  <c r="S13" i="8" s="1"/>
  <c r="Q14" i="8"/>
  <c r="X14" i="8" s="1"/>
  <c r="Q15" i="8"/>
  <c r="T15" i="8" s="1"/>
  <c r="Q16" i="8"/>
  <c r="S16" i="8" s="1"/>
  <c r="Q17" i="8"/>
  <c r="Y17" i="8" s="1"/>
  <c r="Q18" i="8"/>
  <c r="R18" i="8" s="1"/>
  <c r="Q19" i="8"/>
  <c r="AE19" i="8" s="1"/>
  <c r="Q20" i="8"/>
  <c r="S20" i="8" s="1"/>
  <c r="Q21" i="8"/>
  <c r="Q22" i="8"/>
  <c r="R22" i="8" s="1"/>
  <c r="Q23" i="8"/>
  <c r="V23" i="8" s="1"/>
  <c r="Q24" i="8"/>
  <c r="W24" i="8" s="1"/>
  <c r="Q25" i="8"/>
  <c r="W25" i="8" s="1"/>
  <c r="Q26" i="8"/>
  <c r="Z26" i="8" s="1"/>
  <c r="Q27" i="8"/>
  <c r="R27" i="8" s="1"/>
  <c r="G7" i="12"/>
  <c r="J7" i="12" s="1"/>
  <c r="H11" i="16"/>
  <c r="H10" i="16"/>
  <c r="H9" i="16"/>
  <c r="H8" i="16"/>
  <c r="H7" i="16"/>
  <c r="H6" i="16"/>
  <c r="H5" i="16"/>
  <c r="H4" i="16"/>
  <c r="H3" i="16"/>
  <c r="G19" i="12"/>
  <c r="K19" i="12" s="1"/>
  <c r="G20" i="12"/>
  <c r="K20" i="12" s="1"/>
  <c r="G22" i="12"/>
  <c r="N22" i="12" s="1"/>
  <c r="O22" i="12" s="1"/>
  <c r="G23" i="12"/>
  <c r="N23" i="12" s="1"/>
  <c r="O23" i="12" s="1"/>
  <c r="G25" i="12"/>
  <c r="M25" i="12" s="1"/>
  <c r="G26" i="12"/>
  <c r="N26" i="12" s="1"/>
  <c r="O26" i="12" s="1"/>
  <c r="G6" i="12"/>
  <c r="K6" i="12" s="1"/>
  <c r="G8" i="12"/>
  <c r="L8" i="12" s="1"/>
  <c r="G9" i="12"/>
  <c r="K9" i="12" s="1"/>
  <c r="G10" i="12"/>
  <c r="L10" i="12" s="1"/>
  <c r="G12" i="12"/>
  <c r="H12" i="12" s="1"/>
  <c r="G13" i="12"/>
  <c r="H13" i="12" s="1"/>
  <c r="P18" i="8"/>
  <c r="P19" i="8"/>
  <c r="P10" i="8"/>
  <c r="P11" i="8"/>
  <c r="P12" i="8"/>
  <c r="G13" i="16"/>
  <c r="G17" i="16" s="1"/>
  <c r="F13" i="16"/>
  <c r="F14" i="16" s="1"/>
  <c r="C6" i="12"/>
  <c r="E31" i="17"/>
  <c r="P15" i="8"/>
  <c r="P14" i="8"/>
  <c r="P13" i="8"/>
  <c r="P9" i="8"/>
  <c r="P8" i="8"/>
  <c r="P7" i="8"/>
  <c r="C13" i="16"/>
  <c r="A29" i="8"/>
  <c r="O54" i="12"/>
  <c r="O57" i="12"/>
  <c r="O58" i="12"/>
  <c r="O60" i="12"/>
  <c r="J57" i="12"/>
  <c r="J58" i="12"/>
  <c r="J60" i="12"/>
  <c r="I57" i="12"/>
  <c r="I58" i="12"/>
  <c r="I60" i="12"/>
  <c r="H57" i="12"/>
  <c r="K45" i="12"/>
  <c r="K47" i="12"/>
  <c r="K48" i="12"/>
  <c r="J45" i="12"/>
  <c r="J47" i="12"/>
  <c r="J48" i="12"/>
  <c r="I45" i="12"/>
  <c r="I48" i="12"/>
  <c r="C60" i="12"/>
  <c r="F45" i="12"/>
  <c r="F47" i="12"/>
  <c r="E45" i="12"/>
  <c r="E47" i="12"/>
  <c r="D45" i="12"/>
  <c r="D47" i="12"/>
  <c r="F39" i="12"/>
  <c r="E39" i="12"/>
  <c r="D39" i="12"/>
  <c r="C39" i="12"/>
  <c r="F38" i="12"/>
  <c r="E38" i="12"/>
  <c r="D38" i="12"/>
  <c r="C38" i="12"/>
  <c r="F36" i="12"/>
  <c r="E36" i="12"/>
  <c r="D36" i="12"/>
  <c r="C36" i="12"/>
  <c r="F35" i="12"/>
  <c r="E35" i="12"/>
  <c r="D35" i="12"/>
  <c r="C35" i="12"/>
  <c r="F33" i="12"/>
  <c r="E33" i="12"/>
  <c r="D33" i="12"/>
  <c r="C33" i="12"/>
  <c r="F32" i="12"/>
  <c r="E32" i="12"/>
  <c r="D32" i="12"/>
  <c r="C32" i="12"/>
  <c r="F26" i="12"/>
  <c r="E26" i="12"/>
  <c r="D26" i="12"/>
  <c r="C26" i="12"/>
  <c r="F25" i="12"/>
  <c r="E25" i="12"/>
  <c r="D25" i="12"/>
  <c r="C25" i="12"/>
  <c r="F23" i="12"/>
  <c r="E23" i="12"/>
  <c r="D23" i="12"/>
  <c r="C23" i="12"/>
  <c r="F22" i="12"/>
  <c r="E22" i="12"/>
  <c r="D22" i="12"/>
  <c r="C22" i="12"/>
  <c r="F20" i="12"/>
  <c r="E20" i="12"/>
  <c r="D20" i="12"/>
  <c r="C20" i="12"/>
  <c r="F19" i="12"/>
  <c r="E19" i="12"/>
  <c r="D19" i="12"/>
  <c r="C19" i="12"/>
  <c r="F13" i="12"/>
  <c r="E13" i="12"/>
  <c r="D13" i="12"/>
  <c r="C13" i="12"/>
  <c r="F12" i="12"/>
  <c r="E12" i="12"/>
  <c r="D12" i="12"/>
  <c r="C12" i="12"/>
  <c r="F10" i="12"/>
  <c r="E10" i="12"/>
  <c r="D10" i="12"/>
  <c r="C10" i="12"/>
  <c r="F9" i="12"/>
  <c r="E9" i="12"/>
  <c r="D9" i="12"/>
  <c r="C9" i="12"/>
  <c r="F8" i="12"/>
  <c r="E8" i="12"/>
  <c r="D8" i="12"/>
  <c r="C8" i="12"/>
  <c r="F7" i="12"/>
  <c r="E7" i="12"/>
  <c r="D7" i="12"/>
  <c r="C7" i="12"/>
  <c r="F6" i="12"/>
  <c r="E6" i="12"/>
  <c r="D6" i="12"/>
  <c r="O45" i="12"/>
  <c r="O47" i="12"/>
  <c r="O48" i="12"/>
  <c r="H45" i="12"/>
  <c r="H47" i="12"/>
  <c r="H48" i="12"/>
  <c r="C45" i="12"/>
  <c r="C47" i="12"/>
  <c r="G39" i="12"/>
  <c r="H39" i="12" s="1"/>
  <c r="G38" i="12"/>
  <c r="K38" i="12" s="1"/>
  <c r="G37" i="12"/>
  <c r="L37" i="12" s="1"/>
  <c r="G36" i="12"/>
  <c r="G35" i="12"/>
  <c r="J35" i="12" s="1"/>
  <c r="C34" i="12"/>
  <c r="G33" i="12"/>
  <c r="K33" i="12" s="1"/>
  <c r="G32" i="12"/>
  <c r="L32" i="12" s="1"/>
  <c r="C21" i="12"/>
  <c r="G11" i="12"/>
  <c r="M11" i="12" s="1"/>
  <c r="D37" i="12"/>
  <c r="C13" i="13"/>
  <c r="P27" i="8"/>
  <c r="P26" i="8"/>
  <c r="P25" i="8"/>
  <c r="P24" i="8"/>
  <c r="P23" i="8"/>
  <c r="P22" i="8"/>
  <c r="P21" i="8"/>
  <c r="P20" i="8"/>
  <c r="P17" i="8"/>
  <c r="P16" i="8"/>
  <c r="C11" i="12"/>
  <c r="F11" i="12"/>
  <c r="C37" i="12"/>
  <c r="F24" i="12"/>
  <c r="D11" i="12"/>
  <c r="E24" i="12"/>
  <c r="E11" i="12"/>
  <c r="E34" i="12"/>
  <c r="D34" i="12"/>
  <c r="C24" i="12"/>
  <c r="G24" i="12"/>
  <c r="J24" i="12" s="1"/>
  <c r="G34" i="12"/>
  <c r="I34" i="12" s="1"/>
  <c r="F34" i="12"/>
  <c r="F37" i="12"/>
  <c r="D24" i="12"/>
  <c r="E37" i="12"/>
  <c r="H58" i="12"/>
  <c r="H60" i="12"/>
  <c r="E48" i="12"/>
  <c r="D48" i="12"/>
  <c r="F48" i="12"/>
  <c r="C48" i="12"/>
  <c r="D21" i="12"/>
  <c r="F21" i="12"/>
  <c r="G21" i="12"/>
  <c r="K21" i="12" s="1"/>
  <c r="E21" i="12"/>
  <c r="L38" i="12"/>
  <c r="M33" i="12"/>
  <c r="I32" i="12" l="1"/>
  <c r="M39" i="12"/>
  <c r="N13" i="12"/>
  <c r="O13" i="12" s="1"/>
  <c r="H38" i="12"/>
  <c r="I39" i="12"/>
  <c r="Z20" i="8"/>
  <c r="L22" i="12"/>
  <c r="I22" i="12"/>
  <c r="I8" i="12"/>
  <c r="K8" i="12"/>
  <c r="M8" i="12"/>
  <c r="J12" i="12"/>
  <c r="M32" i="12"/>
  <c r="I35" i="12"/>
  <c r="N8" i="12"/>
  <c r="O8" i="12" s="1"/>
  <c r="N12" i="12"/>
  <c r="O12" i="12" s="1"/>
  <c r="K12" i="12"/>
  <c r="L12" i="12"/>
  <c r="H8" i="12"/>
  <c r="J8" i="12"/>
  <c r="I12" i="12"/>
  <c r="N37" i="12"/>
  <c r="O37" i="12" s="1"/>
  <c r="I19" i="12"/>
  <c r="AB21" i="8"/>
  <c r="H7" i="12"/>
  <c r="K35" i="12"/>
  <c r="K39" i="12"/>
  <c r="H33" i="12"/>
  <c r="L39" i="12"/>
  <c r="N39" i="12"/>
  <c r="O39" i="12" s="1"/>
  <c r="L13" i="12"/>
  <c r="H35" i="12"/>
  <c r="J39" i="12"/>
  <c r="M23" i="12"/>
  <c r="L23" i="12"/>
  <c r="J6" i="12"/>
  <c r="L6" i="12"/>
  <c r="M6" i="12"/>
  <c r="H6" i="12"/>
  <c r="M7" i="12"/>
  <c r="L7" i="12"/>
  <c r="I10" i="12"/>
  <c r="K32" i="12"/>
  <c r="N6" i="12"/>
  <c r="O6" i="12" s="1"/>
  <c r="J26" i="12"/>
  <c r="N19" i="12"/>
  <c r="O19" i="12" s="1"/>
  <c r="I37" i="12"/>
  <c r="L34" i="12"/>
  <c r="I6" i="12"/>
  <c r="M12" i="12"/>
  <c r="K23" i="12"/>
  <c r="J10" i="12"/>
  <c r="K26" i="12"/>
  <c r="J11" i="12"/>
  <c r="M26" i="12"/>
  <c r="N10" i="12"/>
  <c r="O10" i="12" s="1"/>
  <c r="H10" i="12"/>
  <c r="L25" i="12"/>
  <c r="I26" i="12"/>
  <c r="L26" i="12"/>
  <c r="I9" i="12"/>
  <c r="I23" i="12"/>
  <c r="H26" i="12"/>
  <c r="M19" i="12"/>
  <c r="L35" i="12"/>
  <c r="N35" i="12"/>
  <c r="O35" i="12" s="1"/>
  <c r="M35" i="12"/>
  <c r="L33" i="12"/>
  <c r="J33" i="12"/>
  <c r="I24" i="12"/>
  <c r="M22" i="12"/>
  <c r="H22" i="12"/>
  <c r="V24" i="8"/>
  <c r="X11" i="8"/>
  <c r="W27" i="8"/>
  <c r="T27" i="8"/>
  <c r="R23" i="8"/>
  <c r="X23" i="8"/>
  <c r="AC20" i="8"/>
  <c r="T11" i="8"/>
  <c r="M37" i="12"/>
  <c r="J34" i="12"/>
  <c r="K34" i="12"/>
  <c r="H34" i="12"/>
  <c r="M34" i="12"/>
  <c r="N33" i="12"/>
  <c r="O33" i="12" s="1"/>
  <c r="I33" i="12"/>
  <c r="AB27" i="8"/>
  <c r="M24" i="12"/>
  <c r="L24" i="12"/>
  <c r="N24" i="12"/>
  <c r="O24" i="12" s="1"/>
  <c r="K24" i="12"/>
  <c r="H24" i="12"/>
  <c r="J21" i="12"/>
  <c r="H21" i="12"/>
  <c r="L21" i="12"/>
  <c r="N21" i="12"/>
  <c r="O21" i="12" s="1"/>
  <c r="M21" i="12"/>
  <c r="L20" i="12"/>
  <c r="H20" i="12"/>
  <c r="H11" i="12"/>
  <c r="L11" i="12"/>
  <c r="AA11" i="8"/>
  <c r="I11" i="12"/>
  <c r="K11" i="12"/>
  <c r="N11" i="12"/>
  <c r="O11" i="12" s="1"/>
  <c r="M9" i="12"/>
  <c r="L9" i="12"/>
  <c r="N9" i="12"/>
  <c r="O9" i="12" s="1"/>
  <c r="H9" i="12"/>
  <c r="J9" i="12"/>
  <c r="N7" i="12"/>
  <c r="O7" i="12" s="1"/>
  <c r="I7" i="12"/>
  <c r="K7" i="12"/>
  <c r="F19" i="13"/>
  <c r="F17" i="13"/>
  <c r="W10" i="8"/>
  <c r="U10" i="8"/>
  <c r="F20" i="13"/>
  <c r="F21" i="13"/>
  <c r="F16" i="13"/>
  <c r="F26" i="13"/>
  <c r="F23" i="13"/>
  <c r="Z7" i="8"/>
  <c r="U7" i="8"/>
  <c r="T24" i="8"/>
  <c r="Y20" i="8"/>
  <c r="AA24" i="8"/>
  <c r="T20" i="8"/>
  <c r="Z12" i="8"/>
  <c r="AE16" i="8"/>
  <c r="R20" i="8"/>
  <c r="T13" i="8"/>
  <c r="W16" i="8"/>
  <c r="Z16" i="8"/>
  <c r="X24" i="8"/>
  <c r="AE20" i="8"/>
  <c r="AA20" i="8"/>
  <c r="W20" i="8"/>
  <c r="R25" i="8"/>
  <c r="AB18" i="8"/>
  <c r="W18" i="8"/>
  <c r="AA14" i="8"/>
  <c r="T17" i="8"/>
  <c r="V17" i="8"/>
  <c r="AC14" i="8"/>
  <c r="S14" i="8"/>
  <c r="Z14" i="8"/>
  <c r="AE14" i="8"/>
  <c r="Y24" i="8"/>
  <c r="AA16" i="8"/>
  <c r="Z24" i="8"/>
  <c r="X16" i="8"/>
  <c r="AB22" i="8"/>
  <c r="V15" i="8"/>
  <c r="V16" i="8"/>
  <c r="Y9" i="8"/>
  <c r="AE24" i="8"/>
  <c r="V8" i="8"/>
  <c r="AB16" i="8"/>
  <c r="AB24" i="8"/>
  <c r="W22" i="8"/>
  <c r="T22" i="8"/>
  <c r="Z22" i="8"/>
  <c r="R16" i="8"/>
  <c r="AC22" i="8"/>
  <c r="AE22" i="8"/>
  <c r="V22" i="8"/>
  <c r="AC18" i="8"/>
  <c r="Z27" i="8"/>
  <c r="T16" i="8"/>
  <c r="R24" i="8"/>
  <c r="S22" i="8"/>
  <c r="Y18" i="8"/>
  <c r="S18" i="8"/>
  <c r="S26" i="8"/>
  <c r="AA26" i="8"/>
  <c r="AA12" i="8"/>
  <c r="V18" i="8"/>
  <c r="T18" i="8"/>
  <c r="X26" i="8"/>
  <c r="R26" i="8"/>
  <c r="V26" i="8"/>
  <c r="Y26" i="8"/>
  <c r="AE18" i="8"/>
  <c r="X18" i="8"/>
  <c r="W12" i="8"/>
  <c r="AC12" i="8"/>
  <c r="AE26" i="8"/>
  <c r="T12" i="8"/>
  <c r="T7" i="8"/>
  <c r="AE7" i="8"/>
  <c r="Y25" i="8"/>
  <c r="V25" i="8"/>
  <c r="T25" i="8"/>
  <c r="X25" i="8"/>
  <c r="AE25" i="8"/>
  <c r="AA17" i="8"/>
  <c r="AE17" i="8"/>
  <c r="S17" i="8"/>
  <c r="AC7" i="8"/>
  <c r="Y7" i="8"/>
  <c r="V7" i="8"/>
  <c r="X7" i="8"/>
  <c r="R7" i="8"/>
  <c r="AA27" i="8"/>
  <c r="AE27" i="8"/>
  <c r="X19" i="8"/>
  <c r="AA19" i="8"/>
  <c r="AB19" i="8"/>
  <c r="V19" i="8"/>
  <c r="R10" i="8"/>
  <c r="AB10" i="8"/>
  <c r="V10" i="8"/>
  <c r="AE10" i="8"/>
  <c r="T10" i="8"/>
  <c r="R19" i="8"/>
  <c r="AA7" i="8"/>
  <c r="AB25" i="8"/>
  <c r="S19" i="8"/>
  <c r="R17" i="8"/>
  <c r="Y27" i="8"/>
  <c r="AE21" i="8"/>
  <c r="X21" i="8"/>
  <c r="V21" i="8"/>
  <c r="R21" i="8"/>
  <c r="S21" i="8"/>
  <c r="W21" i="8"/>
  <c r="AE13" i="8"/>
  <c r="Y13" i="8"/>
  <c r="AB13" i="8"/>
  <c r="X13" i="8"/>
  <c r="V13" i="8"/>
  <c r="AB17" i="8"/>
  <c r="X27" i="8"/>
  <c r="Z13" i="8"/>
  <c r="Z25" i="8"/>
  <c r="AA25" i="8"/>
  <c r="S7" i="8"/>
  <c r="T19" i="8"/>
  <c r="Y23" i="8"/>
  <c r="AB23" i="8"/>
  <c r="T23" i="8"/>
  <c r="W23" i="8"/>
  <c r="S15" i="8"/>
  <c r="W15" i="8"/>
  <c r="Y15" i="8"/>
  <c r="R15" i="8"/>
  <c r="AE15" i="8"/>
  <c r="AB15" i="8"/>
  <c r="AC15" i="8"/>
  <c r="Z15" i="8"/>
  <c r="AA15" i="8"/>
  <c r="X15" i="8"/>
  <c r="Z18" i="8"/>
  <c r="AB8" i="8"/>
  <c r="Y16" i="8"/>
  <c r="AB26" i="8"/>
  <c r="X20" i="8"/>
  <c r="AA18" i="8"/>
  <c r="AE11" i="8"/>
  <c r="V20" i="8"/>
  <c r="W8" i="8"/>
  <c r="Y22" i="8"/>
  <c r="AA22" i="8"/>
  <c r="W14" i="8"/>
  <c r="AB20" i="8"/>
  <c r="W26" i="8"/>
  <c r="T26" i="8"/>
  <c r="S24" i="8"/>
  <c r="X22" i="8"/>
  <c r="AB7" i="8"/>
  <c r="W7" i="8"/>
  <c r="Q3" i="8"/>
  <c r="Y12" i="8"/>
  <c r="X12" i="8"/>
  <c r="AE12" i="8"/>
  <c r="R12" i="8"/>
  <c r="S12" i="8"/>
  <c r="AB12" i="8"/>
  <c r="F23" i="16"/>
  <c r="G25" i="16"/>
  <c r="F17" i="16"/>
  <c r="H17" i="16" s="1"/>
  <c r="G20" i="16"/>
  <c r="G26" i="16"/>
  <c r="G22" i="16"/>
  <c r="G16" i="16"/>
  <c r="G19" i="16"/>
  <c r="G24" i="16"/>
  <c r="G21" i="16"/>
  <c r="G23" i="16"/>
  <c r="G18" i="16"/>
  <c r="G14" i="16"/>
  <c r="H14" i="16" s="1"/>
  <c r="G15" i="16"/>
  <c r="F16" i="16"/>
  <c r="F18" i="16"/>
  <c r="F21" i="16"/>
  <c r="F15" i="16"/>
  <c r="F25" i="16"/>
  <c r="F22" i="16"/>
  <c r="F24" i="16"/>
  <c r="L36" i="12"/>
  <c r="I36" i="12"/>
  <c r="M36" i="12"/>
  <c r="K36" i="12"/>
  <c r="H36" i="12"/>
  <c r="K25" i="12"/>
  <c r="J25" i="12"/>
  <c r="H25" i="12"/>
  <c r="S9" i="8"/>
  <c r="AE9" i="8"/>
  <c r="R9" i="8"/>
  <c r="T9" i="8"/>
  <c r="N25" i="12"/>
  <c r="O25" i="12" s="1"/>
  <c r="AC26" i="8"/>
  <c r="AC24" i="8"/>
  <c r="R14" i="8"/>
  <c r="V14" i="8"/>
  <c r="AB14" i="8"/>
  <c r="T14" i="8"/>
  <c r="W11" i="8"/>
  <c r="V11" i="8"/>
  <c r="T8" i="8"/>
  <c r="AA8" i="8"/>
  <c r="F15" i="13"/>
  <c r="F18" i="13"/>
  <c r="AE8" i="8"/>
  <c r="Z8" i="8"/>
  <c r="AA9" i="8"/>
  <c r="AC9" i="8"/>
  <c r="AC8" i="8"/>
  <c r="R11" i="8"/>
  <c r="Y8" i="8"/>
  <c r="AB11" i="8"/>
  <c r="V9" i="8"/>
  <c r="S8" i="8"/>
  <c r="J37" i="12"/>
  <c r="I25" i="12"/>
  <c r="N36" i="12"/>
  <c r="O36" i="12" s="1"/>
  <c r="Y14" i="8"/>
  <c r="J20" i="12"/>
  <c r="N32" i="12"/>
  <c r="O32" i="12" s="1"/>
  <c r="J32" i="12"/>
  <c r="I38" i="12"/>
  <c r="N38" i="12"/>
  <c r="O38" i="12" s="1"/>
  <c r="J38" i="12"/>
  <c r="F26" i="16"/>
  <c r="F20" i="16"/>
  <c r="I13" i="12"/>
  <c r="J13" i="12"/>
  <c r="K13" i="12"/>
  <c r="L19" i="12"/>
  <c r="H19" i="12"/>
  <c r="F14" i="13"/>
  <c r="F22" i="13"/>
  <c r="H13" i="16"/>
  <c r="AC16" i="8"/>
  <c r="X9" i="8"/>
  <c r="W9" i="8"/>
  <c r="R8" i="8"/>
  <c r="AC27" i="8"/>
  <c r="AC11" i="8"/>
  <c r="Z11" i="8"/>
  <c r="X8" i="8"/>
  <c r="S11" i="8"/>
  <c r="AC17" i="8"/>
  <c r="F19" i="16"/>
  <c r="AB9" i="8"/>
  <c r="I21" i="12"/>
  <c r="J19" i="12"/>
  <c r="K10" i="12"/>
  <c r="M10" i="12"/>
  <c r="K37" i="12"/>
  <c r="M13" i="12"/>
  <c r="H37" i="12"/>
  <c r="H32" i="12"/>
  <c r="N20" i="12"/>
  <c r="O20" i="12" s="1"/>
  <c r="M20" i="12"/>
  <c r="N34" i="12"/>
  <c r="O34" i="12" s="1"/>
  <c r="M38" i="12"/>
  <c r="J23" i="12"/>
  <c r="F24" i="13" s="1"/>
  <c r="H23" i="12"/>
  <c r="I20" i="12"/>
  <c r="J36" i="12"/>
  <c r="F25" i="13" s="1"/>
  <c r="J22" i="12"/>
  <c r="K22" i="12"/>
  <c r="S27" i="8"/>
  <c r="V27" i="8"/>
  <c r="S25" i="8"/>
  <c r="AC25" i="8"/>
  <c r="S23" i="8"/>
  <c r="AA23" i="8"/>
  <c r="Z23" i="8"/>
  <c r="AE23" i="8"/>
  <c r="AC23" i="8"/>
  <c r="Y21" i="8"/>
  <c r="Z21" i="8"/>
  <c r="AC21" i="8"/>
  <c r="AA21" i="8"/>
  <c r="T21" i="8"/>
  <c r="Y19" i="8"/>
  <c r="Z19" i="8"/>
  <c r="AC19" i="8"/>
  <c r="W19" i="8"/>
  <c r="W17" i="8"/>
  <c r="X17" i="8"/>
  <c r="Z17" i="8"/>
  <c r="AC13" i="8"/>
  <c r="W13" i="8"/>
  <c r="R13" i="8"/>
  <c r="AA13" i="8"/>
  <c r="S10" i="8"/>
  <c r="X10" i="8"/>
  <c r="AA10" i="8"/>
  <c r="AC10" i="8"/>
  <c r="Y10" i="8"/>
  <c r="Z10" i="8"/>
  <c r="AD12" i="8" l="1"/>
  <c r="AF12" i="8" s="1"/>
  <c r="AG12" i="8" s="1"/>
  <c r="AD11" i="8"/>
  <c r="AF11" i="8" s="1"/>
  <c r="AG11" i="8" s="1"/>
  <c r="AD13" i="8"/>
  <c r="AF13" i="8" s="1"/>
  <c r="AG13" i="8" s="1"/>
  <c r="AD16" i="8"/>
  <c r="AF16" i="8" s="1"/>
  <c r="AG16" i="8" s="1"/>
  <c r="G27" i="16"/>
  <c r="G28" i="16" s="1"/>
  <c r="G29" i="16" s="1"/>
  <c r="AD15" i="8"/>
  <c r="AF15" i="8" s="1"/>
  <c r="AG15" i="8" s="1"/>
  <c r="AD19" i="8"/>
  <c r="AF19" i="8" s="1"/>
  <c r="AG19" i="8" s="1"/>
  <c r="AD25" i="8"/>
  <c r="AF25" i="8" s="1"/>
  <c r="AG25" i="8" s="1"/>
  <c r="AD20" i="8"/>
  <c r="AF20" i="8" s="1"/>
  <c r="AG20" i="8" s="1"/>
  <c r="AD18" i="8"/>
  <c r="AF18" i="8" s="1"/>
  <c r="AG18" i="8" s="1"/>
  <c r="AD7" i="8"/>
  <c r="AF7" i="8" s="1"/>
  <c r="AG7" i="8" s="1"/>
  <c r="AD23" i="8"/>
  <c r="AF23" i="8" s="1"/>
  <c r="AG23" i="8" s="1"/>
  <c r="AD21" i="8"/>
  <c r="AF21" i="8" s="1"/>
  <c r="AG21" i="8" s="1"/>
  <c r="AD22" i="8"/>
  <c r="AF22" i="8" s="1"/>
  <c r="AG22" i="8" s="1"/>
  <c r="AD26" i="8"/>
  <c r="AF26" i="8" s="1"/>
  <c r="AG26" i="8" s="1"/>
  <c r="AD17" i="8"/>
  <c r="AF17" i="8" s="1"/>
  <c r="AG17" i="8" s="1"/>
  <c r="AD9" i="8"/>
  <c r="AF9" i="8" s="1"/>
  <c r="AG9" i="8" s="1"/>
  <c r="AD24" i="8"/>
  <c r="AF24" i="8" s="1"/>
  <c r="AG24" i="8" s="1"/>
  <c r="AD8" i="8"/>
  <c r="AF8" i="8" s="1"/>
  <c r="AD27" i="8"/>
  <c r="AF27" i="8" s="1"/>
  <c r="AG27" i="8" s="1"/>
  <c r="F27" i="16"/>
  <c r="F28" i="16" s="1"/>
  <c r="AD14" i="8"/>
  <c r="AF14" i="8" s="1"/>
  <c r="AG14" i="8" s="1"/>
  <c r="F27" i="13"/>
  <c r="H15" i="16"/>
  <c r="H23" i="16"/>
  <c r="H20" i="16"/>
  <c r="H25" i="16"/>
  <c r="W3" i="8"/>
  <c r="T3" i="8"/>
  <c r="AC3" i="8"/>
  <c r="AB3" i="8"/>
  <c r="V3" i="8"/>
  <c r="H22" i="16"/>
  <c r="H18" i="16"/>
  <c r="H26" i="16"/>
  <c r="H24" i="16"/>
  <c r="H21" i="16"/>
  <c r="H19" i="16"/>
  <c r="H16" i="16"/>
  <c r="Z3" i="8"/>
  <c r="AE3" i="8"/>
  <c r="X3" i="8"/>
  <c r="R3" i="8"/>
  <c r="Y3" i="8"/>
  <c r="AA3" i="8"/>
  <c r="S3" i="8"/>
  <c r="U3" i="8"/>
  <c r="F28" i="13" l="1"/>
  <c r="F29" i="13" s="1"/>
  <c r="H27" i="16"/>
  <c r="AD10" i="8"/>
  <c r="AD3" i="8" s="1"/>
  <c r="AG8" i="8"/>
  <c r="F29" i="16"/>
  <c r="H29" i="16" s="1"/>
  <c r="H28" i="16"/>
  <c r="AF10" i="8" l="1"/>
  <c r="AG10" i="8" l="1"/>
  <c r="AG3" i="8" s="1"/>
  <c r="AF3" i="8"/>
</calcChain>
</file>

<file path=xl/sharedStrings.xml><?xml version="1.0" encoding="utf-8"?>
<sst xmlns="http://schemas.openxmlformats.org/spreadsheetml/2006/main" count="576" uniqueCount="244">
  <si>
    <t>SBA (grads)</t>
  </si>
  <si>
    <t>5293</t>
  </si>
  <si>
    <t>Union_table</t>
  </si>
  <si>
    <t>Vacant - Funded</t>
  </si>
  <si>
    <t>Health_plan_table</t>
  </si>
  <si>
    <t>Exempt</t>
  </si>
  <si>
    <t>FED</t>
  </si>
  <si>
    <t>Retirement_plan_table</t>
  </si>
  <si>
    <t>Other Fringe rates</t>
  </si>
  <si>
    <t>FACU</t>
  </si>
  <si>
    <t>Family_copayrates_table</t>
  </si>
  <si>
    <t>Individual_copayrates_table</t>
  </si>
  <si>
    <t>Vision_rates_table</t>
  </si>
  <si>
    <t>Dental_rates_table</t>
  </si>
  <si>
    <t>Medical_rates_table</t>
  </si>
  <si>
    <t>MPA</t>
  </si>
  <si>
    <t>Not Eligible</t>
  </si>
  <si>
    <t>5218</t>
  </si>
  <si>
    <t>5280</t>
  </si>
  <si>
    <t>5281</t>
  </si>
  <si>
    <t>5283</t>
  </si>
  <si>
    <t>5286</t>
  </si>
  <si>
    <t>5289</t>
  </si>
  <si>
    <t>5295</t>
  </si>
  <si>
    <t>URIP</t>
  </si>
  <si>
    <t>Vacant - Not Known</t>
  </si>
  <si>
    <t>Vacant - Not Funded</t>
  </si>
  <si>
    <t>Not Funded</t>
  </si>
  <si>
    <t>Individual</t>
  </si>
  <si>
    <t>NUCL</t>
  </si>
  <si>
    <t>Nonc</t>
  </si>
  <si>
    <t>TIAA</t>
  </si>
  <si>
    <t>PSA</t>
  </si>
  <si>
    <t>NUNC</t>
  </si>
  <si>
    <t>ERS</t>
  </si>
  <si>
    <t>Family</t>
  </si>
  <si>
    <t>ACT</t>
  </si>
  <si>
    <t>PTAA</t>
  </si>
  <si>
    <t>AIG</t>
  </si>
  <si>
    <t>Not Indicated Yet</t>
  </si>
  <si>
    <t>L528</t>
  </si>
  <si>
    <t>AAUP</t>
  </si>
  <si>
    <t>MET</t>
  </si>
  <si>
    <t>WAIVER</t>
  </si>
  <si>
    <t>VISION</t>
  </si>
  <si>
    <t>DENTAL</t>
  </si>
  <si>
    <t>MEDICAL</t>
  </si>
  <si>
    <t>SBA</t>
  </si>
  <si>
    <t>SAFB</t>
  </si>
  <si>
    <t>FICA</t>
  </si>
  <si>
    <t>Retirement Plan</t>
  </si>
  <si>
    <t>Health Plan</t>
  </si>
  <si>
    <t>Union</t>
  </si>
  <si>
    <t>Budgeted Account</t>
  </si>
  <si>
    <t>Name</t>
  </si>
  <si>
    <t>Position Title</t>
  </si>
  <si>
    <t>State Position #</t>
  </si>
  <si>
    <t>PS Position #</t>
  </si>
  <si>
    <t>Subtotals =&gt;</t>
  </si>
  <si>
    <t>Waiver</t>
  </si>
  <si>
    <t>NONC</t>
  </si>
  <si>
    <t>CLAS</t>
  </si>
  <si>
    <t>NURS</t>
  </si>
  <si>
    <t>NUFA</t>
  </si>
  <si>
    <t>Notes</t>
  </si>
  <si>
    <t>CFS</t>
  </si>
  <si>
    <t>5297</t>
  </si>
  <si>
    <t>5298</t>
  </si>
  <si>
    <r>
      <t># of Pay-periods for the position</t>
    </r>
    <r>
      <rPr>
        <sz val="10"/>
        <color indexed="10"/>
        <rFont val="Arial"/>
        <family val="2"/>
      </rPr>
      <t xml:space="preserve">
(≠0)</t>
    </r>
  </si>
  <si>
    <t># of Pay-periods</t>
  </si>
  <si>
    <r>
      <t># of Pay-periods for the position (</t>
    </r>
    <r>
      <rPr>
        <sz val="10"/>
        <color indexed="10"/>
        <rFont val="Arial"/>
        <family val="2"/>
      </rPr>
      <t>≠0</t>
    </r>
    <r>
      <rPr>
        <sz val="10"/>
        <color indexed="8"/>
        <rFont val="Arial"/>
        <family val="2"/>
      </rPr>
      <t>)</t>
    </r>
  </si>
  <si>
    <t>Salary</t>
  </si>
  <si>
    <t>% of Total Salary for the corresponding # of pay-periods</t>
  </si>
  <si>
    <t>Position Type</t>
  </si>
  <si>
    <t>INPUT DATA</t>
  </si>
  <si>
    <t>RESULTS</t>
  </si>
  <si>
    <t>Total Yearly Salary</t>
  </si>
  <si>
    <t>Sub-total Salary</t>
  </si>
  <si>
    <t>Sub-total Fringe</t>
  </si>
  <si>
    <t>Total 
(salary + fringe)</t>
  </si>
  <si>
    <t>Total Salary + Fringe</t>
  </si>
  <si>
    <t>(A)</t>
  </si>
  <si>
    <t>(B)</t>
  </si>
  <si>
    <t>(B) - (A)</t>
  </si>
  <si>
    <t>ERS RHI</t>
  </si>
  <si>
    <t>- Employees’ Retirement System</t>
  </si>
  <si>
    <t>- Federal Insurance Contributions Act - Social Security</t>
  </si>
  <si>
    <t>- State Assessed Fringe Benefits</t>
  </si>
  <si>
    <t>- Teachers Insurance and Annuity Association</t>
  </si>
  <si>
    <t>- Staff Benefits Allocation</t>
  </si>
  <si>
    <t xml:space="preserve">- Employees’ Retirement System - Retiree Health Insurance </t>
  </si>
  <si>
    <t>- Employee Medical Insurance</t>
  </si>
  <si>
    <t>- Employee Dental Insurance</t>
  </si>
  <si>
    <t>- Employee Vision Insurance</t>
  </si>
  <si>
    <t xml:space="preserve">- Medical Insurance Coverage Waiver Bonus </t>
  </si>
  <si>
    <t>Budgeted # of Pay-periods in CFS</t>
  </si>
  <si>
    <t>Budgeted % of Total Salary in CFS</t>
  </si>
  <si>
    <t>Classified / Union</t>
  </si>
  <si>
    <t>Nonclassified / Union</t>
  </si>
  <si>
    <t>Faculty / Union</t>
  </si>
  <si>
    <t>Vacancy</t>
  </si>
  <si>
    <t>Salary Range</t>
  </si>
  <si>
    <t>Retirement Plans</t>
  </si>
  <si>
    <t>Health plans</t>
  </si>
  <si>
    <t>Unions</t>
  </si>
  <si>
    <t>Fringe codes</t>
  </si>
  <si>
    <t>Code</t>
  </si>
  <si>
    <t>Rate</t>
  </si>
  <si>
    <t>ERS
5280</t>
  </si>
  <si>
    <t>SAFB
5283</t>
  </si>
  <si>
    <t>TIAA
5286</t>
  </si>
  <si>
    <t>SBA
5289</t>
  </si>
  <si>
    <t>ERS RHI
5293</t>
  </si>
  <si>
    <t>MEDICAL
5295</t>
  </si>
  <si>
    <t>DENTAL
5297</t>
  </si>
  <si>
    <t>VISION
5298</t>
  </si>
  <si>
    <t>WAIVER
5218</t>
  </si>
  <si>
    <t>(info)</t>
  </si>
  <si>
    <t>Current_cycle</t>
  </si>
  <si>
    <t>Budget Cycle</t>
  </si>
  <si>
    <t>Required data</t>
  </si>
  <si>
    <t>Optional data</t>
  </si>
  <si>
    <t>There are 4 worksheets (tabs) in this file:</t>
  </si>
  <si>
    <t>All calculators are based on the rates applicable to a certain budget cycle.</t>
  </si>
  <si>
    <t>File structure</t>
  </si>
  <si>
    <t>Budget cycle</t>
  </si>
  <si>
    <t>Fringe benefits rates</t>
  </si>
  <si>
    <t>In-file instructions/info</t>
  </si>
  <si>
    <t xml:space="preserve">Most table headings/cells provide some information or instructions relevant to the corresponding column/cell. </t>
  </si>
  <si>
    <t>This information can be viewed when selecting (clicking the mouse within) the appropriate column heading/cell.</t>
  </si>
  <si>
    <t>In-cell drop-down list</t>
  </si>
  <si>
    <t xml:space="preserve">In many instances, the values that need to be entered in a particular column are either repetitive, or need to be in a very precise format. </t>
  </si>
  <si>
    <t xml:space="preserve">All rates found on this file are subject to change. These calculators will be updated periodically to reflect these changes. </t>
  </si>
  <si>
    <t>Also, the user has the option of changing the rates if required (see the 'Codes &amp; Rates' tab instructions for more details).</t>
  </si>
  <si>
    <t>File integrity</t>
  </si>
  <si>
    <t>These calculators used precise cell location in their formulas. Accordingly, it is essential to maintain this file's integrity.</t>
  </si>
  <si>
    <t xml:space="preserve">Do not add or delete columns. </t>
  </si>
  <si>
    <t xml:space="preserve">Do not delete or change column headings.  </t>
  </si>
  <si>
    <t>Basic Calculator</t>
  </si>
  <si>
    <t xml:space="preserve">• one tab that contains instructions for using the calculators. </t>
  </si>
  <si>
    <t>Sections</t>
  </si>
  <si>
    <t xml:space="preserve">There are two sections in each calculator: a data input section, and a results section. </t>
  </si>
  <si>
    <t xml:space="preserve">Use as much as possible the drop-down lists in the input sections. </t>
  </si>
  <si>
    <t>1. Click inside the cell to initiate the list.</t>
  </si>
  <si>
    <t>2. Click the list button that appears to the right of the activated cell.</t>
  </si>
  <si>
    <t>3. Choose the desired value from the list.</t>
  </si>
  <si>
    <t xml:space="preserve">To accommodate this requirement, a drop-down list was created inside each cell in those columns. </t>
  </si>
  <si>
    <t>As mentioned, use as much as possible the drop-down lists in the input section. The drop-down list can be used as follows:</t>
  </si>
  <si>
    <t>For more information, select (click the mouse within) the corresponding description cell:</t>
  </si>
  <si>
    <t xml:space="preserve">The basic calculator computes the salary and fringe benefits amounts for one person/position. </t>
  </si>
  <si>
    <t>Data input requirements</t>
  </si>
  <si>
    <t>The calculations are based on a number of factors such as: yearly salary, position type, corresponding union, health plan, etc.</t>
  </si>
  <si>
    <t>Variance Calculator</t>
  </si>
  <si>
    <t xml:space="preserve">The variance calculator computes the effect of changing the input data on the salary and fringe benefits amounts for one person/position. </t>
  </si>
  <si>
    <t>This calculator was designed mainly for assisting with computing the amounts needed for budget transfers when changes in a</t>
  </si>
  <si>
    <t>position's salary, health plan, etc. occur.</t>
  </si>
  <si>
    <t>Multiple Positions Calculator</t>
  </si>
  <si>
    <t xml:space="preserve">This calculator computes the salary and fringe benefits amounts for multiple persons/positions. </t>
  </si>
  <si>
    <t>Adding rows is permitted only in the 'Calculator - Multiple Positions' tab (see the 'Calculator - Multiple Positions' tab for more details)</t>
  </si>
  <si>
    <r>
      <t xml:space="preserve">Input the data in no particular order. However, </t>
    </r>
    <r>
      <rPr>
        <u/>
        <sz val="10"/>
        <rFont val="Arial"/>
        <family val="2"/>
      </rPr>
      <t>all fields are required for an accurate result</t>
    </r>
    <r>
      <rPr>
        <sz val="10"/>
        <rFont val="Arial"/>
        <family val="2"/>
      </rPr>
      <t>. Change any input data as needed.</t>
    </r>
  </si>
  <si>
    <t>Several columns have been included for some pertinent optional data: CFS, position #, name, etc. These columns are not required</t>
  </si>
  <si>
    <t>for salary and fringe calculations, and can be left blank if desired (click column headings for more info).</t>
  </si>
  <si>
    <t xml:space="preserve">If the situation warrants, a row can be inserted to accommodate the need for more data. The table has a shaded row and a warning at the </t>
  </si>
  <si>
    <t xml:space="preserve">bottom of the table indicating the row number where the new row can be inserted. In general, a row can be inserted anywhere above </t>
  </si>
  <si>
    <t>the shaded row (the formulas in this table will not calculate anything below this row, and nothing will be printed if written below this row)</t>
  </si>
  <si>
    <t>There are two methods to insert a row:</t>
  </si>
  <si>
    <t>section.</t>
  </si>
  <si>
    <t xml:space="preserve">is filtered (or grouped) by certain criteria (e.g. CFS), the subtotals will show the sum of the amounts for that particular group. </t>
  </si>
  <si>
    <t>Codes &amp; Rates</t>
  </si>
  <si>
    <t>This tab contains the rates and data factors required to arrive at salary increases and fringe calculations.</t>
  </si>
  <si>
    <t>Please do not alter this page unless instructed to do so</t>
  </si>
  <si>
    <t>If instructed, change the pertinent data as follows:</t>
  </si>
  <si>
    <t xml:space="preserve">1. copy an entire row and change the appropriate data in the input data section. </t>
  </si>
  <si>
    <t>2. insert a blank row; input all the data in the red cell in the input data section; and copy all the formulas in the red cells in the results</t>
  </si>
  <si>
    <t>• In the rates by union tables:</t>
  </si>
  <si>
    <t>• In the other rates table:</t>
  </si>
  <si>
    <t xml:space="preserve">- input the new value. </t>
  </si>
  <si>
    <t>General Information</t>
  </si>
  <si>
    <t>TOP</t>
  </si>
  <si>
    <t>ⓘ</t>
  </si>
  <si>
    <t>Contact Information</t>
  </si>
  <si>
    <t>- a basic calculator;</t>
  </si>
  <si>
    <t>- a variance calculator;</t>
  </si>
  <si>
    <t>- a calculator for multiple positions;</t>
  </si>
  <si>
    <t>• one tab that contains various codes and rates necessary for calculations;</t>
  </si>
  <si>
    <t>Do not delete the values in the input sections (the required data section on the 'Calculator - Multiple Positions' tab).</t>
  </si>
  <si>
    <t>Do not delete the formulas in the results sections.</t>
  </si>
  <si>
    <t>- if values are the same by union category, make changes in the CLAS, NONC, or FACU columns only;</t>
  </si>
  <si>
    <t>- if values are not the same by union category, override formula in the appropriate union column.</t>
  </si>
  <si>
    <t>Click on a link above!</t>
  </si>
  <si>
    <t xml:space="preserve">The calculators on this file will compute the salary and fringe benefit amounts for biweekly personnel. </t>
  </si>
  <si>
    <t>Do 'Cut' &amp; 'Paste' data. As much as possible, try not to use 'Copy' &amp; "Paste' - use 'Copy' &amp; "Paste Values' instead.</t>
  </si>
  <si>
    <t>* Note: MPA copay rates are calculated similarly to the nonclassified rates.</t>
  </si>
  <si>
    <t>No</t>
  </si>
  <si>
    <t>5294</t>
  </si>
  <si>
    <t>BOG RHBP</t>
  </si>
  <si>
    <t>- BOG Retiree Health Benefit Program</t>
  </si>
  <si>
    <t>Retiree Health Benefit Program Participant</t>
  </si>
  <si>
    <t>RHBP
5294</t>
  </si>
  <si>
    <r>
      <t xml:space="preserve">Account </t>
    </r>
    <r>
      <rPr>
        <b/>
        <sz val="10"/>
        <rFont val="Arial"/>
        <family val="2"/>
      </rPr>
      <t>5294</t>
    </r>
    <r>
      <rPr>
        <sz val="10"/>
        <rFont val="Arial"/>
        <family val="2"/>
      </rPr>
      <t xml:space="preserve"> (BOG </t>
    </r>
    <r>
      <rPr>
        <i/>
        <sz val="10"/>
        <rFont val="Arial"/>
        <family val="2"/>
      </rPr>
      <t>Employer Cost-Ret Medical Ins</t>
    </r>
    <r>
      <rPr>
        <sz val="10"/>
        <rFont val="Arial"/>
        <family val="2"/>
      </rPr>
      <t>) was now added to these calculators. See the detailed instructions on how to use this rate.</t>
    </r>
  </si>
  <si>
    <t>Please note the new account 5294 (BOG Retiree Health Benefit Program). To compute the amount for this fringe amount, the calculator needs an</t>
  </si>
  <si>
    <t>indication on whether or not the employee is participating in this program. Type "Yes" or "No" as appropriate. Note that the employees participating</t>
  </si>
  <si>
    <t>in this program can only be part of NUNC, PSA or PTAA.</t>
  </si>
  <si>
    <t>Use the input fields to enter the desired changes. The claculator will point to the changed data and  calculate the corresponding variance amounts.</t>
  </si>
  <si>
    <t>RHBP</t>
  </si>
  <si>
    <t>874-2509</t>
  </si>
  <si>
    <t>TIAA HP</t>
  </si>
  <si>
    <t>5282</t>
  </si>
  <si>
    <t>- TIAA - Hybrid Plan</t>
  </si>
  <si>
    <t>TIAA HP
5282</t>
  </si>
  <si>
    <r>
      <t xml:space="preserve">Account </t>
    </r>
    <r>
      <rPr>
        <b/>
        <sz val="10"/>
        <rFont val="Arial"/>
        <family val="2"/>
      </rPr>
      <t>5282</t>
    </r>
    <r>
      <rPr>
        <sz val="10"/>
        <rFont val="Arial"/>
        <family val="2"/>
      </rPr>
      <t xml:space="preserve"> (TIAA Hybrid Plan) was now added to these calculators. This rate will be automatically calculated.</t>
    </r>
  </si>
  <si>
    <t>Waiver - Clas</t>
  </si>
  <si>
    <t>Waiver - Nonc</t>
  </si>
  <si>
    <t>SAFB non-AAUP</t>
  </si>
  <si>
    <t>SAFB AAUP</t>
  </si>
  <si>
    <t>no</t>
  </si>
  <si>
    <t>The subtotals in row 3 work in conjunction with the data filters: the data is summarized according to the values filtered. Thus, if the data</t>
  </si>
  <si>
    <t>• three tabs, each containing a calculator:</t>
  </si>
  <si>
    <t>FICA - Social Security</t>
  </si>
  <si>
    <t>FICA - Medicare</t>
  </si>
  <si>
    <t>Social Security Cap</t>
  </si>
  <si>
    <t>Social Security_Cap</t>
  </si>
  <si>
    <t>- Federal Insurance Contributions Act - Medicare Tax</t>
  </si>
  <si>
    <t>PAYRL ACC</t>
  </si>
  <si>
    <t xml:space="preserve">- Payroll Accrual </t>
  </si>
  <si>
    <t>Payroll Accrual</t>
  </si>
  <si>
    <t>Payroll_Accrual_Rate</t>
  </si>
  <si>
    <t>FICA-SS
5281</t>
  </si>
  <si>
    <t>FICA-MED
5281</t>
  </si>
  <si>
    <t>5270</t>
  </si>
  <si>
    <t>PAYRL ACC
5270</t>
  </si>
  <si>
    <t>TIAAHP_Ranges</t>
  </si>
  <si>
    <t>TIAA Hybrid Plan Ranges</t>
  </si>
  <si>
    <t>TIAAHP1</t>
  </si>
  <si>
    <t>TIAAHP2</t>
  </si>
  <si>
    <t>TIAAHP3</t>
  </si>
  <si>
    <t>TIAAHP4</t>
  </si>
  <si>
    <t>Level</t>
  </si>
  <si>
    <t>Years of Service Range</t>
  </si>
  <si>
    <t>Years of Service</t>
  </si>
  <si>
    <t>For troubleshooting contact Financial Strategy &amp; Planning at:</t>
  </si>
  <si>
    <t>FY2025 Alloc - Rates</t>
  </si>
  <si>
    <t>MYR</t>
  </si>
  <si>
    <t>FY2025 MYR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</si>
</sst>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6" formatCode="&quot;$&quot;#,##0_);[Red]\(&quot;$&quot;#,##0\)"/>
    <numFmt numFmtId="44" formatCode="_(&quot;$&quot;* #,##0.00_);_(&quot;$&quot;* \(#,##0.00\);_(&quot;$&quot;* &quot;-&quot;??_);_(@_)"/>
    <numFmt numFmtId="43" formatCode="_(* #,##0.00_);_(* \(#,##0.00\);_(* &quot;-&quot;??_);_(@_)"/>
    <numFmt numFmtId="164" formatCode="&quot;$&quot;#,##0"/>
    <numFmt numFmtId="165" formatCode="0.0%"/>
    <numFmt numFmtId="166" formatCode="&quot;$&quot;#,##0.00"/>
    <numFmt numFmtId="167" formatCode="0.0"/>
  </numFmts>
  <fonts count="50">
    <font>
      <sz val="10"/>
      <name val="Arial Unicode MS"/>
    </font>
    <font>
      <sz val="10"/>
      <color indexed="8"/>
      <name val="Arial"/>
      <family val="2"/>
    </font>
    <font>
      <sz val="10"/>
      <name val="Arial Unicode MS"/>
      <family val="2"/>
    </font>
    <font>
      <sz val="8"/>
      <name val="Arial Unicode MS"/>
      <family val="2"/>
    </font>
    <font>
      <sz val="10"/>
      <name val="Arial"/>
      <family val="2"/>
    </font>
    <font>
      <b/>
      <sz val="10"/>
      <name val="Arial"/>
      <family val="2"/>
    </font>
    <font>
      <b/>
      <sz val="12"/>
      <name val="Arial"/>
      <family val="2"/>
    </font>
    <font>
      <b/>
      <sz val="9"/>
      <name val="Arial"/>
      <family val="2"/>
    </font>
    <font>
      <sz val="11"/>
      <color indexed="8"/>
      <name val="Calibri"/>
      <family val="2"/>
    </font>
    <font>
      <sz val="10"/>
      <color indexed="8"/>
      <name val="Arial"/>
      <family val="2"/>
    </font>
    <font>
      <sz val="10"/>
      <name val="Arial"/>
      <family val="2"/>
    </font>
    <font>
      <b/>
      <sz val="10"/>
      <color indexed="8"/>
      <name val="Arial"/>
      <family val="2"/>
    </font>
    <font>
      <sz val="10"/>
      <color indexed="10"/>
      <name val="Arial"/>
      <family val="2"/>
    </font>
    <font>
      <sz val="9"/>
      <color indexed="8"/>
      <name val="Arial"/>
      <family val="2"/>
    </font>
    <font>
      <sz val="9"/>
      <name val="Arial"/>
      <family val="2"/>
    </font>
    <font>
      <sz val="12"/>
      <name val="Arial"/>
      <family val="2"/>
    </font>
    <font>
      <b/>
      <sz val="11"/>
      <name val="Arial"/>
      <family val="2"/>
    </font>
    <font>
      <b/>
      <i/>
      <sz val="12"/>
      <name val="Arial"/>
      <family val="2"/>
    </font>
    <font>
      <b/>
      <sz val="11"/>
      <color indexed="8"/>
      <name val="Arial"/>
      <family val="2"/>
    </font>
    <font>
      <b/>
      <i/>
      <sz val="11"/>
      <name val="Arial"/>
      <family val="2"/>
    </font>
    <font>
      <sz val="11"/>
      <name val="Arial"/>
      <family val="2"/>
    </font>
    <font>
      <sz val="8"/>
      <name val="Arial"/>
      <family val="2"/>
    </font>
    <font>
      <b/>
      <sz val="14"/>
      <name val="Arial"/>
      <family val="2"/>
    </font>
    <font>
      <b/>
      <i/>
      <sz val="14"/>
      <name val="Arial"/>
      <family val="2"/>
    </font>
    <font>
      <b/>
      <sz val="24"/>
      <name val="Arial Narrow"/>
      <family val="2"/>
    </font>
    <font>
      <i/>
      <sz val="12"/>
      <name val="Arial"/>
      <family val="2"/>
    </font>
    <font>
      <i/>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i/>
      <sz val="11"/>
      <name val="Arial"/>
      <family val="2"/>
    </font>
    <font>
      <b/>
      <sz val="14"/>
      <color indexed="8"/>
      <name val="Arial"/>
      <family val="2"/>
    </font>
    <font>
      <b/>
      <sz val="9"/>
      <color indexed="8"/>
      <name val="Arial"/>
      <family val="2"/>
    </font>
    <font>
      <sz val="14"/>
      <color indexed="8"/>
      <name val="Arial"/>
      <family val="2"/>
    </font>
    <font>
      <sz val="8"/>
      <color indexed="8"/>
      <name val="Arial"/>
      <family val="2"/>
    </font>
    <font>
      <b/>
      <sz val="12"/>
      <color indexed="8"/>
      <name val="Arial"/>
      <family val="2"/>
    </font>
    <font>
      <sz val="12"/>
      <color indexed="8"/>
      <name val="Arial"/>
      <family val="2"/>
    </font>
    <font>
      <b/>
      <u/>
      <sz val="10"/>
      <name val="Arial"/>
      <family val="2"/>
    </font>
    <font>
      <u/>
      <sz val="10"/>
      <name val="Arial"/>
      <family val="2"/>
    </font>
    <font>
      <u/>
      <sz val="10"/>
      <color indexed="12"/>
      <name val="Arial"/>
      <family val="2"/>
    </font>
    <font>
      <sz val="10"/>
      <color indexed="12"/>
      <name val="Arial"/>
      <family val="2"/>
    </font>
    <font>
      <sz val="8"/>
      <name val="Arial Unicode MS"/>
      <family val="2"/>
    </font>
    <font>
      <u/>
      <sz val="10"/>
      <color indexed="12"/>
      <name val="Arial Unicode MS"/>
      <family val="2"/>
    </font>
    <font>
      <sz val="10"/>
      <color indexed="10"/>
      <name val="Arial"/>
      <family val="2"/>
    </font>
    <font>
      <sz val="10"/>
      <name val="Arial Unicode MS"/>
      <family val="2"/>
    </font>
    <font>
      <sz val="11"/>
      <color theme="1"/>
      <name val="Calibri"/>
      <family val="2"/>
      <scheme val="minor"/>
    </font>
    <font>
      <u/>
      <sz val="10"/>
      <color theme="10"/>
      <name val="Arial Unicode MS"/>
      <family val="2"/>
    </font>
    <font>
      <sz val="11"/>
      <name val="Calibri"/>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4"/>
        <bgColor indexed="64"/>
      </patternFill>
    </fill>
    <fill>
      <patternFill patternType="lightGray">
        <bgColor indexed="9"/>
      </patternFill>
    </fill>
    <fill>
      <patternFill patternType="solid">
        <fgColor theme="0"/>
        <bgColor indexed="64"/>
      </patternFill>
    </fill>
  </fills>
  <borders count="76">
    <border>
      <left/>
      <right/>
      <top/>
      <bottom/>
      <diagonal/>
    </border>
    <border>
      <left/>
      <right/>
      <top style="double">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bottom style="medium">
        <color indexed="64"/>
      </bottom>
      <diagonal/>
    </border>
    <border>
      <left style="hair">
        <color indexed="64"/>
      </left>
      <right/>
      <top style="medium">
        <color indexed="64"/>
      </top>
      <bottom/>
      <diagonal/>
    </border>
    <border>
      <left style="hair">
        <color indexed="64"/>
      </left>
      <right/>
      <top/>
      <bottom/>
      <diagonal/>
    </border>
    <border>
      <left style="hair">
        <color indexed="64"/>
      </left>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s>
  <cellStyleXfs count="78">
    <xf numFmtId="0" fontId="0" fillId="0" borderId="0"/>
    <xf numFmtId="166" fontId="21" fillId="0" borderId="0" applyFill="0"/>
    <xf numFmtId="166" fontId="7" fillId="0" borderId="0">
      <alignment horizontal="center"/>
    </xf>
    <xf numFmtId="0" fontId="7" fillId="0" borderId="0" applyFill="0">
      <alignment horizontal="center"/>
    </xf>
    <xf numFmtId="166" fontId="22" fillId="0" borderId="1" applyFill="0"/>
    <xf numFmtId="0" fontId="4" fillId="0" borderId="0" applyFont="0" applyAlignment="0"/>
    <xf numFmtId="0" fontId="23" fillId="0" borderId="0" applyFill="0">
      <alignment vertical="top"/>
    </xf>
    <xf numFmtId="0" fontId="22" fillId="0" borderId="0" applyFill="0">
      <alignment horizontal="left" vertical="top"/>
    </xf>
    <xf numFmtId="166" fontId="6" fillId="0" borderId="2" applyFill="0"/>
    <xf numFmtId="0" fontId="4" fillId="0" borderId="0" applyNumberFormat="0" applyFont="0" applyAlignment="0"/>
    <xf numFmtId="0" fontId="23" fillId="0" borderId="0" applyFill="0">
      <alignment wrapText="1"/>
    </xf>
    <xf numFmtId="0" fontId="22" fillId="0" borderId="0" applyFill="0">
      <alignment horizontal="left" vertical="top" wrapText="1"/>
    </xf>
    <xf numFmtId="166" fontId="16" fillId="0" borderId="0" applyFill="0"/>
    <xf numFmtId="0" fontId="24" fillId="0" borderId="0" applyNumberFormat="0" applyFont="0" applyAlignment="0">
      <alignment horizontal="center"/>
    </xf>
    <xf numFmtId="0" fontId="17" fillId="0" borderId="0" applyFill="0">
      <alignment vertical="top" wrapText="1"/>
    </xf>
    <xf numFmtId="0" fontId="6" fillId="0" borderId="0" applyFill="0">
      <alignment horizontal="left" vertical="top" wrapText="1"/>
    </xf>
    <xf numFmtId="166" fontId="4" fillId="0" borderId="0" applyFill="0"/>
    <xf numFmtId="0" fontId="24" fillId="0" borderId="0" applyNumberFormat="0" applyFont="0" applyAlignment="0">
      <alignment horizontal="center"/>
    </xf>
    <xf numFmtId="0" fontId="25" fillId="0" borderId="0" applyFill="0">
      <alignment vertical="center" wrapText="1"/>
    </xf>
    <xf numFmtId="0" fontId="15" fillId="0" borderId="0">
      <alignment horizontal="left" vertical="center" wrapText="1"/>
    </xf>
    <xf numFmtId="166" fontId="14" fillId="0" borderId="0" applyFill="0"/>
    <xf numFmtId="0" fontId="24" fillId="0" borderId="0" applyNumberFormat="0" applyFont="0" applyAlignment="0">
      <alignment horizontal="center"/>
    </xf>
    <xf numFmtId="0" fontId="26" fillId="0" borderId="0" applyFill="0">
      <alignment horizontal="center" vertical="center" wrapText="1"/>
    </xf>
    <xf numFmtId="0" fontId="4" fillId="0" borderId="0" applyFill="0">
      <alignment horizontal="center" vertical="center" wrapText="1"/>
    </xf>
    <xf numFmtId="165" fontId="27" fillId="0" borderId="0" applyFill="0"/>
    <xf numFmtId="0" fontId="24" fillId="0" borderId="0" applyNumberFormat="0" applyFont="0" applyAlignment="0">
      <alignment horizontal="center"/>
    </xf>
    <xf numFmtId="0" fontId="28" fillId="0" borderId="0" applyFill="0">
      <alignment horizontal="center" vertical="center" wrapText="1"/>
    </xf>
    <xf numFmtId="0" fontId="29" fillId="0" borderId="0" applyFill="0">
      <alignment horizontal="center" vertical="center" wrapText="1"/>
    </xf>
    <xf numFmtId="166" fontId="30" fillId="0" borderId="0" applyFill="0"/>
    <xf numFmtId="0" fontId="24" fillId="0" borderId="0" applyNumberFormat="0" applyFont="0" applyAlignment="0">
      <alignment horizontal="center"/>
    </xf>
    <xf numFmtId="0" fontId="31" fillId="0" borderId="0">
      <alignment horizontal="center" wrapText="1"/>
    </xf>
    <xf numFmtId="0" fontId="27" fillId="0" borderId="0" applyFill="0">
      <alignment horizontal="center" wrapText="1"/>
    </xf>
    <xf numFmtId="43" fontId="8" fillId="0" borderId="0" applyFont="0" applyFill="0" applyBorder="0" applyAlignment="0" applyProtection="0"/>
    <xf numFmtId="43" fontId="8" fillId="0" borderId="0" applyFont="0" applyFill="0" applyBorder="0" applyAlignment="0" applyProtection="0"/>
    <xf numFmtId="44" fontId="4" fillId="0" borderId="0" applyFont="0" applyFill="0" applyBorder="0" applyAlignment="0" applyProtection="0"/>
    <xf numFmtId="0" fontId="48" fillId="0" borderId="0" applyNumberFormat="0" applyFill="0" applyBorder="0" applyAlignment="0" applyProtection="0">
      <alignment vertical="top"/>
      <protection locked="0"/>
    </xf>
    <xf numFmtId="0" fontId="2" fillId="0" borderId="0"/>
    <xf numFmtId="0" fontId="47" fillId="0" borderId="0"/>
    <xf numFmtId="0" fontId="10" fillId="0" borderId="0"/>
    <xf numFmtId="0" fontId="47" fillId="0" borderId="0"/>
    <xf numFmtId="0" fontId="2" fillId="0" borderId="0"/>
    <xf numFmtId="0" fontId="4" fillId="0" borderId="0"/>
    <xf numFmtId="0" fontId="2" fillId="0" borderId="0"/>
    <xf numFmtId="9" fontId="46" fillId="0" borderId="0" applyFont="0" applyFill="0" applyBorder="0" applyAlignment="0" applyProtection="0"/>
    <xf numFmtId="9" fontId="8"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44" fontId="14" fillId="2" borderId="0" applyFill="0"/>
    <xf numFmtId="0" fontId="13" fillId="0" borderId="0">
      <alignment horizontal="left" vertical="top"/>
    </xf>
    <xf numFmtId="0" fontId="14" fillId="0" borderId="0" applyFill="0">
      <alignment horizontal="left" indent="2"/>
    </xf>
    <xf numFmtId="44" fontId="7" fillId="0" borderId="3" applyFill="0">
      <alignment horizontal="right"/>
    </xf>
    <xf numFmtId="0" fontId="5" fillId="0" borderId="4" applyNumberFormat="0" applyFont="0" applyBorder="0">
      <alignment horizontal="right"/>
    </xf>
    <xf numFmtId="0" fontId="17" fillId="0" borderId="0" applyFill="0"/>
    <xf numFmtId="0" fontId="6" fillId="0" borderId="0" applyFill="0"/>
    <xf numFmtId="44" fontId="7" fillId="0" borderId="3" applyFill="0"/>
    <xf numFmtId="0" fontId="4" fillId="0" borderId="0" applyNumberFormat="0" applyFont="0" applyBorder="0" applyAlignment="0"/>
    <xf numFmtId="0" fontId="19" fillId="0" borderId="0" applyFill="0">
      <alignment horizontal="left" indent="1"/>
    </xf>
    <xf numFmtId="0" fontId="18" fillId="0" borderId="0" applyFill="0">
      <alignment horizontal="left" indent="1"/>
    </xf>
    <xf numFmtId="44" fontId="14" fillId="0" borderId="0" applyFill="0"/>
    <xf numFmtId="0" fontId="4" fillId="0" borderId="0" applyNumberFormat="0" applyFont="0" applyFill="0" applyBorder="0" applyAlignment="0"/>
    <xf numFmtId="0" fontId="19" fillId="0" borderId="0" applyFill="0">
      <alignment horizontal="left" indent="2"/>
    </xf>
    <xf numFmtId="0" fontId="5" fillId="0" borderId="0" applyFill="0">
      <alignment horizontal="left" indent="2"/>
    </xf>
    <xf numFmtId="44" fontId="14" fillId="0" borderId="0" applyFill="0"/>
    <xf numFmtId="0" fontId="4" fillId="0" borderId="0" applyNumberFormat="0" applyFont="0" applyBorder="0" applyAlignment="0"/>
    <xf numFmtId="0" fontId="32" fillId="0" borderId="0">
      <alignment horizontal="left" indent="3"/>
    </xf>
    <xf numFmtId="0" fontId="20" fillId="0" borderId="0" applyFill="0">
      <alignment horizontal="left" indent="3"/>
    </xf>
    <xf numFmtId="44" fontId="14" fillId="0" borderId="0" applyFill="0"/>
    <xf numFmtId="0" fontId="4" fillId="0" borderId="0" applyNumberFormat="0" applyFont="0" applyBorder="0" applyAlignment="0"/>
    <xf numFmtId="0" fontId="26" fillId="0" borderId="0">
      <alignment horizontal="left" indent="4"/>
    </xf>
    <xf numFmtId="0" fontId="4" fillId="0" borderId="0" applyFill="0">
      <alignment horizontal="left" indent="4"/>
    </xf>
    <xf numFmtId="44" fontId="27" fillId="0" borderId="0" applyFill="0"/>
    <xf numFmtId="0" fontId="4" fillId="0" borderId="0" applyNumberFormat="0" applyFont="0" applyBorder="0" applyAlignment="0"/>
    <xf numFmtId="0" fontId="28" fillId="0" borderId="0">
      <alignment horizontal="left" indent="5"/>
    </xf>
    <xf numFmtId="0" fontId="29" fillId="0" borderId="0" applyFill="0">
      <alignment horizontal="left" indent="5"/>
    </xf>
    <xf numFmtId="44" fontId="30" fillId="0" borderId="0" applyFill="0"/>
    <xf numFmtId="0" fontId="4" fillId="0" borderId="0" applyNumberFormat="0" applyFont="0" applyFill="0" applyBorder="0" applyAlignment="0"/>
    <xf numFmtId="0" fontId="31" fillId="0" borderId="0" applyFill="0">
      <alignment horizontal="left" indent="6"/>
    </xf>
    <xf numFmtId="0" fontId="27" fillId="0" borderId="0" applyFill="0">
      <alignment horizontal="left" indent="6"/>
    </xf>
  </cellStyleXfs>
  <cellXfs count="290">
    <xf numFmtId="0" fontId="0" fillId="0" borderId="0" xfId="0"/>
    <xf numFmtId="0" fontId="9" fillId="3" borderId="0" xfId="37" applyFont="1" applyFill="1" applyAlignment="1">
      <alignment vertical="center"/>
    </xf>
    <xf numFmtId="164" fontId="9" fillId="0" borderId="5" xfId="37" applyNumberFormat="1" applyFont="1" applyBorder="1" applyAlignment="1">
      <alignment vertical="center"/>
    </xf>
    <xf numFmtId="164" fontId="9" fillId="0" borderId="6" xfId="37" applyNumberFormat="1" applyFont="1" applyBorder="1" applyAlignment="1">
      <alignment vertical="center"/>
    </xf>
    <xf numFmtId="164" fontId="9" fillId="0" borderId="7" xfId="37" applyNumberFormat="1" applyFont="1" applyBorder="1" applyAlignment="1">
      <alignment vertical="center"/>
    </xf>
    <xf numFmtId="164" fontId="11" fillId="0" borderId="8" xfId="37" applyNumberFormat="1" applyFont="1" applyBorder="1" applyAlignment="1">
      <alignment vertical="center"/>
    </xf>
    <xf numFmtId="0" fontId="4" fillId="3" borderId="0" xfId="37" applyFont="1" applyFill="1"/>
    <xf numFmtId="0" fontId="9" fillId="3" borderId="9" xfId="0" quotePrefix="1" applyFont="1" applyFill="1" applyBorder="1" applyAlignment="1">
      <alignment horizontal="left" vertical="center" shrinkToFit="1"/>
    </xf>
    <xf numFmtId="164" fontId="9" fillId="3" borderId="10" xfId="37" applyNumberFormat="1" applyFont="1" applyFill="1" applyBorder="1" applyAlignment="1">
      <alignment horizontal="center" vertical="center" shrinkToFit="1"/>
    </xf>
    <xf numFmtId="0" fontId="9" fillId="3" borderId="11" xfId="0" applyFont="1" applyFill="1" applyBorder="1" applyAlignment="1">
      <alignment horizontal="left" vertical="center" shrinkToFit="1"/>
    </xf>
    <xf numFmtId="0" fontId="9" fillId="3" borderId="12" xfId="0" applyFont="1" applyFill="1" applyBorder="1" applyAlignment="1">
      <alignment horizontal="left" vertical="center" shrinkToFit="1"/>
    </xf>
    <xf numFmtId="49" fontId="9" fillId="3" borderId="13" xfId="0" applyNumberFormat="1" applyFont="1" applyFill="1" applyBorder="1" applyAlignment="1">
      <alignment horizontal="center" vertical="center" shrinkToFit="1"/>
    </xf>
    <xf numFmtId="0" fontId="9" fillId="3" borderId="0" xfId="0" applyFont="1" applyFill="1" applyAlignment="1">
      <alignment horizontal="left" vertical="center" shrinkToFit="1"/>
    </xf>
    <xf numFmtId="0" fontId="9" fillId="3" borderId="0" xfId="37" applyFont="1" applyFill="1" applyAlignment="1">
      <alignment vertical="center" shrinkToFit="1"/>
    </xf>
    <xf numFmtId="164" fontId="9" fillId="3" borderId="14" xfId="37" quotePrefix="1" applyNumberFormat="1" applyFont="1" applyFill="1" applyBorder="1"/>
    <xf numFmtId="0" fontId="9" fillId="3" borderId="14" xfId="37" applyFont="1" applyFill="1" applyBorder="1" applyAlignment="1">
      <alignment horizontal="center"/>
    </xf>
    <xf numFmtId="1" fontId="9" fillId="3" borderId="14" xfId="37" applyNumberFormat="1" applyFont="1" applyFill="1" applyBorder="1" applyAlignment="1">
      <alignment horizontal="center"/>
    </xf>
    <xf numFmtId="0" fontId="9" fillId="3" borderId="14" xfId="37" applyFont="1" applyFill="1" applyBorder="1" applyAlignment="1">
      <alignment horizontal="right"/>
    </xf>
    <xf numFmtId="164" fontId="9" fillId="3" borderId="15" xfId="37" applyNumberFormat="1" applyFont="1" applyFill="1" applyBorder="1"/>
    <xf numFmtId="0" fontId="9" fillId="3" borderId="0" xfId="37" applyFont="1" applyFill="1"/>
    <xf numFmtId="0" fontId="11" fillId="3" borderId="0" xfId="0" applyFont="1" applyFill="1" applyAlignment="1">
      <alignment vertical="center"/>
    </xf>
    <xf numFmtId="0" fontId="9" fillId="3" borderId="0" xfId="0" applyFont="1" applyFill="1" applyAlignment="1">
      <alignment horizontal="center" vertical="top" wrapText="1"/>
    </xf>
    <xf numFmtId="0" fontId="9" fillId="3" borderId="16" xfId="38" applyFont="1" applyFill="1" applyBorder="1"/>
    <xf numFmtId="0" fontId="9" fillId="3" borderId="16" xfId="38" applyFont="1" applyFill="1" applyBorder="1" applyAlignment="1">
      <alignment horizontal="center"/>
    </xf>
    <xf numFmtId="0" fontId="9" fillId="3" borderId="0" xfId="38" applyFont="1" applyFill="1"/>
    <xf numFmtId="0" fontId="9" fillId="3" borderId="0" xfId="37" applyFont="1" applyFill="1" applyAlignment="1">
      <alignment horizontal="center"/>
    </xf>
    <xf numFmtId="167" fontId="9" fillId="0" borderId="0" xfId="39" applyNumberFormat="1" applyFont="1" applyAlignment="1">
      <alignment horizontal="center"/>
    </xf>
    <xf numFmtId="0" fontId="9" fillId="4" borderId="17" xfId="0" applyFont="1" applyFill="1" applyBorder="1" applyAlignment="1">
      <alignment horizontal="center" vertical="top" wrapText="1"/>
    </xf>
    <xf numFmtId="0" fontId="9" fillId="4" borderId="18" xfId="0" applyFont="1" applyFill="1" applyBorder="1" applyAlignment="1">
      <alignment horizontal="center" vertical="top" wrapText="1"/>
    </xf>
    <xf numFmtId="0" fontId="11" fillId="4" borderId="19" xfId="0" applyFont="1" applyFill="1" applyBorder="1" applyAlignment="1">
      <alignment vertical="center" wrapText="1"/>
    </xf>
    <xf numFmtId="0" fontId="9" fillId="4" borderId="20" xfId="0" applyFont="1" applyFill="1" applyBorder="1" applyAlignment="1">
      <alignment horizontal="center" vertical="top" wrapText="1"/>
    </xf>
    <xf numFmtId="0" fontId="9" fillId="4" borderId="20" xfId="36" applyFont="1" applyFill="1" applyBorder="1" applyAlignment="1">
      <alignment horizontal="center" vertical="top" wrapText="1"/>
    </xf>
    <xf numFmtId="0" fontId="9" fillId="4" borderId="21" xfId="0" applyFont="1" applyFill="1" applyBorder="1" applyAlignment="1">
      <alignment horizontal="center" vertical="top" wrapText="1"/>
    </xf>
    <xf numFmtId="167" fontId="9" fillId="4" borderId="20" xfId="36" applyNumberFormat="1" applyFont="1" applyFill="1" applyBorder="1" applyAlignment="1">
      <alignment horizontal="center" vertical="top" wrapText="1"/>
    </xf>
    <xf numFmtId="0" fontId="9" fillId="4" borderId="22" xfId="0" applyFont="1" applyFill="1" applyBorder="1" applyAlignment="1">
      <alignment horizontal="center" vertical="top" wrapText="1"/>
    </xf>
    <xf numFmtId="0" fontId="11" fillId="4" borderId="23" xfId="0" applyFont="1" applyFill="1" applyBorder="1" applyAlignment="1">
      <alignment horizontal="center" vertical="top" wrapText="1"/>
    </xf>
    <xf numFmtId="0" fontId="9" fillId="4" borderId="24" xfId="0" applyFont="1" applyFill="1" applyBorder="1" applyAlignment="1">
      <alignment horizontal="center" vertical="top" wrapText="1"/>
    </xf>
    <xf numFmtId="0" fontId="12" fillId="3" borderId="16" xfId="38" applyFont="1" applyFill="1" applyBorder="1"/>
    <xf numFmtId="49" fontId="9" fillId="0" borderId="0" xfId="37" applyNumberFormat="1" applyFont="1" applyAlignment="1">
      <alignment shrinkToFit="1"/>
    </xf>
    <xf numFmtId="164" fontId="9" fillId="0" borderId="0" xfId="37" applyNumberFormat="1" applyFont="1" applyAlignment="1">
      <alignment shrinkToFit="1"/>
    </xf>
    <xf numFmtId="0" fontId="9" fillId="0" borderId="0" xfId="37" applyFont="1" applyAlignment="1">
      <alignment horizontal="left" shrinkToFit="1"/>
    </xf>
    <xf numFmtId="164" fontId="9" fillId="0" borderId="0" xfId="37" applyNumberFormat="1" applyFont="1"/>
    <xf numFmtId="0" fontId="9" fillId="0" borderId="19" xfId="37" applyFont="1" applyBorder="1"/>
    <xf numFmtId="49" fontId="36" fillId="4" borderId="26" xfId="0" applyNumberFormat="1" applyFont="1" applyFill="1" applyBorder="1" applyAlignment="1">
      <alignment horizontal="center" vertical="center"/>
    </xf>
    <xf numFmtId="3" fontId="4" fillId="3" borderId="14" xfId="37" applyNumberFormat="1" applyFont="1" applyFill="1" applyBorder="1" applyAlignment="1">
      <alignment horizontal="center"/>
    </xf>
    <xf numFmtId="1" fontId="4" fillId="3" borderId="14" xfId="37" applyNumberFormat="1" applyFont="1" applyFill="1" applyBorder="1" applyAlignment="1">
      <alignment horizontal="center"/>
    </xf>
    <xf numFmtId="49" fontId="36" fillId="4" borderId="27" xfId="0" applyNumberFormat="1" applyFont="1" applyFill="1" applyBorder="1" applyAlignment="1">
      <alignment horizontal="center" vertical="center"/>
    </xf>
    <xf numFmtId="49" fontId="36" fillId="4" borderId="17" xfId="0" applyNumberFormat="1" applyFont="1" applyFill="1" applyBorder="1" applyAlignment="1">
      <alignment horizontal="center" vertical="center"/>
    </xf>
    <xf numFmtId="0" fontId="9" fillId="3" borderId="0" xfId="39" applyFont="1" applyFill="1"/>
    <xf numFmtId="0" fontId="9" fillId="0" borderId="0" xfId="39" applyFont="1" applyAlignment="1">
      <alignment horizontal="center" shrinkToFit="1"/>
    </xf>
    <xf numFmtId="0" fontId="5" fillId="4" borderId="28" xfId="37" applyFont="1" applyFill="1" applyBorder="1" applyAlignment="1">
      <alignment horizontal="centerContinuous" vertical="center"/>
    </xf>
    <xf numFmtId="0" fontId="5" fillId="4" borderId="14" xfId="37" applyFont="1" applyFill="1" applyBorder="1" applyAlignment="1">
      <alignment horizontal="centerContinuous" vertical="center"/>
    </xf>
    <xf numFmtId="0" fontId="5" fillId="4" borderId="29" xfId="37" applyFont="1" applyFill="1" applyBorder="1" applyAlignment="1">
      <alignment horizontal="centerContinuous" vertical="center"/>
    </xf>
    <xf numFmtId="0" fontId="5" fillId="4" borderId="16" xfId="37" applyFont="1" applyFill="1" applyBorder="1" applyAlignment="1">
      <alignment horizontal="centerContinuous" vertical="center"/>
    </xf>
    <xf numFmtId="0" fontId="5" fillId="4" borderId="30" xfId="37" applyFont="1" applyFill="1" applyBorder="1" applyAlignment="1">
      <alignment horizontal="centerContinuous" vertical="center"/>
    </xf>
    <xf numFmtId="0" fontId="5" fillId="4" borderId="30" xfId="37" applyFont="1" applyFill="1" applyBorder="1" applyAlignment="1">
      <alignment horizontal="center" vertical="center"/>
    </xf>
    <xf numFmtId="0" fontId="5" fillId="3" borderId="0" xfId="37" applyFont="1" applyFill="1" applyAlignment="1">
      <alignment vertical="center"/>
    </xf>
    <xf numFmtId="164" fontId="9" fillId="4" borderId="31" xfId="37" applyNumberFormat="1" applyFont="1" applyFill="1" applyBorder="1" applyAlignment="1" applyProtection="1">
      <alignment horizontal="center" vertical="center" shrinkToFit="1"/>
      <protection locked="0"/>
    </xf>
    <xf numFmtId="0" fontId="9" fillId="4" borderId="32" xfId="37" applyFont="1" applyFill="1" applyBorder="1" applyAlignment="1" applyProtection="1">
      <alignment horizontal="center" vertical="center" shrinkToFit="1"/>
      <protection locked="0"/>
    </xf>
    <xf numFmtId="0" fontId="38" fillId="3" borderId="33" xfId="37" applyFont="1" applyFill="1" applyBorder="1" applyAlignment="1">
      <alignment vertical="center"/>
    </xf>
    <xf numFmtId="0" fontId="38" fillId="3" borderId="0" xfId="37" applyFont="1" applyFill="1" applyAlignment="1">
      <alignment vertical="center"/>
    </xf>
    <xf numFmtId="0" fontId="38" fillId="3" borderId="33" xfId="37" applyFont="1" applyFill="1" applyBorder="1"/>
    <xf numFmtId="0" fontId="38" fillId="3" borderId="33" xfId="37" applyFont="1" applyFill="1" applyBorder="1" applyAlignment="1">
      <alignment horizontal="center"/>
    </xf>
    <xf numFmtId="0" fontId="38" fillId="3" borderId="0" xfId="37" applyFont="1" applyFill="1"/>
    <xf numFmtId="0" fontId="11" fillId="0" borderId="0" xfId="39" applyFont="1" applyAlignment="1">
      <alignment vertical="center"/>
    </xf>
    <xf numFmtId="164" fontId="9" fillId="0" borderId="34" xfId="37" applyNumberFormat="1" applyFont="1" applyBorder="1" applyAlignment="1">
      <alignment vertical="center"/>
    </xf>
    <xf numFmtId="164" fontId="9" fillId="0" borderId="19" xfId="37" applyNumberFormat="1" applyFont="1" applyBorder="1" applyAlignment="1">
      <alignment vertical="center"/>
    </xf>
    <xf numFmtId="164" fontId="9" fillId="0" borderId="35" xfId="37" applyNumberFormat="1" applyFont="1" applyBorder="1" applyAlignment="1">
      <alignment vertical="center"/>
    </xf>
    <xf numFmtId="164" fontId="11" fillId="0" borderId="36" xfId="37" applyNumberFormat="1" applyFont="1" applyBorder="1" applyAlignment="1">
      <alignment vertical="center"/>
    </xf>
    <xf numFmtId="0" fontId="33" fillId="3" borderId="33" xfId="39" applyFont="1" applyFill="1" applyBorder="1" applyAlignment="1">
      <alignment vertical="center"/>
    </xf>
    <xf numFmtId="0" fontId="35" fillId="3" borderId="33" xfId="39" applyFont="1" applyFill="1" applyBorder="1" applyAlignment="1">
      <alignment vertical="center"/>
    </xf>
    <xf numFmtId="0" fontId="35" fillId="3" borderId="33" xfId="37" applyFont="1" applyFill="1" applyBorder="1"/>
    <xf numFmtId="0" fontId="35" fillId="3" borderId="0" xfId="37" applyFont="1" applyFill="1"/>
    <xf numFmtId="0" fontId="13" fillId="3" borderId="0" xfId="39" applyFont="1" applyFill="1" applyAlignment="1">
      <alignment vertical="center"/>
    </xf>
    <xf numFmtId="0" fontId="13" fillId="3" borderId="0" xfId="37" applyFont="1" applyFill="1"/>
    <xf numFmtId="0" fontId="13" fillId="3" borderId="0" xfId="37" applyFont="1" applyFill="1" applyAlignment="1">
      <alignment vertical="center"/>
    </xf>
    <xf numFmtId="0" fontId="13" fillId="3" borderId="28" xfId="39" applyFont="1" applyFill="1" applyBorder="1" applyAlignment="1">
      <alignment vertical="center"/>
    </xf>
    <xf numFmtId="0" fontId="13" fillId="3" borderId="14" xfId="39" applyFont="1" applyFill="1" applyBorder="1" applyAlignment="1">
      <alignment vertical="center"/>
    </xf>
    <xf numFmtId="0" fontId="13" fillId="3" borderId="29" xfId="39" applyFont="1" applyFill="1" applyBorder="1" applyAlignment="1">
      <alignment vertical="center"/>
    </xf>
    <xf numFmtId="0" fontId="14" fillId="3" borderId="28" xfId="38" applyFont="1" applyFill="1" applyBorder="1" applyAlignment="1">
      <alignment horizontal="left" vertical="center"/>
    </xf>
    <xf numFmtId="0" fontId="14" fillId="3" borderId="29" xfId="38" applyFont="1" applyFill="1" applyBorder="1" applyAlignment="1">
      <alignment horizontal="center" vertical="center"/>
    </xf>
    <xf numFmtId="0" fontId="34" fillId="4" borderId="30" xfId="39" applyFont="1" applyFill="1" applyBorder="1" applyAlignment="1">
      <alignment vertical="center"/>
    </xf>
    <xf numFmtId="0" fontId="34" fillId="4" borderId="37" xfId="39" applyFont="1" applyFill="1" applyBorder="1" applyAlignment="1">
      <alignment horizontal="centerContinuous" vertical="center"/>
    </xf>
    <xf numFmtId="0" fontId="34" fillId="4" borderId="38" xfId="39" applyFont="1" applyFill="1" applyBorder="1" applyAlignment="1">
      <alignment horizontal="centerContinuous" vertical="center"/>
    </xf>
    <xf numFmtId="0" fontId="34" fillId="4" borderId="39" xfId="39" applyFont="1" applyFill="1" applyBorder="1" applyAlignment="1">
      <alignment horizontal="center" vertical="center"/>
    </xf>
    <xf numFmtId="0" fontId="5" fillId="4" borderId="37" xfId="38" applyFont="1" applyFill="1" applyBorder="1" applyAlignment="1">
      <alignment horizontal="centerContinuous" vertical="center"/>
    </xf>
    <xf numFmtId="0" fontId="5" fillId="4" borderId="40" xfId="38" applyFont="1" applyFill="1" applyBorder="1" applyAlignment="1">
      <alignment horizontal="centerContinuous" vertical="center"/>
    </xf>
    <xf numFmtId="0" fontId="14" fillId="3" borderId="0" xfId="38" applyFont="1" applyFill="1" applyAlignment="1">
      <alignment horizontal="center" vertical="center"/>
    </xf>
    <xf numFmtId="0" fontId="7" fillId="4" borderId="23" xfId="38" applyFont="1" applyFill="1" applyBorder="1" applyAlignment="1">
      <alignment vertical="top"/>
    </xf>
    <xf numFmtId="0" fontId="7" fillId="4" borderId="24" xfId="38" applyFont="1" applyFill="1" applyBorder="1" applyAlignment="1">
      <alignment horizontal="center" vertical="center"/>
    </xf>
    <xf numFmtId="0" fontId="14" fillId="4" borderId="41" xfId="38" applyFont="1" applyFill="1" applyBorder="1" applyAlignment="1">
      <alignment horizontal="center" vertical="center"/>
    </xf>
    <xf numFmtId="0" fontId="14" fillId="4" borderId="42" xfId="38" applyFont="1" applyFill="1" applyBorder="1" applyAlignment="1">
      <alignment horizontal="center" vertical="center"/>
    </xf>
    <xf numFmtId="0" fontId="14" fillId="4" borderId="43" xfId="38" applyFont="1" applyFill="1" applyBorder="1" applyAlignment="1">
      <alignment horizontal="center" vertical="center"/>
    </xf>
    <xf numFmtId="0" fontId="14" fillId="4" borderId="23" xfId="38" applyFont="1" applyFill="1" applyBorder="1" applyAlignment="1">
      <alignment horizontal="center" vertical="center"/>
    </xf>
    <xf numFmtId="0" fontId="4" fillId="4" borderId="44" xfId="38" applyFont="1" applyFill="1" applyBorder="1" applyAlignment="1">
      <alignment horizontal="center" vertical="top"/>
    </xf>
    <xf numFmtId="0" fontId="4" fillId="4" borderId="42" xfId="38" applyFont="1" applyFill="1" applyBorder="1" applyAlignment="1">
      <alignment horizontal="center" vertical="top" wrapText="1"/>
    </xf>
    <xf numFmtId="0" fontId="14" fillId="0" borderId="19" xfId="38" applyFont="1" applyBorder="1" applyAlignment="1">
      <alignment horizontal="left" vertical="center"/>
    </xf>
    <xf numFmtId="49" fontId="14" fillId="0" borderId="45" xfId="38" applyNumberFormat="1" applyFont="1" applyBorder="1" applyAlignment="1">
      <alignment horizontal="left"/>
    </xf>
    <xf numFmtId="49" fontId="14" fillId="0" borderId="46" xfId="38" applyNumberFormat="1" applyFont="1" applyBorder="1" applyAlignment="1">
      <alignment horizontal="left"/>
    </xf>
    <xf numFmtId="0" fontId="14" fillId="0" borderId="23" xfId="38" applyFont="1" applyBorder="1" applyAlignment="1">
      <alignment horizontal="left" vertical="center"/>
    </xf>
    <xf numFmtId="49" fontId="14" fillId="0" borderId="47" xfId="38" applyNumberFormat="1" applyFont="1" applyBorder="1" applyAlignment="1">
      <alignment horizontal="left"/>
    </xf>
    <xf numFmtId="49" fontId="13" fillId="3" borderId="0" xfId="37" applyNumberFormat="1" applyFont="1" applyFill="1" applyAlignment="1">
      <alignment horizontal="center"/>
    </xf>
    <xf numFmtId="0" fontId="9" fillId="3" borderId="28" xfId="37" applyFont="1" applyFill="1" applyBorder="1" applyAlignment="1">
      <alignment horizontal="center"/>
    </xf>
    <xf numFmtId="0" fontId="9" fillId="4" borderId="45" xfId="0" applyFont="1" applyFill="1" applyBorder="1" applyAlignment="1">
      <alignment horizontal="center" vertical="top" wrapText="1"/>
    </xf>
    <xf numFmtId="0" fontId="9" fillId="0" borderId="46" xfId="37" applyFont="1" applyBorder="1" applyAlignment="1">
      <alignment horizontal="center"/>
    </xf>
    <xf numFmtId="164" fontId="9" fillId="0" borderId="48" xfId="37" applyNumberFormat="1" applyFont="1" applyBorder="1"/>
    <xf numFmtId="164" fontId="9" fillId="0" borderId="49" xfId="37" applyNumberFormat="1" applyFont="1" applyBorder="1"/>
    <xf numFmtId="167" fontId="9" fillId="4" borderId="32" xfId="39" applyNumberFormat="1" applyFont="1" applyFill="1" applyBorder="1" applyAlignment="1" applyProtection="1">
      <alignment horizontal="center"/>
      <protection locked="0"/>
    </xf>
    <xf numFmtId="0" fontId="36" fillId="3" borderId="0" xfId="37" quotePrefix="1" applyFont="1" applyFill="1" applyAlignment="1">
      <alignment horizontal="center" vertical="center"/>
    </xf>
    <xf numFmtId="49" fontId="9" fillId="3" borderId="14" xfId="37" applyNumberFormat="1" applyFont="1" applyFill="1" applyBorder="1"/>
    <xf numFmtId="0" fontId="9" fillId="0" borderId="46" xfId="37" applyFont="1" applyBorder="1" applyAlignment="1">
      <alignment horizontal="center" shrinkToFit="1"/>
    </xf>
    <xf numFmtId="0" fontId="9" fillId="5" borderId="47" xfId="37" applyFont="1" applyFill="1" applyBorder="1" applyAlignment="1">
      <alignment horizontal="center"/>
    </xf>
    <xf numFmtId="49" fontId="9" fillId="5" borderId="33" xfId="39" applyNumberFormat="1" applyFont="1" applyFill="1" applyBorder="1"/>
    <xf numFmtId="49" fontId="9" fillId="5" borderId="33" xfId="37" applyNumberFormat="1" applyFont="1" applyFill="1" applyBorder="1"/>
    <xf numFmtId="164" fontId="9" fillId="5" borderId="33" xfId="37" applyNumberFormat="1" applyFont="1" applyFill="1" applyBorder="1"/>
    <xf numFmtId="0" fontId="9" fillId="5" borderId="33" xfId="37" applyFont="1" applyFill="1" applyBorder="1" applyAlignment="1">
      <alignment horizontal="center"/>
    </xf>
    <xf numFmtId="1" fontId="9" fillId="5" borderId="33" xfId="37" applyNumberFormat="1" applyFont="1" applyFill="1" applyBorder="1" applyAlignment="1">
      <alignment horizontal="center"/>
    </xf>
    <xf numFmtId="0" fontId="9" fillId="5" borderId="33" xfId="37" applyFont="1" applyFill="1" applyBorder="1" applyAlignment="1">
      <alignment horizontal="left"/>
    </xf>
    <xf numFmtId="164" fontId="9" fillId="5" borderId="50" xfId="37" applyNumberFormat="1" applyFont="1" applyFill="1" applyBorder="1"/>
    <xf numFmtId="164" fontId="9" fillId="5" borderId="23" xfId="37" applyNumberFormat="1" applyFont="1" applyFill="1" applyBorder="1" applyAlignment="1">
      <alignment wrapText="1"/>
    </xf>
    <xf numFmtId="49" fontId="9" fillId="0" borderId="51" xfId="37" applyNumberFormat="1" applyFont="1" applyBorder="1" applyAlignment="1">
      <alignment shrinkToFit="1"/>
    </xf>
    <xf numFmtId="49" fontId="9" fillId="0" borderId="52" xfId="37" applyNumberFormat="1" applyFont="1" applyBorder="1" applyAlignment="1">
      <alignment shrinkToFit="1"/>
    </xf>
    <xf numFmtId="49" fontId="9" fillId="5" borderId="53" xfId="37" applyNumberFormat="1" applyFont="1" applyFill="1" applyBorder="1"/>
    <xf numFmtId="164" fontId="9" fillId="3" borderId="29" xfId="37" quotePrefix="1" applyNumberFormat="1" applyFont="1" applyFill="1" applyBorder="1"/>
    <xf numFmtId="164" fontId="9" fillId="0" borderId="54" xfId="37" applyNumberFormat="1" applyFont="1" applyBorder="1"/>
    <xf numFmtId="164" fontId="9" fillId="0" borderId="55" xfId="37" applyNumberFormat="1" applyFont="1" applyBorder="1"/>
    <xf numFmtId="164" fontId="9" fillId="5" borderId="56" xfId="37" applyNumberFormat="1" applyFont="1" applyFill="1" applyBorder="1"/>
    <xf numFmtId="0" fontId="11" fillId="4" borderId="25" xfId="0" applyFont="1" applyFill="1" applyBorder="1" applyAlignment="1">
      <alignment horizontal="center" vertical="top" wrapText="1"/>
    </xf>
    <xf numFmtId="164" fontId="9" fillId="0" borderId="32" xfId="37" applyNumberFormat="1" applyFont="1" applyBorder="1"/>
    <xf numFmtId="164" fontId="9" fillId="5" borderId="25" xfId="37" applyNumberFormat="1" applyFont="1" applyFill="1" applyBorder="1"/>
    <xf numFmtId="0" fontId="11" fillId="4" borderId="31" xfId="0" applyFont="1" applyFill="1" applyBorder="1" applyAlignment="1">
      <alignment horizontal="center" vertical="top" wrapText="1"/>
    </xf>
    <xf numFmtId="0" fontId="9" fillId="4" borderId="37" xfId="0" applyFont="1" applyFill="1" applyBorder="1" applyAlignment="1">
      <alignment horizontal="centerContinuous" vertical="top"/>
    </xf>
    <xf numFmtId="0" fontId="9" fillId="4" borderId="38" xfId="0" applyFont="1" applyFill="1" applyBorder="1" applyAlignment="1">
      <alignment horizontal="centerContinuous" vertical="center"/>
    </xf>
    <xf numFmtId="0" fontId="9" fillId="4" borderId="57" xfId="0" applyFont="1" applyFill="1" applyBorder="1" applyAlignment="1">
      <alignment horizontal="centerContinuous" vertical="top"/>
    </xf>
    <xf numFmtId="0" fontId="9" fillId="4" borderId="38" xfId="0" applyFont="1" applyFill="1" applyBorder="1" applyAlignment="1">
      <alignment horizontal="centerContinuous" vertical="top"/>
    </xf>
    <xf numFmtId="0" fontId="9" fillId="4" borderId="38" xfId="36" applyFont="1" applyFill="1" applyBorder="1" applyAlignment="1">
      <alignment horizontal="centerContinuous" vertical="top"/>
    </xf>
    <xf numFmtId="167" fontId="9" fillId="4" borderId="38" xfId="36" applyNumberFormat="1" applyFont="1" applyFill="1" applyBorder="1" applyAlignment="1">
      <alignment horizontal="centerContinuous" vertical="top"/>
    </xf>
    <xf numFmtId="0" fontId="9" fillId="4" borderId="40" xfId="0" applyFont="1" applyFill="1" applyBorder="1" applyAlignment="1">
      <alignment horizontal="centerContinuous" vertical="top"/>
    </xf>
    <xf numFmtId="9" fontId="9" fillId="3" borderId="29" xfId="44" applyFont="1" applyFill="1" applyBorder="1" applyAlignment="1" applyProtection="1">
      <alignment horizontal="right"/>
    </xf>
    <xf numFmtId="0" fontId="39" fillId="3" borderId="0" xfId="0" applyFont="1" applyFill="1"/>
    <xf numFmtId="0" fontId="4" fillId="3" borderId="0" xfId="0" applyFont="1" applyFill="1"/>
    <xf numFmtId="0" fontId="5" fillId="3" borderId="0" xfId="0" applyFont="1" applyFill="1"/>
    <xf numFmtId="0" fontId="4" fillId="3" borderId="0" xfId="0" quotePrefix="1" applyFont="1" applyFill="1"/>
    <xf numFmtId="0" fontId="4" fillId="3" borderId="33" xfId="0" applyFont="1" applyFill="1" applyBorder="1"/>
    <xf numFmtId="0" fontId="4" fillId="3" borderId="0" xfId="0" applyFont="1" applyFill="1" applyProtection="1">
      <protection locked="0"/>
    </xf>
    <xf numFmtId="0" fontId="37" fillId="3" borderId="33" xfId="39" applyFont="1" applyFill="1" applyBorder="1" applyAlignment="1">
      <alignment vertical="center"/>
    </xf>
    <xf numFmtId="0" fontId="26" fillId="3" borderId="0" xfId="0" applyFont="1" applyFill="1"/>
    <xf numFmtId="0" fontId="4" fillId="3" borderId="0" xfId="0" applyFont="1" applyFill="1" applyAlignment="1" applyProtection="1">
      <alignment vertical="center"/>
      <protection locked="0"/>
    </xf>
    <xf numFmtId="0" fontId="4" fillId="4" borderId="28" xfId="0" applyFont="1" applyFill="1" applyBorder="1" applyAlignment="1">
      <alignment vertical="center"/>
    </xf>
    <xf numFmtId="0" fontId="4" fillId="4" borderId="14" xfId="0" applyFont="1" applyFill="1" applyBorder="1" applyAlignment="1">
      <alignment vertical="center"/>
    </xf>
    <xf numFmtId="0" fontId="41" fillId="4" borderId="14" xfId="35" applyFont="1" applyFill="1" applyBorder="1" applyAlignment="1" applyProtection="1">
      <alignment horizontal="center" vertical="center"/>
    </xf>
    <xf numFmtId="0" fontId="4" fillId="3" borderId="0" xfId="0" applyFont="1" applyFill="1" applyAlignment="1">
      <alignment vertical="center"/>
    </xf>
    <xf numFmtId="0" fontId="42" fillId="4" borderId="14" xfId="35" applyFont="1" applyFill="1" applyBorder="1" applyAlignment="1" applyProtection="1">
      <alignment horizontal="center" vertical="center"/>
      <protection locked="0"/>
    </xf>
    <xf numFmtId="0" fontId="41" fillId="4" borderId="29" xfId="35" applyFont="1" applyFill="1" applyBorder="1" applyAlignment="1" applyProtection="1">
      <alignment horizontal="center" vertical="center"/>
    </xf>
    <xf numFmtId="164" fontId="9" fillId="4" borderId="58" xfId="37" applyNumberFormat="1" applyFont="1" applyFill="1" applyBorder="1" applyAlignment="1" applyProtection="1">
      <alignment horizontal="center" vertical="center" shrinkToFit="1"/>
      <protection locked="0"/>
    </xf>
    <xf numFmtId="0" fontId="9" fillId="4" borderId="6" xfId="37" applyFont="1" applyFill="1" applyBorder="1" applyAlignment="1" applyProtection="1">
      <alignment horizontal="center" vertical="center" shrinkToFit="1"/>
      <protection locked="0"/>
    </xf>
    <xf numFmtId="167" fontId="9" fillId="4" borderId="6" xfId="39" applyNumberFormat="1" applyFont="1" applyFill="1" applyBorder="1" applyAlignment="1" applyProtection="1">
      <alignment horizontal="center"/>
      <protection locked="0"/>
    </xf>
    <xf numFmtId="164" fontId="9" fillId="4" borderId="17" xfId="37" applyNumberFormat="1" applyFont="1" applyFill="1" applyBorder="1" applyAlignment="1" applyProtection="1">
      <alignment horizontal="center" vertical="center" shrinkToFit="1"/>
      <protection locked="0"/>
    </xf>
    <xf numFmtId="0" fontId="9" fillId="4" borderId="59" xfId="37" applyFont="1" applyFill="1" applyBorder="1" applyAlignment="1" applyProtection="1">
      <alignment horizontal="center" vertical="center" shrinkToFit="1"/>
      <protection locked="0"/>
    </xf>
    <xf numFmtId="167" fontId="9" fillId="4" borderId="59" xfId="39" applyNumberFormat="1" applyFont="1" applyFill="1" applyBorder="1" applyAlignment="1" applyProtection="1">
      <alignment horizontal="center"/>
      <protection locked="0"/>
    </xf>
    <xf numFmtId="10" fontId="9" fillId="4" borderId="32" xfId="46" applyNumberFormat="1" applyFont="1" applyFill="1" applyBorder="1" applyAlignment="1" applyProtection="1">
      <alignment horizontal="center" vertical="center" shrinkToFit="1"/>
      <protection locked="0"/>
    </xf>
    <xf numFmtId="10" fontId="9" fillId="4" borderId="59" xfId="46" applyNumberFormat="1" applyFont="1" applyFill="1" applyBorder="1" applyAlignment="1" applyProtection="1">
      <alignment horizontal="center" vertical="center" shrinkToFit="1"/>
      <protection locked="0"/>
    </xf>
    <xf numFmtId="10" fontId="9" fillId="4" borderId="6" xfId="46" applyNumberFormat="1" applyFont="1" applyFill="1" applyBorder="1" applyAlignment="1" applyProtection="1">
      <alignment horizontal="center" vertical="center" shrinkToFit="1"/>
      <protection locked="0"/>
    </xf>
    <xf numFmtId="164" fontId="9" fillId="0" borderId="60" xfId="37" applyNumberFormat="1" applyFont="1" applyBorder="1" applyAlignment="1">
      <alignment vertical="center"/>
    </xf>
    <xf numFmtId="164" fontId="9" fillId="0" borderId="59" xfId="37" applyNumberFormat="1" applyFont="1" applyBorder="1" applyAlignment="1">
      <alignment vertical="center"/>
    </xf>
    <xf numFmtId="164" fontId="9" fillId="0" borderId="61" xfId="37" applyNumberFormat="1" applyFont="1" applyBorder="1" applyAlignment="1">
      <alignment vertical="center"/>
    </xf>
    <xf numFmtId="164" fontId="11" fillId="0" borderId="41" xfId="37" applyNumberFormat="1" applyFont="1" applyBorder="1" applyAlignment="1">
      <alignment vertical="center"/>
    </xf>
    <xf numFmtId="0" fontId="45" fillId="3" borderId="0" xfId="0" applyFont="1" applyFill="1"/>
    <xf numFmtId="0" fontId="4" fillId="3" borderId="0" xfId="42" applyFont="1" applyFill="1"/>
    <xf numFmtId="0" fontId="5" fillId="3" borderId="0" xfId="42" applyFont="1" applyFill="1"/>
    <xf numFmtId="0" fontId="1" fillId="3" borderId="0" xfId="0" applyFont="1" applyFill="1" applyAlignment="1">
      <alignment horizontal="left" vertical="center" shrinkToFit="1"/>
    </xf>
    <xf numFmtId="0" fontId="1" fillId="3" borderId="9" xfId="0" quotePrefix="1" applyFont="1" applyFill="1" applyBorder="1" applyAlignment="1">
      <alignment horizontal="left" vertical="center" shrinkToFit="1"/>
    </xf>
    <xf numFmtId="49" fontId="1" fillId="3" borderId="13" xfId="0" applyNumberFormat="1" applyFont="1" applyFill="1" applyBorder="1" applyAlignment="1">
      <alignment horizontal="center" vertical="center" shrinkToFit="1"/>
    </xf>
    <xf numFmtId="0" fontId="1" fillId="4" borderId="32" xfId="37" applyFont="1" applyFill="1" applyBorder="1" applyAlignment="1" applyProtection="1">
      <alignment horizontal="center" vertical="center" shrinkToFit="1"/>
      <protection locked="0"/>
    </xf>
    <xf numFmtId="0" fontId="1" fillId="4" borderId="6" xfId="37" applyFont="1" applyFill="1" applyBorder="1" applyAlignment="1" applyProtection="1">
      <alignment horizontal="center" vertical="center" shrinkToFit="1"/>
      <protection locked="0"/>
    </xf>
    <xf numFmtId="0" fontId="1" fillId="4" borderId="59" xfId="37" applyFont="1" applyFill="1" applyBorder="1" applyAlignment="1" applyProtection="1">
      <alignment horizontal="center" vertical="center" shrinkToFit="1"/>
      <protection locked="0"/>
    </xf>
    <xf numFmtId="0" fontId="1" fillId="4" borderId="20" xfId="0" applyFont="1" applyFill="1" applyBorder="1" applyAlignment="1">
      <alignment horizontal="center" vertical="top" wrapText="1"/>
    </xf>
    <xf numFmtId="0" fontId="9" fillId="4" borderId="41" xfId="0" applyFont="1" applyFill="1" applyBorder="1" applyAlignment="1">
      <alignment horizontal="center" vertical="top" wrapText="1"/>
    </xf>
    <xf numFmtId="0" fontId="9" fillId="0" borderId="0" xfId="37" applyFont="1" applyAlignment="1">
      <alignment horizontal="center" shrinkToFit="1"/>
    </xf>
    <xf numFmtId="0" fontId="4" fillId="3" borderId="30" xfId="37" applyFont="1" applyFill="1" applyBorder="1" applyAlignment="1">
      <alignment vertical="center"/>
    </xf>
    <xf numFmtId="0" fontId="4" fillId="3" borderId="19" xfId="37" applyFont="1" applyFill="1" applyBorder="1" applyAlignment="1">
      <alignment vertical="center"/>
    </xf>
    <xf numFmtId="0" fontId="1" fillId="3" borderId="0" xfId="37" quotePrefix="1" applyFont="1" applyFill="1"/>
    <xf numFmtId="0" fontId="4" fillId="6" borderId="0" xfId="0" applyFont="1" applyFill="1" applyAlignment="1" applyProtection="1">
      <alignment vertical="center"/>
      <protection locked="0"/>
    </xf>
    <xf numFmtId="0" fontId="4" fillId="6" borderId="0" xfId="0" applyFont="1" applyFill="1" applyProtection="1">
      <protection locked="0"/>
    </xf>
    <xf numFmtId="0" fontId="4" fillId="3" borderId="14" xfId="0" applyFont="1" applyFill="1" applyBorder="1"/>
    <xf numFmtId="0" fontId="5" fillId="3" borderId="14" xfId="0" applyFont="1" applyFill="1" applyBorder="1"/>
    <xf numFmtId="0" fontId="5" fillId="3" borderId="33" xfId="0" applyFont="1" applyFill="1" applyBorder="1"/>
    <xf numFmtId="164" fontId="7" fillId="0" borderId="62" xfId="38" applyNumberFormat="1" applyFont="1" applyBorder="1" applyAlignment="1">
      <alignment horizontal="center" vertical="center"/>
    </xf>
    <xf numFmtId="164" fontId="14" fillId="0" borderId="0" xfId="38" applyNumberFormat="1" applyFont="1" applyAlignment="1">
      <alignment horizontal="center" vertical="center"/>
    </xf>
    <xf numFmtId="164" fontId="14" fillId="0" borderId="6" xfId="38" applyNumberFormat="1" applyFont="1" applyBorder="1" applyAlignment="1">
      <alignment horizontal="center" vertical="center"/>
    </xf>
    <xf numFmtId="164" fontId="14" fillId="0" borderId="19" xfId="38" applyNumberFormat="1" applyFont="1" applyBorder="1" applyAlignment="1">
      <alignment horizontal="center" vertical="center"/>
    </xf>
    <xf numFmtId="10" fontId="13" fillId="0" borderId="58" xfId="45" applyNumberFormat="1" applyFont="1" applyFill="1" applyBorder="1" applyAlignment="1" applyProtection="1">
      <alignment horizontal="center" vertical="center"/>
    </xf>
    <xf numFmtId="10" fontId="13" fillId="0" borderId="6" xfId="45" applyNumberFormat="1" applyFont="1" applyFill="1" applyBorder="1" applyAlignment="1" applyProtection="1">
      <alignment horizontal="center" vertical="center"/>
    </xf>
    <xf numFmtId="164" fontId="7" fillId="0" borderId="24" xfId="38" applyNumberFormat="1" applyFont="1" applyBorder="1" applyAlignment="1">
      <alignment horizontal="center" vertical="center"/>
    </xf>
    <xf numFmtId="164" fontId="14" fillId="0" borderId="33" xfId="38" applyNumberFormat="1" applyFont="1" applyBorder="1" applyAlignment="1">
      <alignment horizontal="center" vertical="center"/>
    </xf>
    <xf numFmtId="164" fontId="14" fillId="0" borderId="43" xfId="38" applyNumberFormat="1" applyFont="1" applyBorder="1" applyAlignment="1">
      <alignment horizontal="center" vertical="center"/>
    </xf>
    <xf numFmtId="164" fontId="14" fillId="0" borderId="23" xfId="38" applyNumberFormat="1" applyFont="1" applyBorder="1" applyAlignment="1">
      <alignment horizontal="center" vertical="center"/>
    </xf>
    <xf numFmtId="165" fontId="7" fillId="0" borderId="62" xfId="39" applyNumberFormat="1" applyFont="1" applyBorder="1" applyAlignment="1">
      <alignment horizontal="center" vertical="center"/>
    </xf>
    <xf numFmtId="165" fontId="13" fillId="0" borderId="2" xfId="39" applyNumberFormat="1" applyFont="1" applyBorder="1" applyAlignment="1">
      <alignment horizontal="center" vertical="center"/>
    </xf>
    <xf numFmtId="165" fontId="13" fillId="0" borderId="0" xfId="39" applyNumberFormat="1" applyFont="1" applyAlignment="1">
      <alignment horizontal="center" vertical="center"/>
    </xf>
    <xf numFmtId="165" fontId="7" fillId="0" borderId="24" xfId="39" applyNumberFormat="1" applyFont="1" applyBorder="1" applyAlignment="1">
      <alignment horizontal="center" vertical="center"/>
    </xf>
    <xf numFmtId="165" fontId="13" fillId="0" borderId="33" xfId="39" applyNumberFormat="1" applyFont="1" applyBorder="1" applyAlignment="1">
      <alignment horizontal="center" vertical="center"/>
    </xf>
    <xf numFmtId="0" fontId="14" fillId="3" borderId="45" xfId="38" applyFont="1" applyFill="1" applyBorder="1" applyAlignment="1">
      <alignment horizontal="left" vertical="center"/>
    </xf>
    <xf numFmtId="49" fontId="13" fillId="0" borderId="45" xfId="39" applyNumberFormat="1" applyFont="1" applyBorder="1" applyAlignment="1">
      <alignment horizontal="left"/>
    </xf>
    <xf numFmtId="49" fontId="13" fillId="0" borderId="46" xfId="39" applyNumberFormat="1" applyFont="1" applyBorder="1" applyAlignment="1">
      <alignment horizontal="left"/>
    </xf>
    <xf numFmtId="49" fontId="13" fillId="0" borderId="47" xfId="39" applyNumberFormat="1" applyFont="1" applyBorder="1" applyAlignment="1">
      <alignment horizontal="left"/>
    </xf>
    <xf numFmtId="49" fontId="13" fillId="0" borderId="28" xfId="39" applyNumberFormat="1" applyFont="1" applyBorder="1" applyAlignment="1">
      <alignment horizontal="left"/>
    </xf>
    <xf numFmtId="0" fontId="14" fillId="3" borderId="58" xfId="38" applyFont="1" applyFill="1" applyBorder="1" applyAlignment="1">
      <alignment horizontal="left" vertical="center"/>
    </xf>
    <xf numFmtId="49" fontId="14" fillId="0" borderId="6" xfId="38" applyNumberFormat="1" applyFont="1" applyBorder="1" applyAlignment="1">
      <alignment horizontal="left"/>
    </xf>
    <xf numFmtId="49" fontId="14" fillId="0" borderId="43" xfId="38" applyNumberFormat="1" applyFont="1" applyBorder="1" applyAlignment="1">
      <alignment horizontal="left"/>
    </xf>
    <xf numFmtId="49" fontId="13" fillId="0" borderId="58" xfId="39" applyNumberFormat="1" applyFont="1" applyBorder="1" applyAlignment="1">
      <alignment horizontal="left"/>
    </xf>
    <xf numFmtId="49" fontId="13" fillId="0" borderId="6" xfId="39" applyNumberFormat="1" applyFont="1" applyBorder="1" applyAlignment="1">
      <alignment horizontal="left"/>
    </xf>
    <xf numFmtId="49" fontId="13" fillId="0" borderId="43" xfId="39" applyNumberFormat="1" applyFont="1" applyBorder="1" applyAlignment="1">
      <alignment horizontal="left"/>
    </xf>
    <xf numFmtId="49" fontId="13" fillId="0" borderId="29" xfId="39" applyNumberFormat="1" applyFont="1" applyBorder="1" applyAlignment="1">
      <alignment horizontal="left"/>
    </xf>
    <xf numFmtId="0" fontId="13" fillId="3" borderId="0" xfId="37" applyFont="1" applyFill="1" applyAlignment="1">
      <alignment horizontal="left"/>
    </xf>
    <xf numFmtId="49" fontId="13" fillId="0" borderId="63" xfId="39" applyNumberFormat="1" applyFont="1" applyBorder="1" applyAlignment="1">
      <alignment horizontal="left"/>
    </xf>
    <xf numFmtId="49" fontId="13" fillId="0" borderId="64" xfId="39" applyNumberFormat="1" applyFont="1" applyBorder="1" applyAlignment="1">
      <alignment horizontal="left"/>
    </xf>
    <xf numFmtId="0" fontId="44" fillId="3" borderId="0" xfId="35" applyFont="1" applyFill="1" applyAlignment="1" applyProtection="1">
      <alignment horizontal="left"/>
      <protection locked="0"/>
    </xf>
    <xf numFmtId="0" fontId="38" fillId="3" borderId="14" xfId="37" applyFont="1" applyFill="1" applyBorder="1" applyAlignment="1">
      <alignment vertical="center"/>
    </xf>
    <xf numFmtId="0" fontId="38" fillId="3" borderId="29" xfId="37" applyFont="1" applyFill="1" applyBorder="1" applyAlignment="1">
      <alignment vertical="center"/>
    </xf>
    <xf numFmtId="0" fontId="38" fillId="3" borderId="28" xfId="37" applyFont="1" applyFill="1" applyBorder="1" applyAlignment="1">
      <alignment vertical="center"/>
    </xf>
    <xf numFmtId="0" fontId="37" fillId="0" borderId="14" xfId="39" applyFont="1" applyBorder="1" applyAlignment="1">
      <alignment vertical="center"/>
    </xf>
    <xf numFmtId="10" fontId="9" fillId="3" borderId="0" xfId="43" applyNumberFormat="1" applyFont="1" applyFill="1" applyAlignment="1" applyProtection="1">
      <alignment vertical="center"/>
    </xf>
    <xf numFmtId="0" fontId="4" fillId="6" borderId="0" xfId="0" applyFont="1" applyFill="1"/>
    <xf numFmtId="0" fontId="13" fillId="0" borderId="28" xfId="39" applyFont="1" applyBorder="1" applyAlignment="1">
      <alignment vertical="center"/>
    </xf>
    <xf numFmtId="0" fontId="13" fillId="0" borderId="14" xfId="39" applyFont="1" applyBorder="1" applyAlignment="1">
      <alignment vertical="center"/>
    </xf>
    <xf numFmtId="164" fontId="14" fillId="0" borderId="0" xfId="39" applyNumberFormat="1" applyFont="1" applyAlignment="1">
      <alignment horizontal="center" vertical="center"/>
    </xf>
    <xf numFmtId="0" fontId="13" fillId="0" borderId="0" xfId="39" applyFont="1" applyAlignment="1">
      <alignment vertical="center"/>
    </xf>
    <xf numFmtId="0" fontId="13" fillId="0" borderId="29" xfId="39" applyFont="1" applyBorder="1" applyAlignment="1">
      <alignment vertical="center"/>
    </xf>
    <xf numFmtId="165" fontId="13" fillId="0" borderId="64" xfId="39" applyNumberFormat="1" applyFont="1" applyBorder="1" applyAlignment="1">
      <alignment horizontal="center" vertical="center"/>
    </xf>
    <xf numFmtId="165" fontId="13" fillId="0" borderId="65" xfId="39" applyNumberFormat="1" applyFont="1" applyBorder="1" applyAlignment="1">
      <alignment horizontal="center" vertical="center"/>
    </xf>
    <xf numFmtId="165" fontId="13" fillId="0" borderId="6" xfId="39" applyNumberFormat="1" applyFont="1" applyBorder="1" applyAlignment="1">
      <alignment horizontal="center" vertical="center"/>
    </xf>
    <xf numFmtId="165" fontId="13" fillId="0" borderId="19" xfId="39" applyNumberFormat="1" applyFont="1" applyBorder="1" applyAlignment="1">
      <alignment horizontal="center" vertical="center"/>
    </xf>
    <xf numFmtId="165" fontId="13" fillId="0" borderId="43" xfId="39" applyNumberFormat="1" applyFont="1" applyBorder="1" applyAlignment="1">
      <alignment horizontal="center" vertical="center"/>
    </xf>
    <xf numFmtId="165" fontId="13" fillId="0" borderId="23" xfId="39" applyNumberFormat="1" applyFont="1" applyBorder="1" applyAlignment="1">
      <alignment horizontal="center" vertical="center"/>
    </xf>
    <xf numFmtId="6" fontId="13" fillId="0" borderId="28" xfId="39" applyNumberFormat="1" applyFont="1" applyBorder="1" applyAlignment="1">
      <alignment horizontal="left"/>
    </xf>
    <xf numFmtId="10" fontId="13" fillId="0" borderId="28" xfId="39" applyNumberFormat="1" applyFont="1" applyBorder="1" applyAlignment="1">
      <alignment horizontal="left"/>
    </xf>
    <xf numFmtId="49" fontId="36" fillId="4" borderId="59" xfId="0" applyNumberFormat="1" applyFont="1" applyFill="1" applyBorder="1" applyAlignment="1">
      <alignment horizontal="center" vertical="center"/>
    </xf>
    <xf numFmtId="10" fontId="13" fillId="0" borderId="43" xfId="45" applyNumberFormat="1" applyFont="1" applyFill="1" applyBorder="1" applyAlignment="1" applyProtection="1">
      <alignment horizontal="center" vertical="center"/>
    </xf>
    <xf numFmtId="49" fontId="7" fillId="0" borderId="37" xfId="38" applyNumberFormat="1" applyFont="1" applyBorder="1" applyAlignment="1">
      <alignment horizontal="left"/>
    </xf>
    <xf numFmtId="10" fontId="34" fillId="0" borderId="40" xfId="45" applyNumberFormat="1" applyFont="1" applyFill="1" applyBorder="1" applyAlignment="1" applyProtection="1">
      <alignment horizontal="center" vertical="center"/>
    </xf>
    <xf numFmtId="1" fontId="13" fillId="0" borderId="0" xfId="45" applyNumberFormat="1" applyFont="1" applyFill="1" applyBorder="1" applyAlignment="1" applyProtection="1">
      <alignment horizontal="center" vertical="center"/>
    </xf>
    <xf numFmtId="1" fontId="13" fillId="0" borderId="33" xfId="45" applyNumberFormat="1" applyFont="1" applyFill="1" applyBorder="1" applyAlignment="1" applyProtection="1">
      <alignment horizontal="center" vertical="center"/>
    </xf>
    <xf numFmtId="1" fontId="14" fillId="0" borderId="0" xfId="38" applyNumberFormat="1" applyFont="1" applyAlignment="1">
      <alignment horizontal="center"/>
    </xf>
    <xf numFmtId="1" fontId="14" fillId="0" borderId="33" xfId="38" applyNumberFormat="1" applyFont="1" applyBorder="1" applyAlignment="1">
      <alignment horizontal="center"/>
    </xf>
    <xf numFmtId="10" fontId="13" fillId="3" borderId="0" xfId="43" applyNumberFormat="1" applyFont="1" applyFill="1" applyProtection="1"/>
    <xf numFmtId="1" fontId="9" fillId="4" borderId="32" xfId="39" applyNumberFormat="1" applyFont="1" applyFill="1" applyBorder="1" applyAlignment="1" applyProtection="1">
      <alignment horizontal="center"/>
      <protection locked="0"/>
    </xf>
    <xf numFmtId="1" fontId="9" fillId="4" borderId="59" xfId="46" applyNumberFormat="1" applyFont="1" applyFill="1" applyBorder="1" applyAlignment="1" applyProtection="1">
      <alignment horizontal="center" vertical="center" shrinkToFit="1"/>
      <protection locked="0"/>
    </xf>
    <xf numFmtId="1" fontId="9" fillId="4" borderId="6" xfId="46" applyNumberFormat="1" applyFont="1" applyFill="1" applyBorder="1" applyAlignment="1" applyProtection="1">
      <alignment horizontal="center" vertical="center" shrinkToFit="1"/>
      <protection locked="0"/>
    </xf>
    <xf numFmtId="0" fontId="9" fillId="4" borderId="16" xfId="0" applyFont="1" applyFill="1" applyBorder="1" applyAlignment="1">
      <alignment horizontal="centerContinuous" vertical="top"/>
    </xf>
    <xf numFmtId="0" fontId="9" fillId="4" borderId="33" xfId="0" applyFont="1" applyFill="1" applyBorder="1" applyAlignment="1">
      <alignment horizontal="center" vertical="top" wrapText="1"/>
    </xf>
    <xf numFmtId="10" fontId="9" fillId="0" borderId="0" xfId="44" applyNumberFormat="1" applyFont="1" applyFill="1" applyBorder="1" applyAlignment="1" applyProtection="1">
      <alignment horizontal="center" shrinkToFit="1"/>
    </xf>
    <xf numFmtId="165" fontId="9" fillId="5" borderId="33" xfId="44" applyNumberFormat="1" applyFont="1" applyFill="1" applyBorder="1" applyAlignment="1" applyProtection="1">
      <alignment horizontal="center"/>
    </xf>
    <xf numFmtId="10" fontId="9" fillId="0" borderId="16" xfId="44" applyNumberFormat="1" applyFont="1" applyFill="1" applyBorder="1" applyAlignment="1" applyProtection="1">
      <alignment horizontal="center" shrinkToFit="1"/>
    </xf>
    <xf numFmtId="0" fontId="9" fillId="4" borderId="71" xfId="0" applyFont="1" applyFill="1" applyBorder="1" applyAlignment="1">
      <alignment horizontal="center" vertical="top" wrapText="1"/>
    </xf>
    <xf numFmtId="1" fontId="9" fillId="0" borderId="0" xfId="44" applyNumberFormat="1" applyFont="1" applyFill="1" applyBorder="1" applyAlignment="1" applyProtection="1">
      <alignment horizontal="center" shrinkToFit="1"/>
    </xf>
    <xf numFmtId="0" fontId="1" fillId="4" borderId="75" xfId="0" applyFont="1" applyFill="1" applyBorder="1" applyAlignment="1">
      <alignment horizontal="center" vertical="top" wrapText="1"/>
    </xf>
    <xf numFmtId="0" fontId="49" fillId="0" borderId="0" xfId="0" applyFont="1" applyAlignment="1">
      <alignment vertical="center"/>
    </xf>
    <xf numFmtId="10" fontId="13" fillId="0" borderId="0" xfId="43" applyNumberFormat="1" applyFont="1" applyFill="1" applyProtection="1"/>
    <xf numFmtId="164" fontId="14" fillId="0" borderId="19" xfId="39" applyNumberFormat="1" applyFont="1" applyBorder="1" applyAlignment="1">
      <alignment horizontal="left" vertical="center"/>
    </xf>
    <xf numFmtId="0" fontId="13" fillId="0" borderId="0" xfId="37" applyFont="1"/>
    <xf numFmtId="38" fontId="13" fillId="0" borderId="0" xfId="37" applyNumberFormat="1" applyFont="1"/>
    <xf numFmtId="164" fontId="14" fillId="0" borderId="23" xfId="39" applyNumberFormat="1" applyFont="1" applyBorder="1" applyAlignment="1">
      <alignment horizontal="left" vertical="center"/>
    </xf>
    <xf numFmtId="0" fontId="41" fillId="4" borderId="14" xfId="35" applyFont="1" applyFill="1" applyBorder="1" applyAlignment="1" applyProtection="1">
      <alignment horizontal="center" vertical="center"/>
      <protection locked="0"/>
    </xf>
    <xf numFmtId="0" fontId="1" fillId="3" borderId="13" xfId="0" applyFont="1" applyFill="1" applyBorder="1" applyAlignment="1">
      <alignment horizontal="left" vertical="center" indent="1" shrinkToFit="1"/>
    </xf>
    <xf numFmtId="0" fontId="9" fillId="3" borderId="0" xfId="0" applyFont="1" applyFill="1" applyAlignment="1">
      <alignment horizontal="left" vertical="center" indent="1" shrinkToFit="1"/>
    </xf>
    <xf numFmtId="0" fontId="5" fillId="4" borderId="66" xfId="37" applyFont="1" applyFill="1" applyBorder="1" applyAlignment="1">
      <alignment horizontal="center" vertical="center" textRotation="90"/>
    </xf>
    <xf numFmtId="0" fontId="5" fillId="4" borderId="62" xfId="37" applyFont="1" applyFill="1" applyBorder="1" applyAlignment="1">
      <alignment horizontal="center" vertical="center" textRotation="90"/>
    </xf>
    <xf numFmtId="0" fontId="5" fillId="4" borderId="67" xfId="37" applyFont="1" applyFill="1" applyBorder="1" applyAlignment="1">
      <alignment horizontal="center" vertical="center" textRotation="90"/>
    </xf>
    <xf numFmtId="49" fontId="9" fillId="3" borderId="68" xfId="0" applyNumberFormat="1" applyFont="1" applyFill="1" applyBorder="1" applyAlignment="1">
      <alignment horizontal="left" vertical="center" indent="1" shrinkToFit="1"/>
    </xf>
    <xf numFmtId="49" fontId="9" fillId="3" borderId="69" xfId="0" applyNumberFormat="1" applyFont="1" applyFill="1" applyBorder="1" applyAlignment="1">
      <alignment horizontal="left" vertical="center" indent="1" shrinkToFit="1"/>
    </xf>
    <xf numFmtId="49" fontId="9" fillId="3" borderId="70" xfId="0" applyNumberFormat="1" applyFont="1" applyFill="1" applyBorder="1" applyAlignment="1">
      <alignment horizontal="left" vertical="center" indent="1" shrinkToFit="1"/>
    </xf>
    <xf numFmtId="49" fontId="11" fillId="3" borderId="71" xfId="0" applyNumberFormat="1" applyFont="1" applyFill="1" applyBorder="1" applyAlignment="1">
      <alignment horizontal="left" vertical="center" indent="1" shrinkToFit="1"/>
    </xf>
    <xf numFmtId="49" fontId="11" fillId="3" borderId="72" xfId="0" applyNumberFormat="1" applyFont="1" applyFill="1" applyBorder="1" applyAlignment="1">
      <alignment horizontal="left" vertical="center" indent="1" shrinkToFit="1"/>
    </xf>
    <xf numFmtId="49" fontId="11" fillId="3" borderId="73" xfId="0" applyNumberFormat="1" applyFont="1" applyFill="1" applyBorder="1" applyAlignment="1">
      <alignment horizontal="left" vertical="center" indent="1" shrinkToFit="1"/>
    </xf>
    <xf numFmtId="0" fontId="5" fillId="4" borderId="74" xfId="37" applyFont="1" applyFill="1" applyBorder="1" applyAlignment="1">
      <alignment horizontal="center" vertical="center" textRotation="90"/>
    </xf>
    <xf numFmtId="0" fontId="5" fillId="4" borderId="24" xfId="37" applyFont="1" applyFill="1" applyBorder="1" applyAlignment="1">
      <alignment horizontal="center" vertical="center" textRotation="90"/>
    </xf>
    <xf numFmtId="0" fontId="9" fillId="3" borderId="13" xfId="0" applyFont="1" applyFill="1" applyBorder="1" applyAlignment="1">
      <alignment horizontal="left" vertical="center" indent="1" shrinkToFit="1"/>
    </xf>
    <xf numFmtId="0" fontId="9" fillId="3" borderId="18" xfId="0" applyFont="1" applyFill="1" applyBorder="1" applyAlignment="1">
      <alignment horizontal="left" vertical="center" indent="1" shrinkToFit="1"/>
    </xf>
    <xf numFmtId="0" fontId="9" fillId="3" borderId="16" xfId="0" applyFont="1" applyFill="1" applyBorder="1" applyAlignment="1">
      <alignment horizontal="left" vertical="center" indent="1" shrinkToFit="1"/>
    </xf>
    <xf numFmtId="0" fontId="14" fillId="3" borderId="28" xfId="38" applyFont="1" applyFill="1" applyBorder="1" applyAlignment="1">
      <alignment horizontal="left" vertical="center"/>
    </xf>
    <xf numFmtId="0" fontId="14" fillId="3" borderId="14" xfId="38" applyFont="1" applyFill="1" applyBorder="1" applyAlignment="1">
      <alignment horizontal="left" vertical="center"/>
    </xf>
    <xf numFmtId="0" fontId="14" fillId="3" borderId="29" xfId="38" applyFont="1" applyFill="1" applyBorder="1" applyAlignment="1">
      <alignment horizontal="left" vertical="center"/>
    </xf>
    <xf numFmtId="0" fontId="7" fillId="4" borderId="45" xfId="38" applyFont="1" applyFill="1" applyBorder="1" applyAlignment="1">
      <alignment horizontal="center" vertical="center"/>
    </xf>
    <xf numFmtId="0" fontId="7" fillId="4" borderId="16" xfId="38" applyFont="1" applyFill="1" applyBorder="1" applyAlignment="1">
      <alignment horizontal="center" vertical="center"/>
    </xf>
    <xf numFmtId="0" fontId="7" fillId="4" borderId="58" xfId="38" applyFont="1" applyFill="1" applyBorder="1" applyAlignment="1">
      <alignment horizontal="center" vertical="center"/>
    </xf>
    <xf numFmtId="0" fontId="7" fillId="4" borderId="47" xfId="38" applyFont="1" applyFill="1" applyBorder="1" applyAlignment="1">
      <alignment horizontal="center" vertical="center"/>
    </xf>
    <xf numFmtId="0" fontId="7" fillId="4" borderId="33" xfId="38" applyFont="1" applyFill="1" applyBorder="1" applyAlignment="1">
      <alignment horizontal="center" vertical="center"/>
    </xf>
    <xf numFmtId="0" fontId="7" fillId="4" borderId="43" xfId="38" applyFont="1" applyFill="1" applyBorder="1" applyAlignment="1">
      <alignment horizontal="center" vertical="center"/>
    </xf>
    <xf numFmtId="10" fontId="34" fillId="0" borderId="38" xfId="45" applyNumberFormat="1" applyFont="1" applyFill="1" applyBorder="1" applyAlignment="1" applyProtection="1">
      <alignment horizontal="center" vertical="center"/>
    </xf>
  </cellXfs>
  <cellStyles count="78">
    <cellStyle name="C00A" xfId="1" xr:uid="{00000000-0005-0000-0000-000000000000}"/>
    <cellStyle name="C00B" xfId="2" xr:uid="{00000000-0005-0000-0000-000001000000}"/>
    <cellStyle name="C00L" xfId="3" xr:uid="{00000000-0005-0000-0000-000002000000}"/>
    <cellStyle name="C01A" xfId="4" xr:uid="{00000000-0005-0000-0000-000003000000}"/>
    <cellStyle name="C01B" xfId="5" xr:uid="{00000000-0005-0000-0000-000004000000}"/>
    <cellStyle name="C01H" xfId="6" xr:uid="{00000000-0005-0000-0000-000005000000}"/>
    <cellStyle name="C01L" xfId="7" xr:uid="{00000000-0005-0000-0000-000006000000}"/>
    <cellStyle name="C02A" xfId="8" xr:uid="{00000000-0005-0000-0000-000007000000}"/>
    <cellStyle name="C02B" xfId="9" xr:uid="{00000000-0005-0000-0000-000008000000}"/>
    <cellStyle name="C02H" xfId="10" xr:uid="{00000000-0005-0000-0000-000009000000}"/>
    <cellStyle name="C02L" xfId="11" xr:uid="{00000000-0005-0000-0000-00000A000000}"/>
    <cellStyle name="C03A" xfId="12" xr:uid="{00000000-0005-0000-0000-00000B000000}"/>
    <cellStyle name="C03B" xfId="13" xr:uid="{00000000-0005-0000-0000-00000C000000}"/>
    <cellStyle name="C03H" xfId="14" xr:uid="{00000000-0005-0000-0000-00000D000000}"/>
    <cellStyle name="C03L" xfId="15" xr:uid="{00000000-0005-0000-0000-00000E000000}"/>
    <cellStyle name="C04A" xfId="16" xr:uid="{00000000-0005-0000-0000-00000F000000}"/>
    <cellStyle name="C04B" xfId="17" xr:uid="{00000000-0005-0000-0000-000010000000}"/>
    <cellStyle name="C04H" xfId="18" xr:uid="{00000000-0005-0000-0000-000011000000}"/>
    <cellStyle name="C04L" xfId="19" xr:uid="{00000000-0005-0000-0000-000012000000}"/>
    <cellStyle name="C05A" xfId="20" xr:uid="{00000000-0005-0000-0000-000013000000}"/>
    <cellStyle name="C05B" xfId="21" xr:uid="{00000000-0005-0000-0000-000014000000}"/>
    <cellStyle name="C05H" xfId="22" xr:uid="{00000000-0005-0000-0000-000015000000}"/>
    <cellStyle name="C05L" xfId="23" xr:uid="{00000000-0005-0000-0000-000016000000}"/>
    <cellStyle name="C06A" xfId="24" xr:uid="{00000000-0005-0000-0000-000017000000}"/>
    <cellStyle name="C06B" xfId="25" xr:uid="{00000000-0005-0000-0000-000018000000}"/>
    <cellStyle name="C06H" xfId="26" xr:uid="{00000000-0005-0000-0000-000019000000}"/>
    <cellStyle name="C06L" xfId="27" xr:uid="{00000000-0005-0000-0000-00001A000000}"/>
    <cellStyle name="C07A" xfId="28" xr:uid="{00000000-0005-0000-0000-00001B000000}"/>
    <cellStyle name="C07B" xfId="29" xr:uid="{00000000-0005-0000-0000-00001C000000}"/>
    <cellStyle name="C07H" xfId="30" xr:uid="{00000000-0005-0000-0000-00001D000000}"/>
    <cellStyle name="C07L" xfId="31" xr:uid="{00000000-0005-0000-0000-00001E000000}"/>
    <cellStyle name="Comma 2" xfId="32" xr:uid="{00000000-0005-0000-0000-00001F000000}"/>
    <cellStyle name="Comma 3" xfId="33" xr:uid="{00000000-0005-0000-0000-000020000000}"/>
    <cellStyle name="Currency 2" xfId="34" xr:uid="{00000000-0005-0000-0000-000021000000}"/>
    <cellStyle name="Hyperlink" xfId="35" builtinId="8"/>
    <cellStyle name="Normal" xfId="0" builtinId="0"/>
    <cellStyle name="Normal 11" xfId="36" xr:uid="{00000000-0005-0000-0000-000024000000}"/>
    <cellStyle name="Normal 2" xfId="37" xr:uid="{00000000-0005-0000-0000-000025000000}"/>
    <cellStyle name="Normal 2 2" xfId="38" xr:uid="{00000000-0005-0000-0000-000026000000}"/>
    <cellStyle name="Normal 2 3 2" xfId="39" xr:uid="{00000000-0005-0000-0000-000027000000}"/>
    <cellStyle name="Normal 3" xfId="40" xr:uid="{00000000-0005-0000-0000-000028000000}"/>
    <cellStyle name="Normal 4" xfId="41" xr:uid="{00000000-0005-0000-0000-000029000000}"/>
    <cellStyle name="Normal_FY11 Allocation - Fringe Calculator" xfId="42" xr:uid="{00000000-0005-0000-0000-00002A000000}"/>
    <cellStyle name="Percent" xfId="43" builtinId="5"/>
    <cellStyle name="Percent 2" xfId="44" xr:uid="{00000000-0005-0000-0000-00002C000000}"/>
    <cellStyle name="Percent 2 2" xfId="45" xr:uid="{00000000-0005-0000-0000-00002D000000}"/>
    <cellStyle name="Percent 3" xfId="46" xr:uid="{00000000-0005-0000-0000-00002E000000}"/>
    <cellStyle name="R00A" xfId="47" xr:uid="{00000000-0005-0000-0000-00002F000000}"/>
    <cellStyle name="R00B" xfId="48" xr:uid="{00000000-0005-0000-0000-000030000000}"/>
    <cellStyle name="R00L" xfId="49" xr:uid="{00000000-0005-0000-0000-000031000000}"/>
    <cellStyle name="R01A" xfId="50" xr:uid="{00000000-0005-0000-0000-000032000000}"/>
    <cellStyle name="R01B" xfId="51" xr:uid="{00000000-0005-0000-0000-000033000000}"/>
    <cellStyle name="R01H" xfId="52" xr:uid="{00000000-0005-0000-0000-000034000000}"/>
    <cellStyle name="R01L" xfId="53" xr:uid="{00000000-0005-0000-0000-000035000000}"/>
    <cellStyle name="R02A" xfId="54" xr:uid="{00000000-0005-0000-0000-000036000000}"/>
    <cellStyle name="R02B" xfId="55" xr:uid="{00000000-0005-0000-0000-000037000000}"/>
    <cellStyle name="R02H" xfId="56" xr:uid="{00000000-0005-0000-0000-000038000000}"/>
    <cellStyle name="R02L" xfId="57" xr:uid="{00000000-0005-0000-0000-000039000000}"/>
    <cellStyle name="R03A" xfId="58" xr:uid="{00000000-0005-0000-0000-00003A000000}"/>
    <cellStyle name="R03B" xfId="59" xr:uid="{00000000-0005-0000-0000-00003B000000}"/>
    <cellStyle name="R03H" xfId="60" xr:uid="{00000000-0005-0000-0000-00003C000000}"/>
    <cellStyle name="R03L" xfId="61" xr:uid="{00000000-0005-0000-0000-00003D000000}"/>
    <cellStyle name="R04A" xfId="62" xr:uid="{00000000-0005-0000-0000-00003E000000}"/>
    <cellStyle name="R04B" xfId="63" xr:uid="{00000000-0005-0000-0000-00003F000000}"/>
    <cellStyle name="R04H" xfId="64" xr:uid="{00000000-0005-0000-0000-000040000000}"/>
    <cellStyle name="R04L" xfId="65" xr:uid="{00000000-0005-0000-0000-000041000000}"/>
    <cellStyle name="R05A" xfId="66" xr:uid="{00000000-0005-0000-0000-000042000000}"/>
    <cellStyle name="R05B" xfId="67" xr:uid="{00000000-0005-0000-0000-000043000000}"/>
    <cellStyle name="R05H" xfId="68" xr:uid="{00000000-0005-0000-0000-000044000000}"/>
    <cellStyle name="R05L" xfId="69" xr:uid="{00000000-0005-0000-0000-000045000000}"/>
    <cellStyle name="R06A" xfId="70" xr:uid="{00000000-0005-0000-0000-000046000000}"/>
    <cellStyle name="R06B" xfId="71" xr:uid="{00000000-0005-0000-0000-000047000000}"/>
    <cellStyle name="R06H" xfId="72" xr:uid="{00000000-0005-0000-0000-000048000000}"/>
    <cellStyle name="R06L" xfId="73" xr:uid="{00000000-0005-0000-0000-000049000000}"/>
    <cellStyle name="R07A" xfId="74" xr:uid="{00000000-0005-0000-0000-00004A000000}"/>
    <cellStyle name="R07B" xfId="75" xr:uid="{00000000-0005-0000-0000-00004B000000}"/>
    <cellStyle name="R07H" xfId="76" xr:uid="{00000000-0005-0000-0000-00004C000000}"/>
    <cellStyle name="R07L" xfId="77" xr:uid="{00000000-0005-0000-0000-00004D000000}"/>
  </cellStyles>
  <dxfs count="30">
    <dxf>
      <font>
        <condense val="0"/>
        <extend val="0"/>
        <color indexed="9"/>
      </font>
    </dxf>
    <dxf>
      <font>
        <condense val="0"/>
        <extend val="0"/>
        <color indexed="10"/>
      </font>
    </dxf>
    <dxf>
      <font>
        <condense val="0"/>
        <extend val="0"/>
        <color indexed="9"/>
      </font>
    </dxf>
    <dxf>
      <font>
        <color indexed="10"/>
      </font>
      <fill>
        <patternFill>
          <bgColor indexed="8"/>
        </patternFill>
      </fill>
    </dxf>
    <dxf>
      <fill>
        <patternFill>
          <bgColor indexed="10"/>
        </patternFill>
      </fill>
    </dxf>
    <dxf>
      <font>
        <condense val="0"/>
        <extend val="0"/>
        <color indexed="10"/>
      </font>
      <fill>
        <patternFill>
          <bgColor indexed="8"/>
        </patternFill>
      </fill>
    </dxf>
    <dxf>
      <font>
        <condense val="0"/>
        <extend val="0"/>
        <color indexed="10"/>
      </font>
      <fill>
        <patternFill>
          <bgColor indexed="10"/>
        </patternFill>
      </fill>
    </dxf>
    <dxf>
      <fill>
        <patternFill>
          <bgColor rgb="FF99CCFF"/>
        </patternFill>
      </fill>
    </dxf>
    <dxf>
      <font>
        <condense val="0"/>
        <extend val="0"/>
        <color indexed="10"/>
      </font>
      <fill>
        <patternFill>
          <bgColor indexed="8"/>
        </patternFill>
      </fill>
    </dxf>
    <dxf>
      <font>
        <condense val="0"/>
        <extend val="0"/>
        <color indexed="10"/>
      </font>
    </dxf>
    <dxf>
      <font>
        <color indexed="10"/>
      </font>
      <fill>
        <patternFill>
          <bgColor indexed="10"/>
        </patternFill>
      </fill>
    </dxf>
    <dxf>
      <font>
        <condense val="0"/>
        <extend val="0"/>
        <color indexed="9"/>
      </font>
    </dxf>
    <dxf>
      <font>
        <color rgb="FFFF0000"/>
      </font>
      <fill>
        <patternFill>
          <bgColor theme="1"/>
        </patternFill>
      </fill>
    </dxf>
    <dxf>
      <font>
        <color indexed="10"/>
      </font>
      <fill>
        <patternFill>
          <bgColor indexed="8"/>
        </patternFill>
      </fill>
    </dxf>
    <dxf>
      <fill>
        <patternFill>
          <bgColor indexed="10"/>
        </patternFill>
      </fill>
    </dxf>
    <dxf>
      <font>
        <condense val="0"/>
        <extend val="0"/>
        <color indexed="10"/>
      </font>
      <fill>
        <patternFill>
          <bgColor indexed="10"/>
        </patternFill>
      </fill>
    </dxf>
    <dxf>
      <font>
        <condense val="0"/>
        <extend val="0"/>
        <color indexed="10"/>
      </font>
      <fill>
        <patternFill>
          <bgColor indexed="8"/>
        </patternFill>
      </fill>
    </dxf>
    <dxf>
      <font>
        <color theme="0"/>
      </font>
    </dxf>
    <dxf>
      <font>
        <condense val="0"/>
        <extend val="0"/>
        <color indexed="9"/>
      </font>
    </dxf>
    <dxf>
      <font>
        <condense val="0"/>
        <extend val="0"/>
        <color indexed="10"/>
      </font>
    </dxf>
    <dxf>
      <font>
        <condense val="0"/>
        <extend val="0"/>
        <color indexed="10"/>
      </font>
      <fill>
        <patternFill>
          <bgColor indexed="8"/>
        </patternFill>
      </fill>
    </dxf>
    <dxf>
      <font>
        <color indexed="10"/>
      </font>
      <fill>
        <patternFill>
          <bgColor indexed="8"/>
        </patternFill>
      </fill>
    </dxf>
    <dxf>
      <font>
        <condense val="0"/>
        <extend val="0"/>
        <color indexed="10"/>
      </font>
      <fill>
        <patternFill>
          <bgColor indexed="10"/>
        </patternFill>
      </fill>
    </dxf>
    <dxf>
      <font>
        <condense val="0"/>
        <extend val="0"/>
        <color indexed="10"/>
      </font>
      <fill>
        <patternFill>
          <bgColor indexed="8"/>
        </patternFill>
      </fill>
    </dxf>
    <dxf>
      <fill>
        <patternFill>
          <bgColor indexed="10"/>
        </patternFill>
      </fill>
    </dxf>
    <dxf>
      <font>
        <condense val="0"/>
        <extend val="0"/>
        <color indexed="10"/>
      </font>
      <fill>
        <patternFill>
          <bgColor indexed="8"/>
        </patternFill>
      </fill>
    </dxf>
    <dxf>
      <font>
        <condense val="0"/>
        <extend val="0"/>
        <color indexed="10"/>
      </font>
      <fill>
        <patternFill>
          <bgColor indexed="10"/>
        </patternFill>
      </fill>
    </dxf>
    <dxf>
      <font>
        <color theme="0"/>
      </font>
    </dxf>
    <dxf>
      <fill>
        <patternFill>
          <fgColor rgb="FFFFFFCC"/>
        </patternFill>
      </fill>
    </dxf>
    <dxf>
      <font>
        <b/>
        <i val="0"/>
        <color auto="1"/>
      </font>
      <fill>
        <patternFill>
          <bgColor theme="3" tint="0.59996337778862885"/>
        </patternFill>
      </fill>
    </dxf>
  </dxfs>
  <tableStyles count="2" defaultTableStyle="TableStyleMedium9" defaultPivotStyle="PivotStyleLight16">
    <tableStyle name="PivotTable Style 1" table="0" count="1" xr9:uid="{00000000-0011-0000-FFFF-FFFF00000000}">
      <tableStyleElement type="firstSubtotalColumn" dxfId="29"/>
    </tableStyle>
    <tableStyle name="PivotTable Style 2" table="0" count="1" xr9:uid="{00000000-0011-0000-FFFF-FFFF01000000}">
      <tableStyleElement type="firstSubtotalRow" dxfId="2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4</xdr:col>
      <xdr:colOff>60960</xdr:colOff>
      <xdr:row>112</xdr:row>
      <xdr:rowOff>0</xdr:rowOff>
    </xdr:from>
    <xdr:to>
      <xdr:col>28</xdr:col>
      <xdr:colOff>91440</xdr:colOff>
      <xdr:row>134</xdr:row>
      <xdr:rowOff>38100</xdr:rowOff>
    </xdr:to>
    <xdr:pic>
      <xdr:nvPicPr>
        <xdr:cNvPr id="1709" name="Picture 8" descr="fc-02.png">
          <a:extLst>
            <a:ext uri="{FF2B5EF4-FFF2-40B4-BE49-F238E27FC236}">
              <a16:creationId xmlns:a16="http://schemas.microsoft.com/office/drawing/2014/main" id="{00000000-0008-0000-0000-0000AD06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18798540"/>
          <a:ext cx="4480560" cy="3726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60960</xdr:colOff>
      <xdr:row>83</xdr:row>
      <xdr:rowOff>0</xdr:rowOff>
    </xdr:from>
    <xdr:to>
      <xdr:col>28</xdr:col>
      <xdr:colOff>91440</xdr:colOff>
      <xdr:row>105</xdr:row>
      <xdr:rowOff>38100</xdr:rowOff>
    </xdr:to>
    <xdr:pic>
      <xdr:nvPicPr>
        <xdr:cNvPr id="1710" name="Picture 10" descr="fc-01.png">
          <a:extLst>
            <a:ext uri="{FF2B5EF4-FFF2-40B4-BE49-F238E27FC236}">
              <a16:creationId xmlns:a16="http://schemas.microsoft.com/office/drawing/2014/main" id="{00000000-0008-0000-0000-0000AE06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5300" y="13936980"/>
          <a:ext cx="4480560" cy="3726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60960</xdr:colOff>
      <xdr:row>138</xdr:row>
      <xdr:rowOff>0</xdr:rowOff>
    </xdr:from>
    <xdr:to>
      <xdr:col>28</xdr:col>
      <xdr:colOff>91440</xdr:colOff>
      <xdr:row>160</xdr:row>
      <xdr:rowOff>38100</xdr:rowOff>
    </xdr:to>
    <xdr:pic>
      <xdr:nvPicPr>
        <xdr:cNvPr id="1711" name="Picture 11" descr="fc-03.png">
          <a:extLst>
            <a:ext uri="{FF2B5EF4-FFF2-40B4-BE49-F238E27FC236}">
              <a16:creationId xmlns:a16="http://schemas.microsoft.com/office/drawing/2014/main" id="{00000000-0008-0000-0000-0000AF06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5300" y="23157180"/>
          <a:ext cx="4480560" cy="3726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99060</xdr:colOff>
      <xdr:row>174</xdr:row>
      <xdr:rowOff>0</xdr:rowOff>
    </xdr:from>
    <xdr:to>
      <xdr:col>38</xdr:col>
      <xdr:colOff>106680</xdr:colOff>
      <xdr:row>196</xdr:row>
      <xdr:rowOff>30480</xdr:rowOff>
    </xdr:to>
    <xdr:pic>
      <xdr:nvPicPr>
        <xdr:cNvPr id="1712" name="Picture 13" descr="fc-04.png">
          <a:extLst>
            <a:ext uri="{FF2B5EF4-FFF2-40B4-BE49-F238E27FC236}">
              <a16:creationId xmlns:a16="http://schemas.microsoft.com/office/drawing/2014/main" id="{00000000-0008-0000-0000-0000B006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33400" y="29199840"/>
          <a:ext cx="6134100" cy="3718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233</xdr:row>
      <xdr:rowOff>144780</xdr:rowOff>
    </xdr:from>
    <xdr:to>
      <xdr:col>47</xdr:col>
      <xdr:colOff>91440</xdr:colOff>
      <xdr:row>248</xdr:row>
      <xdr:rowOff>121920</xdr:rowOff>
    </xdr:to>
    <xdr:pic>
      <xdr:nvPicPr>
        <xdr:cNvPr id="1713" name="Picture 14" descr="fc-05.png">
          <a:extLst>
            <a:ext uri="{FF2B5EF4-FFF2-40B4-BE49-F238E27FC236}">
              <a16:creationId xmlns:a16="http://schemas.microsoft.com/office/drawing/2014/main" id="{00000000-0008-0000-0000-0000B106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 y="39243000"/>
          <a:ext cx="7726680" cy="2491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313</xdr:row>
      <xdr:rowOff>106680</xdr:rowOff>
    </xdr:from>
    <xdr:to>
      <xdr:col>47</xdr:col>
      <xdr:colOff>76200</xdr:colOff>
      <xdr:row>328</xdr:row>
      <xdr:rowOff>106680</xdr:rowOff>
    </xdr:to>
    <xdr:pic>
      <xdr:nvPicPr>
        <xdr:cNvPr id="1714" name="Picture 18" descr="fc-08.png">
          <a:extLst>
            <a:ext uri="{FF2B5EF4-FFF2-40B4-BE49-F238E27FC236}">
              <a16:creationId xmlns:a16="http://schemas.microsoft.com/office/drawing/2014/main" id="{00000000-0008-0000-0000-0000B206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34340" y="52623720"/>
          <a:ext cx="7711440" cy="2514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99060</xdr:colOff>
      <xdr:row>202</xdr:row>
      <xdr:rowOff>160020</xdr:rowOff>
    </xdr:from>
    <xdr:to>
      <xdr:col>38</xdr:col>
      <xdr:colOff>106680</xdr:colOff>
      <xdr:row>225</xdr:row>
      <xdr:rowOff>22860</xdr:rowOff>
    </xdr:to>
    <xdr:pic>
      <xdr:nvPicPr>
        <xdr:cNvPr id="1715" name="Picture 13" descr="fc-04.png">
          <a:extLst>
            <a:ext uri="{FF2B5EF4-FFF2-40B4-BE49-F238E27FC236}">
              <a16:creationId xmlns:a16="http://schemas.microsoft.com/office/drawing/2014/main" id="{00000000-0008-0000-0000-0000B306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33400" y="34053780"/>
          <a:ext cx="6134100" cy="3718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262</xdr:row>
      <xdr:rowOff>0</xdr:rowOff>
    </xdr:from>
    <xdr:to>
      <xdr:col>47</xdr:col>
      <xdr:colOff>91440</xdr:colOff>
      <xdr:row>276</xdr:row>
      <xdr:rowOff>137160</xdr:rowOff>
    </xdr:to>
    <xdr:pic>
      <xdr:nvPicPr>
        <xdr:cNvPr id="1716" name="Picture 14" descr="fc-05.png">
          <a:extLst>
            <a:ext uri="{FF2B5EF4-FFF2-40B4-BE49-F238E27FC236}">
              <a16:creationId xmlns:a16="http://schemas.microsoft.com/office/drawing/2014/main" id="{00000000-0008-0000-0000-0000B406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434340" y="43959780"/>
          <a:ext cx="7726680" cy="2484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281</xdr:row>
      <xdr:rowOff>0</xdr:rowOff>
    </xdr:from>
    <xdr:to>
      <xdr:col>47</xdr:col>
      <xdr:colOff>91440</xdr:colOff>
      <xdr:row>295</xdr:row>
      <xdr:rowOff>137160</xdr:rowOff>
    </xdr:to>
    <xdr:pic>
      <xdr:nvPicPr>
        <xdr:cNvPr id="1717" name="Picture 14" descr="fc-05.png">
          <a:extLst>
            <a:ext uri="{FF2B5EF4-FFF2-40B4-BE49-F238E27FC236}">
              <a16:creationId xmlns:a16="http://schemas.microsoft.com/office/drawing/2014/main" id="{00000000-0008-0000-0000-0000B506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34340" y="47144940"/>
          <a:ext cx="7726680" cy="2484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autoPageBreaks="0"/>
  </sheetPr>
  <dimension ref="A1:AZ435"/>
  <sheetViews>
    <sheetView showRowColHeaders="0" zoomScaleNormal="100" zoomScaleSheetLayoutView="70" workbookViewId="0">
      <pane xSplit="1" ySplit="5" topLeftCell="B323" activePane="bottomRight" state="frozen"/>
      <selection pane="topRight" activeCell="B1" sqref="B1"/>
      <selection pane="bottomLeft" activeCell="A5" sqref="A5"/>
      <selection pane="bottomRight" activeCell="D339" sqref="D339"/>
    </sheetView>
  </sheetViews>
  <sheetFormatPr defaultColWidth="0" defaultRowHeight="13"/>
  <cols>
    <col min="1" max="1" width="2.453125" style="183" hidden="1" customWidth="1"/>
    <col min="2" max="2" width="1.453125" style="140" customWidth="1"/>
    <col min="3" max="3" width="2.453125" style="140" customWidth="1"/>
    <col min="4" max="4" width="2.453125" style="141" customWidth="1"/>
    <col min="5" max="5" width="8.7265625" style="140" customWidth="1"/>
    <col min="6" max="51" width="2.453125" style="140" customWidth="1"/>
    <col min="52" max="52" width="1.453125" style="140" customWidth="1"/>
    <col min="53" max="16384" width="1.7265625" style="140" hidden="1"/>
  </cols>
  <sheetData>
    <row r="1" spans="1:51" ht="16" thickBot="1">
      <c r="C1" s="145" t="str">
        <f>Formula_heading</f>
        <v>FY2025 MYR - Fringe Calculator - Instructions</v>
      </c>
      <c r="D1" s="61"/>
      <c r="E1" s="61"/>
      <c r="F1" s="61"/>
      <c r="G1" s="61"/>
      <c r="H1" s="61"/>
      <c r="I1" s="62"/>
      <c r="J1" s="61"/>
      <c r="K1" s="62"/>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143"/>
      <c r="AL1" s="143"/>
      <c r="AM1" s="143"/>
      <c r="AN1" s="143"/>
      <c r="AO1" s="143"/>
      <c r="AP1" s="143"/>
      <c r="AQ1" s="143"/>
      <c r="AR1" s="143"/>
      <c r="AS1" s="143"/>
      <c r="AT1" s="143"/>
      <c r="AU1" s="143"/>
      <c r="AV1" s="143"/>
      <c r="AW1" s="143"/>
      <c r="AX1" s="143"/>
      <c r="AY1" s="143"/>
    </row>
    <row r="2" spans="1:51" ht="8.25" customHeight="1"/>
    <row r="3" spans="1:51" ht="8.25" customHeight="1" thickBot="1"/>
    <row r="4" spans="1:51" s="151" customFormat="1" ht="21" customHeight="1" thickBot="1">
      <c r="A4" s="182"/>
      <c r="B4" s="147"/>
      <c r="C4" s="148"/>
      <c r="D4" s="149"/>
      <c r="E4" s="263" t="s">
        <v>178</v>
      </c>
      <c r="F4" s="263"/>
      <c r="G4" s="149"/>
      <c r="H4" s="263" t="s">
        <v>177</v>
      </c>
      <c r="I4" s="263"/>
      <c r="J4" s="263"/>
      <c r="K4" s="263"/>
      <c r="L4" s="263"/>
      <c r="M4" s="263"/>
      <c r="N4" s="263"/>
      <c r="O4" s="149"/>
      <c r="P4" s="263" t="s">
        <v>138</v>
      </c>
      <c r="Q4" s="263"/>
      <c r="R4" s="263"/>
      <c r="S4" s="263"/>
      <c r="T4" s="263"/>
      <c r="U4" s="263"/>
      <c r="V4" s="149"/>
      <c r="W4" s="263" t="s">
        <v>152</v>
      </c>
      <c r="X4" s="263"/>
      <c r="Y4" s="263"/>
      <c r="Z4" s="263"/>
      <c r="AA4" s="263"/>
      <c r="AB4" s="263"/>
      <c r="AC4" s="263"/>
      <c r="AD4" s="149"/>
      <c r="AE4" s="263" t="s">
        <v>156</v>
      </c>
      <c r="AF4" s="263"/>
      <c r="AG4" s="263"/>
      <c r="AH4" s="263"/>
      <c r="AI4" s="263"/>
      <c r="AJ4" s="263"/>
      <c r="AK4" s="263"/>
      <c r="AL4" s="263"/>
      <c r="AM4" s="263"/>
      <c r="AN4" s="263"/>
      <c r="AO4" s="149"/>
      <c r="AP4" s="263" t="s">
        <v>168</v>
      </c>
      <c r="AQ4" s="263"/>
      <c r="AR4" s="263"/>
      <c r="AS4" s="263"/>
      <c r="AT4" s="263"/>
      <c r="AU4" s="263"/>
      <c r="AV4" s="150"/>
      <c r="AW4" s="152" t="s">
        <v>179</v>
      </c>
      <c r="AX4" s="150"/>
      <c r="AY4" s="153"/>
    </row>
    <row r="5" spans="1:51" ht="13.5" thickBot="1">
      <c r="B5" s="144"/>
      <c r="C5" s="184"/>
      <c r="D5" s="185"/>
      <c r="E5" s="184"/>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184"/>
      <c r="AF5" s="184"/>
      <c r="AG5" s="184"/>
      <c r="AH5" s="184"/>
      <c r="AI5" s="184"/>
      <c r="AJ5" s="184"/>
      <c r="AK5" s="184"/>
      <c r="AL5" s="184"/>
      <c r="AM5" s="184"/>
      <c r="AN5" s="184"/>
      <c r="AO5" s="184"/>
      <c r="AP5" s="184"/>
      <c r="AQ5" s="184"/>
      <c r="AR5" s="184"/>
      <c r="AS5" s="184"/>
      <c r="AT5" s="184"/>
      <c r="AU5" s="184"/>
      <c r="AV5" s="184"/>
      <c r="AW5" s="184"/>
      <c r="AX5" s="184"/>
      <c r="AY5" s="184"/>
    </row>
    <row r="6" spans="1:51">
      <c r="B6" s="144"/>
    </row>
    <row r="7" spans="1:51">
      <c r="B7" s="144"/>
      <c r="D7" s="146" t="s">
        <v>189</v>
      </c>
    </row>
    <row r="8" spans="1:51" ht="13.5" thickBot="1">
      <c r="C8" s="143"/>
      <c r="D8" s="186"/>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43"/>
      <c r="AM8" s="143"/>
      <c r="AN8" s="143"/>
      <c r="AO8" s="143"/>
      <c r="AP8" s="143"/>
      <c r="AQ8" s="143"/>
      <c r="AR8" s="143"/>
      <c r="AS8" s="143"/>
      <c r="AT8" s="143"/>
      <c r="AU8" s="143"/>
      <c r="AV8" s="143"/>
      <c r="AW8" s="143"/>
      <c r="AX8" s="143"/>
      <c r="AY8" s="143"/>
    </row>
    <row r="10" spans="1:51" ht="12.5">
      <c r="C10" s="223"/>
      <c r="D10" s="223"/>
      <c r="E10" s="223"/>
      <c r="F10" s="223"/>
      <c r="G10" s="223"/>
      <c r="H10" s="223"/>
      <c r="I10" s="223"/>
      <c r="J10" s="223"/>
      <c r="K10" s="223"/>
      <c r="L10" s="223"/>
      <c r="M10" s="223"/>
      <c r="N10" s="223"/>
      <c r="O10" s="223"/>
      <c r="P10" s="223"/>
      <c r="Q10" s="223"/>
      <c r="R10" s="223"/>
      <c r="S10" s="223"/>
      <c r="T10" s="223"/>
      <c r="U10" s="223"/>
      <c r="V10" s="223"/>
      <c r="W10" s="223"/>
      <c r="X10" s="223"/>
      <c r="Y10" s="223"/>
      <c r="Z10" s="223"/>
      <c r="AA10" s="223"/>
      <c r="AB10" s="223"/>
      <c r="AC10" s="223"/>
      <c r="AD10" s="223"/>
      <c r="AE10" s="223"/>
      <c r="AF10" s="223"/>
      <c r="AG10" s="223"/>
      <c r="AH10" s="223"/>
      <c r="AI10" s="223"/>
      <c r="AJ10" s="223"/>
      <c r="AK10" s="223"/>
      <c r="AL10" s="223"/>
      <c r="AM10" s="223"/>
      <c r="AN10" s="223"/>
      <c r="AO10" s="223"/>
      <c r="AP10" s="223"/>
      <c r="AQ10" s="223"/>
      <c r="AR10" s="223"/>
      <c r="AS10" s="223"/>
      <c r="AT10" s="223"/>
      <c r="AU10" s="223"/>
      <c r="AV10" s="223"/>
      <c r="AW10" s="223"/>
      <c r="AX10" s="223"/>
      <c r="AY10" s="223"/>
    </row>
    <row r="11" spans="1:51" ht="12.5">
      <c r="C11" s="223"/>
      <c r="D11" s="223"/>
      <c r="E11" s="223"/>
      <c r="F11" s="223"/>
      <c r="G11" s="223"/>
      <c r="H11" s="223"/>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3"/>
      <c r="AF11" s="223"/>
      <c r="AG11" s="223"/>
      <c r="AH11" s="223"/>
      <c r="AI11" s="223"/>
      <c r="AJ11" s="223"/>
      <c r="AK11" s="223"/>
      <c r="AL11" s="223"/>
      <c r="AM11" s="223"/>
      <c r="AN11" s="223"/>
      <c r="AO11" s="223"/>
      <c r="AP11" s="223"/>
      <c r="AQ11" s="223"/>
      <c r="AR11" s="223"/>
      <c r="AS11" s="223"/>
      <c r="AT11" s="223"/>
      <c r="AU11" s="223"/>
      <c r="AV11" s="223"/>
      <c r="AW11" s="223"/>
      <c r="AX11" s="223"/>
      <c r="AY11" s="223"/>
    </row>
    <row r="12" spans="1:51">
      <c r="B12" s="144"/>
      <c r="D12" s="139" t="s">
        <v>177</v>
      </c>
    </row>
    <row r="13" spans="1:51">
      <c r="B13" s="144"/>
    </row>
    <row r="14" spans="1:51">
      <c r="B14" s="144"/>
      <c r="E14" s="140" t="s">
        <v>190</v>
      </c>
    </row>
    <row r="15" spans="1:51">
      <c r="B15" s="144"/>
    </row>
    <row r="16" spans="1:51">
      <c r="B16" s="144"/>
    </row>
    <row r="17" spans="2:7">
      <c r="B17" s="144"/>
      <c r="D17" s="141" t="s">
        <v>124</v>
      </c>
    </row>
    <row r="18" spans="2:7">
      <c r="B18" s="144"/>
    </row>
    <row r="19" spans="2:7">
      <c r="B19" s="144"/>
      <c r="E19" s="140" t="s">
        <v>122</v>
      </c>
    </row>
    <row r="20" spans="2:7">
      <c r="B20" s="144"/>
      <c r="F20" s="140" t="s">
        <v>217</v>
      </c>
    </row>
    <row r="21" spans="2:7">
      <c r="B21" s="144"/>
      <c r="G21" s="142" t="s">
        <v>181</v>
      </c>
    </row>
    <row r="22" spans="2:7">
      <c r="B22" s="144"/>
      <c r="G22" s="142" t="s">
        <v>182</v>
      </c>
    </row>
    <row r="23" spans="2:7">
      <c r="B23" s="144"/>
      <c r="G23" s="142" t="s">
        <v>183</v>
      </c>
    </row>
    <row r="24" spans="2:7">
      <c r="B24" s="144"/>
      <c r="F24" s="140" t="s">
        <v>184</v>
      </c>
    </row>
    <row r="25" spans="2:7">
      <c r="B25" s="144"/>
      <c r="F25" s="140" t="s">
        <v>139</v>
      </c>
    </row>
    <row r="26" spans="2:7">
      <c r="B26" s="144"/>
    </row>
    <row r="27" spans="2:7">
      <c r="B27" s="144"/>
    </row>
    <row r="28" spans="2:7">
      <c r="B28" s="144"/>
      <c r="D28" s="141" t="s">
        <v>125</v>
      </c>
    </row>
    <row r="29" spans="2:7">
      <c r="B29" s="144"/>
    </row>
    <row r="30" spans="2:7">
      <c r="B30" s="144"/>
      <c r="E30" s="140" t="s">
        <v>123</v>
      </c>
    </row>
    <row r="31" spans="2:7">
      <c r="B31" s="144"/>
      <c r="E31" s="140" t="str">
        <f>"The calculators found on this file are applicable to the "&amp;Current_cycle&amp;" budget cycle."</f>
        <v>The calculators found on this file are applicable to the FY2025 MYR budget cycle.</v>
      </c>
    </row>
    <row r="32" spans="2:7">
      <c r="B32" s="144"/>
    </row>
    <row r="33" spans="2:5">
      <c r="B33" s="144"/>
    </row>
    <row r="34" spans="2:5">
      <c r="B34" s="144"/>
      <c r="D34" s="141" t="s">
        <v>126</v>
      </c>
    </row>
    <row r="35" spans="2:5">
      <c r="B35" s="144"/>
    </row>
    <row r="36" spans="2:5">
      <c r="B36" s="144"/>
      <c r="E36" s="140" t="s">
        <v>132</v>
      </c>
    </row>
    <row r="37" spans="2:5">
      <c r="B37" s="144"/>
      <c r="E37" s="140" t="s">
        <v>133</v>
      </c>
    </row>
    <row r="38" spans="2:5">
      <c r="B38" s="144"/>
      <c r="D38" s="140"/>
      <c r="E38" s="140" t="s">
        <v>199</v>
      </c>
    </row>
    <row r="39" spans="2:5">
      <c r="B39" s="144"/>
      <c r="D39" s="140"/>
      <c r="E39" s="140" t="s">
        <v>210</v>
      </c>
    </row>
    <row r="40" spans="2:5">
      <c r="B40" s="144"/>
    </row>
    <row r="41" spans="2:5">
      <c r="B41" s="144"/>
    </row>
    <row r="42" spans="2:5">
      <c r="B42" s="144"/>
      <c r="D42" s="141" t="s">
        <v>127</v>
      </c>
    </row>
    <row r="43" spans="2:5">
      <c r="B43" s="144"/>
    </row>
    <row r="44" spans="2:5">
      <c r="B44" s="144"/>
      <c r="E44" s="140" t="s">
        <v>128</v>
      </c>
    </row>
    <row r="45" spans="2:5">
      <c r="B45" s="144"/>
      <c r="E45" s="140" t="s">
        <v>129</v>
      </c>
    </row>
    <row r="46" spans="2:5">
      <c r="B46" s="144"/>
    </row>
    <row r="47" spans="2:5">
      <c r="B47" s="144"/>
    </row>
    <row r="48" spans="2:5">
      <c r="B48" s="144"/>
      <c r="D48" s="141" t="s">
        <v>130</v>
      </c>
    </row>
    <row r="49" spans="2:5">
      <c r="B49" s="144"/>
    </row>
    <row r="50" spans="2:5">
      <c r="B50" s="144"/>
      <c r="E50" s="140" t="s">
        <v>131</v>
      </c>
    </row>
    <row r="51" spans="2:5">
      <c r="B51" s="144"/>
      <c r="E51" s="140" t="s">
        <v>146</v>
      </c>
    </row>
    <row r="52" spans="2:5">
      <c r="B52" s="144"/>
    </row>
    <row r="53" spans="2:5">
      <c r="B53" s="144"/>
    </row>
    <row r="54" spans="2:5">
      <c r="B54" s="144"/>
      <c r="D54" s="141" t="s">
        <v>140</v>
      </c>
    </row>
    <row r="55" spans="2:5">
      <c r="B55" s="144"/>
    </row>
    <row r="56" spans="2:5">
      <c r="B56" s="144"/>
      <c r="E56" s="140" t="s">
        <v>141</v>
      </c>
    </row>
    <row r="57" spans="2:5">
      <c r="B57" s="144"/>
      <c r="E57" s="140" t="s">
        <v>142</v>
      </c>
    </row>
    <row r="58" spans="2:5">
      <c r="B58" s="144"/>
    </row>
    <row r="59" spans="2:5">
      <c r="B59" s="144"/>
    </row>
    <row r="60" spans="2:5">
      <c r="B60" s="144"/>
      <c r="D60" s="141" t="s">
        <v>150</v>
      </c>
    </row>
    <row r="61" spans="2:5">
      <c r="B61" s="144"/>
    </row>
    <row r="62" spans="2:5">
      <c r="B62" s="144"/>
      <c r="E62" s="140" t="s">
        <v>151</v>
      </c>
    </row>
    <row r="63" spans="2:5">
      <c r="B63" s="144"/>
      <c r="E63" s="140" t="s">
        <v>159</v>
      </c>
    </row>
    <row r="64" spans="2:5">
      <c r="B64" s="144"/>
    </row>
    <row r="65" spans="2:51">
      <c r="B65" s="144"/>
    </row>
    <row r="66" spans="2:51">
      <c r="B66" s="144"/>
      <c r="D66" s="141" t="s">
        <v>134</v>
      </c>
    </row>
    <row r="67" spans="2:51">
      <c r="B67" s="144"/>
    </row>
    <row r="68" spans="2:51">
      <c r="B68" s="144"/>
      <c r="E68" s="167" t="s">
        <v>135</v>
      </c>
    </row>
    <row r="69" spans="2:51">
      <c r="B69" s="144"/>
      <c r="E69" s="167" t="s">
        <v>136</v>
      </c>
    </row>
    <row r="70" spans="2:51">
      <c r="B70" s="144"/>
      <c r="E70" s="167" t="s">
        <v>137</v>
      </c>
    </row>
    <row r="71" spans="2:51">
      <c r="B71" s="144"/>
      <c r="E71" s="167" t="s">
        <v>185</v>
      </c>
    </row>
    <row r="72" spans="2:51">
      <c r="B72" s="144"/>
      <c r="E72" s="167" t="s">
        <v>186</v>
      </c>
    </row>
    <row r="73" spans="2:51">
      <c r="B73" s="144"/>
      <c r="E73" s="167" t="s">
        <v>158</v>
      </c>
    </row>
    <row r="74" spans="2:51">
      <c r="B74" s="144"/>
      <c r="E74" s="167" t="s">
        <v>191</v>
      </c>
    </row>
    <row r="75" spans="2:51">
      <c r="B75" s="144"/>
    </row>
    <row r="76" spans="2:51" ht="13.5" thickBot="1">
      <c r="B76" s="144"/>
      <c r="C76" s="143"/>
      <c r="D76" s="186"/>
      <c r="E76" s="143"/>
      <c r="F76" s="143"/>
      <c r="G76" s="143"/>
      <c r="H76" s="143"/>
      <c r="I76" s="143"/>
      <c r="J76" s="143"/>
      <c r="K76" s="143"/>
      <c r="L76" s="143"/>
      <c r="M76" s="143"/>
      <c r="N76" s="143"/>
      <c r="O76" s="143"/>
      <c r="P76" s="143"/>
      <c r="Q76" s="143"/>
      <c r="R76" s="143"/>
      <c r="S76" s="143"/>
      <c r="T76" s="143"/>
      <c r="U76" s="143"/>
      <c r="V76" s="143"/>
      <c r="W76" s="143"/>
      <c r="X76" s="143"/>
      <c r="Y76" s="143"/>
      <c r="Z76" s="143"/>
      <c r="AA76" s="143"/>
      <c r="AB76" s="143"/>
      <c r="AC76" s="143"/>
      <c r="AD76" s="143"/>
      <c r="AE76" s="143"/>
      <c r="AF76" s="143"/>
      <c r="AG76" s="143"/>
      <c r="AH76" s="143"/>
      <c r="AI76" s="143"/>
      <c r="AJ76" s="143"/>
      <c r="AK76" s="143"/>
      <c r="AL76" s="143"/>
      <c r="AM76" s="143"/>
      <c r="AN76" s="143"/>
      <c r="AO76" s="143"/>
      <c r="AP76" s="143"/>
      <c r="AQ76" s="143"/>
      <c r="AR76" s="143"/>
      <c r="AS76" s="143"/>
      <c r="AT76" s="143"/>
      <c r="AU76" s="143"/>
      <c r="AV76" s="143"/>
      <c r="AW76" s="143"/>
      <c r="AX76" s="143"/>
      <c r="AY76" s="143"/>
    </row>
    <row r="77" spans="2:51">
      <c r="B77" s="144"/>
      <c r="D77" s="139"/>
    </row>
    <row r="78" spans="2:51">
      <c r="B78" s="144"/>
    </row>
    <row r="79" spans="2:51">
      <c r="B79" s="144"/>
    </row>
    <row r="80" spans="2:51">
      <c r="B80" s="144"/>
      <c r="D80" s="139" t="s">
        <v>138</v>
      </c>
    </row>
    <row r="81" spans="2:5">
      <c r="B81" s="144"/>
    </row>
    <row r="82" spans="2:5">
      <c r="B82" s="144"/>
      <c r="E82" s="140" t="s">
        <v>149</v>
      </c>
    </row>
    <row r="83" spans="2:5">
      <c r="B83" s="144"/>
    </row>
    <row r="84" spans="2:5">
      <c r="B84" s="144"/>
    </row>
    <row r="85" spans="2:5">
      <c r="B85" s="144"/>
    </row>
    <row r="86" spans="2:5">
      <c r="B86" s="144"/>
    </row>
    <row r="87" spans="2:5">
      <c r="B87" s="144"/>
    </row>
    <row r="88" spans="2:5">
      <c r="B88" s="144"/>
    </row>
    <row r="89" spans="2:5">
      <c r="B89" s="144"/>
    </row>
    <row r="90" spans="2:5">
      <c r="B90" s="144"/>
    </row>
    <row r="91" spans="2:5">
      <c r="B91" s="144"/>
    </row>
    <row r="92" spans="2:5">
      <c r="B92" s="144"/>
    </row>
    <row r="93" spans="2:5">
      <c r="B93" s="144"/>
    </row>
    <row r="94" spans="2:5">
      <c r="B94" s="144"/>
    </row>
    <row r="95" spans="2:5">
      <c r="B95" s="144"/>
    </row>
    <row r="96" spans="2:5">
      <c r="B96" s="144"/>
    </row>
    <row r="97" spans="2:6">
      <c r="B97" s="144"/>
    </row>
    <row r="98" spans="2:6">
      <c r="B98" s="144"/>
    </row>
    <row r="99" spans="2:6">
      <c r="B99" s="144"/>
    </row>
    <row r="100" spans="2:6">
      <c r="B100" s="144"/>
    </row>
    <row r="101" spans="2:6">
      <c r="B101" s="144"/>
    </row>
    <row r="102" spans="2:6">
      <c r="B102" s="144"/>
    </row>
    <row r="103" spans="2:6">
      <c r="B103" s="144"/>
    </row>
    <row r="104" spans="2:6">
      <c r="B104" s="144"/>
    </row>
    <row r="105" spans="2:6">
      <c r="B105" s="144"/>
    </row>
    <row r="106" spans="2:6">
      <c r="B106" s="144"/>
    </row>
    <row r="107" spans="2:6">
      <c r="B107" s="144"/>
    </row>
    <row r="108" spans="2:6">
      <c r="B108" s="144"/>
      <c r="E108" s="140" t="s">
        <v>147</v>
      </c>
    </row>
    <row r="109" spans="2:6">
      <c r="B109" s="144"/>
      <c r="F109" s="140" t="s">
        <v>143</v>
      </c>
    </row>
    <row r="110" spans="2:6">
      <c r="B110" s="144"/>
      <c r="F110" s="140" t="s">
        <v>144</v>
      </c>
    </row>
    <row r="111" spans="2:6">
      <c r="B111" s="144"/>
      <c r="F111" s="140" t="s">
        <v>145</v>
      </c>
    </row>
    <row r="112" spans="2:6">
      <c r="B112" s="144"/>
    </row>
    <row r="113" spans="2:2">
      <c r="B113" s="144"/>
    </row>
    <row r="114" spans="2:2">
      <c r="B114" s="144"/>
    </row>
    <row r="115" spans="2:2">
      <c r="B115" s="144"/>
    </row>
    <row r="116" spans="2:2">
      <c r="B116" s="144"/>
    </row>
    <row r="117" spans="2:2">
      <c r="B117" s="144"/>
    </row>
    <row r="118" spans="2:2">
      <c r="B118" s="144"/>
    </row>
    <row r="119" spans="2:2">
      <c r="B119" s="144"/>
    </row>
    <row r="120" spans="2:2">
      <c r="B120" s="144"/>
    </row>
    <row r="121" spans="2:2">
      <c r="B121" s="144"/>
    </row>
    <row r="122" spans="2:2">
      <c r="B122" s="144"/>
    </row>
    <row r="123" spans="2:2">
      <c r="B123" s="144"/>
    </row>
    <row r="124" spans="2:2">
      <c r="B124" s="144"/>
    </row>
    <row r="125" spans="2:2">
      <c r="B125" s="144"/>
    </row>
    <row r="126" spans="2:2">
      <c r="B126" s="144"/>
    </row>
    <row r="127" spans="2:2">
      <c r="B127" s="144"/>
    </row>
    <row r="128" spans="2:2">
      <c r="B128" s="144"/>
    </row>
    <row r="129" spans="2:5">
      <c r="B129" s="144"/>
    </row>
    <row r="130" spans="2:5">
      <c r="B130" s="144"/>
    </row>
    <row r="131" spans="2:5">
      <c r="B131" s="144"/>
    </row>
    <row r="132" spans="2:5">
      <c r="B132" s="144"/>
    </row>
    <row r="133" spans="2:5">
      <c r="B133" s="144"/>
    </row>
    <row r="134" spans="2:5">
      <c r="B134" s="144"/>
    </row>
    <row r="135" spans="2:5">
      <c r="B135" s="144"/>
    </row>
    <row r="136" spans="2:5">
      <c r="B136" s="144"/>
    </row>
    <row r="137" spans="2:5">
      <c r="B137" s="144"/>
      <c r="E137" s="140" t="s">
        <v>148</v>
      </c>
    </row>
    <row r="138" spans="2:5">
      <c r="B138" s="144"/>
    </row>
    <row r="139" spans="2:5">
      <c r="B139" s="144"/>
    </row>
    <row r="140" spans="2:5">
      <c r="B140" s="144"/>
    </row>
    <row r="141" spans="2:5">
      <c r="B141" s="144"/>
    </row>
    <row r="142" spans="2:5">
      <c r="B142" s="144"/>
    </row>
    <row r="143" spans="2:5">
      <c r="B143" s="144"/>
    </row>
    <row r="144" spans="2:5">
      <c r="B144" s="144"/>
    </row>
    <row r="145" spans="2:2">
      <c r="B145" s="144"/>
    </row>
    <row r="146" spans="2:2">
      <c r="B146" s="144"/>
    </row>
    <row r="147" spans="2:2">
      <c r="B147" s="144"/>
    </row>
    <row r="148" spans="2:2">
      <c r="B148" s="144"/>
    </row>
    <row r="149" spans="2:2">
      <c r="B149" s="144"/>
    </row>
    <row r="150" spans="2:2">
      <c r="B150" s="144"/>
    </row>
    <row r="151" spans="2:2">
      <c r="B151" s="144"/>
    </row>
    <row r="152" spans="2:2">
      <c r="B152" s="144"/>
    </row>
    <row r="153" spans="2:2">
      <c r="B153" s="144"/>
    </row>
    <row r="154" spans="2:2">
      <c r="B154" s="144"/>
    </row>
    <row r="155" spans="2:2">
      <c r="B155" s="144"/>
    </row>
    <row r="156" spans="2:2">
      <c r="B156" s="144"/>
    </row>
    <row r="157" spans="2:2">
      <c r="B157" s="144"/>
    </row>
    <row r="158" spans="2:2">
      <c r="B158" s="144"/>
    </row>
    <row r="159" spans="2:2">
      <c r="B159" s="144"/>
    </row>
    <row r="160" spans="2:2">
      <c r="B160" s="144"/>
    </row>
    <row r="161" spans="2:51">
      <c r="B161" s="144"/>
    </row>
    <row r="162" spans="2:51">
      <c r="B162" s="144"/>
    </row>
    <row r="163" spans="2:51">
      <c r="B163" s="144"/>
      <c r="E163" s="140" t="s">
        <v>200</v>
      </c>
    </row>
    <row r="164" spans="2:51">
      <c r="B164" s="144"/>
      <c r="E164" s="140" t="s">
        <v>201</v>
      </c>
    </row>
    <row r="165" spans="2:51">
      <c r="B165" s="144"/>
      <c r="E165" s="140" t="s">
        <v>202</v>
      </c>
    </row>
    <row r="166" spans="2:51">
      <c r="B166" s="144"/>
    </row>
    <row r="167" spans="2:51" ht="13.5" thickBot="1">
      <c r="B167" s="144"/>
      <c r="C167" s="143"/>
      <c r="D167" s="186"/>
      <c r="E167" s="143"/>
      <c r="F167" s="143"/>
      <c r="G167" s="143"/>
      <c r="H167" s="143"/>
      <c r="I167" s="143"/>
      <c r="J167" s="143"/>
      <c r="K167" s="143"/>
      <c r="L167" s="143"/>
      <c r="M167" s="143"/>
      <c r="N167" s="143"/>
      <c r="O167" s="143"/>
      <c r="P167" s="143"/>
      <c r="Q167" s="143"/>
      <c r="R167" s="143"/>
      <c r="S167" s="143"/>
      <c r="T167" s="143"/>
      <c r="U167" s="143"/>
      <c r="V167" s="143"/>
      <c r="W167" s="143"/>
      <c r="X167" s="143"/>
      <c r="Y167" s="143"/>
      <c r="Z167" s="143"/>
      <c r="AA167" s="143"/>
      <c r="AB167" s="143"/>
      <c r="AC167" s="143"/>
      <c r="AD167" s="143"/>
      <c r="AE167" s="143"/>
      <c r="AF167" s="143"/>
      <c r="AG167" s="143"/>
      <c r="AH167" s="143"/>
      <c r="AI167" s="143"/>
      <c r="AJ167" s="143"/>
      <c r="AK167" s="143"/>
      <c r="AL167" s="143"/>
      <c r="AM167" s="143"/>
      <c r="AN167" s="143"/>
      <c r="AO167" s="143"/>
      <c r="AP167" s="143"/>
      <c r="AQ167" s="143"/>
      <c r="AR167" s="143"/>
      <c r="AS167" s="143"/>
      <c r="AT167" s="143"/>
      <c r="AU167" s="143"/>
      <c r="AV167" s="143"/>
      <c r="AW167" s="143"/>
      <c r="AX167" s="143"/>
      <c r="AY167" s="143"/>
    </row>
    <row r="171" spans="2:51">
      <c r="B171" s="144"/>
      <c r="D171" s="139" t="s">
        <v>152</v>
      </c>
    </row>
    <row r="172" spans="2:51">
      <c r="B172" s="144"/>
    </row>
    <row r="173" spans="2:51">
      <c r="B173" s="144"/>
      <c r="E173" s="140" t="s">
        <v>153</v>
      </c>
    </row>
    <row r="174" spans="2:51">
      <c r="B174" s="144"/>
    </row>
    <row r="175" spans="2:51">
      <c r="B175" s="144"/>
    </row>
    <row r="176" spans="2:51">
      <c r="B176" s="144"/>
    </row>
    <row r="177" spans="2:2">
      <c r="B177" s="144"/>
    </row>
    <row r="178" spans="2:2">
      <c r="B178" s="144"/>
    </row>
    <row r="179" spans="2:2">
      <c r="B179" s="144"/>
    </row>
    <row r="180" spans="2:2">
      <c r="B180" s="144"/>
    </row>
    <row r="181" spans="2:2">
      <c r="B181" s="144"/>
    </row>
    <row r="182" spans="2:2">
      <c r="B182" s="144"/>
    </row>
    <row r="183" spans="2:2">
      <c r="B183" s="144"/>
    </row>
    <row r="184" spans="2:2">
      <c r="B184" s="144"/>
    </row>
    <row r="185" spans="2:2">
      <c r="B185" s="144"/>
    </row>
    <row r="186" spans="2:2">
      <c r="B186" s="144"/>
    </row>
    <row r="187" spans="2:2">
      <c r="B187" s="144"/>
    </row>
    <row r="188" spans="2:2">
      <c r="B188" s="144"/>
    </row>
    <row r="189" spans="2:2">
      <c r="B189" s="144"/>
    </row>
    <row r="190" spans="2:2">
      <c r="B190" s="144"/>
    </row>
    <row r="191" spans="2:2">
      <c r="B191" s="144"/>
    </row>
    <row r="192" spans="2:2">
      <c r="B192" s="144"/>
    </row>
    <row r="193" spans="2:5">
      <c r="B193" s="144"/>
    </row>
    <row r="194" spans="2:5">
      <c r="B194" s="144"/>
    </row>
    <row r="195" spans="2:5">
      <c r="B195" s="144"/>
    </row>
    <row r="196" spans="2:5">
      <c r="B196" s="144"/>
    </row>
    <row r="197" spans="2:5">
      <c r="B197" s="144"/>
    </row>
    <row r="198" spans="2:5">
      <c r="B198" s="144"/>
    </row>
    <row r="199" spans="2:5">
      <c r="B199" s="144"/>
      <c r="E199" s="140" t="s">
        <v>154</v>
      </c>
    </row>
    <row r="200" spans="2:5">
      <c r="B200" s="144"/>
      <c r="E200" s="140" t="s">
        <v>155</v>
      </c>
    </row>
    <row r="201" spans="2:5">
      <c r="B201" s="144"/>
    </row>
    <row r="202" spans="2:5">
      <c r="B202" s="144"/>
      <c r="E202" s="140" t="s">
        <v>203</v>
      </c>
    </row>
    <row r="203" spans="2:5">
      <c r="B203" s="144"/>
    </row>
    <row r="204" spans="2:5">
      <c r="B204" s="144"/>
    </row>
    <row r="205" spans="2:5">
      <c r="B205" s="144"/>
    </row>
    <row r="206" spans="2:5">
      <c r="B206" s="144"/>
    </row>
    <row r="207" spans="2:5">
      <c r="B207" s="144"/>
    </row>
    <row r="208" spans="2:5">
      <c r="B208" s="144"/>
    </row>
    <row r="209" spans="2:2">
      <c r="B209" s="144"/>
    </row>
    <row r="210" spans="2:2">
      <c r="B210" s="144"/>
    </row>
    <row r="211" spans="2:2">
      <c r="B211" s="144"/>
    </row>
    <row r="212" spans="2:2">
      <c r="B212" s="144"/>
    </row>
    <row r="213" spans="2:2">
      <c r="B213" s="144"/>
    </row>
    <row r="214" spans="2:2">
      <c r="B214" s="144"/>
    </row>
    <row r="215" spans="2:2">
      <c r="B215" s="144"/>
    </row>
    <row r="216" spans="2:2">
      <c r="B216" s="144"/>
    </row>
    <row r="217" spans="2:2">
      <c r="B217" s="144"/>
    </row>
    <row r="218" spans="2:2">
      <c r="B218" s="144"/>
    </row>
    <row r="219" spans="2:2">
      <c r="B219" s="144"/>
    </row>
    <row r="220" spans="2:2">
      <c r="B220" s="144"/>
    </row>
    <row r="221" spans="2:2">
      <c r="B221" s="144"/>
    </row>
    <row r="222" spans="2:2">
      <c r="B222" s="144"/>
    </row>
    <row r="223" spans="2:2">
      <c r="B223" s="144"/>
    </row>
    <row r="224" spans="2:2">
      <c r="B224" s="144"/>
    </row>
    <row r="225" spans="2:51">
      <c r="B225" s="144"/>
    </row>
    <row r="226" spans="2:51">
      <c r="B226" s="144"/>
    </row>
    <row r="227" spans="2:51" ht="13.5" thickBot="1">
      <c r="B227" s="144"/>
      <c r="C227" s="143"/>
      <c r="D227" s="186"/>
      <c r="E227" s="143"/>
      <c r="F227" s="143"/>
      <c r="G227" s="143"/>
      <c r="H227" s="143"/>
      <c r="I227" s="143"/>
      <c r="J227" s="143"/>
      <c r="K227" s="143"/>
      <c r="L227" s="143"/>
      <c r="M227" s="143"/>
      <c r="N227" s="143"/>
      <c r="O227" s="143"/>
      <c r="P227" s="143"/>
      <c r="Q227" s="143"/>
      <c r="R227" s="143"/>
      <c r="S227" s="143"/>
      <c r="T227" s="143"/>
      <c r="U227" s="143"/>
      <c r="V227" s="143"/>
      <c r="W227" s="143"/>
      <c r="X227" s="143"/>
      <c r="Y227" s="143"/>
      <c r="Z227" s="143"/>
      <c r="AA227" s="143"/>
      <c r="AB227" s="143"/>
      <c r="AC227" s="143"/>
      <c r="AD227" s="143"/>
      <c r="AE227" s="143"/>
      <c r="AF227" s="143"/>
      <c r="AG227" s="143"/>
      <c r="AH227" s="143"/>
      <c r="AI227" s="143"/>
      <c r="AJ227" s="143"/>
      <c r="AK227" s="143"/>
      <c r="AL227" s="143"/>
      <c r="AM227" s="143"/>
      <c r="AN227" s="143"/>
      <c r="AO227" s="143"/>
      <c r="AP227" s="143"/>
      <c r="AQ227" s="143"/>
      <c r="AR227" s="143"/>
      <c r="AS227" s="143"/>
      <c r="AT227" s="143"/>
      <c r="AU227" s="143"/>
      <c r="AV227" s="143"/>
      <c r="AW227" s="143"/>
      <c r="AX227" s="143"/>
      <c r="AY227" s="143"/>
    </row>
    <row r="228" spans="2:51">
      <c r="B228" s="144"/>
    </row>
    <row r="229" spans="2:51">
      <c r="B229" s="144"/>
    </row>
    <row r="230" spans="2:51">
      <c r="B230" s="144"/>
    </row>
    <row r="231" spans="2:51">
      <c r="B231" s="144"/>
      <c r="D231" s="139" t="s">
        <v>156</v>
      </c>
    </row>
    <row r="232" spans="2:51">
      <c r="B232" s="144"/>
    </row>
    <row r="233" spans="2:51">
      <c r="B233" s="144"/>
      <c r="E233" s="140" t="s">
        <v>157</v>
      </c>
    </row>
    <row r="234" spans="2:51">
      <c r="B234" s="144"/>
    </row>
    <row r="235" spans="2:51">
      <c r="B235" s="144"/>
    </row>
    <row r="236" spans="2:51">
      <c r="B236" s="144"/>
    </row>
    <row r="237" spans="2:51">
      <c r="B237" s="144"/>
    </row>
    <row r="238" spans="2:51">
      <c r="B238" s="144"/>
    </row>
    <row r="239" spans="2:51">
      <c r="B239" s="144"/>
    </row>
    <row r="240" spans="2:51">
      <c r="B240" s="144"/>
    </row>
    <row r="241" spans="2:5">
      <c r="B241" s="144"/>
    </row>
    <row r="242" spans="2:5">
      <c r="B242" s="144"/>
    </row>
    <row r="243" spans="2:5">
      <c r="B243" s="144"/>
    </row>
    <row r="244" spans="2:5">
      <c r="B244" s="144"/>
    </row>
    <row r="245" spans="2:5">
      <c r="B245" s="144"/>
    </row>
    <row r="246" spans="2:5">
      <c r="B246" s="144"/>
    </row>
    <row r="247" spans="2:5">
      <c r="B247" s="144"/>
    </row>
    <row r="248" spans="2:5">
      <c r="B248" s="144"/>
    </row>
    <row r="249" spans="2:5">
      <c r="B249" s="144"/>
    </row>
    <row r="250" spans="2:5">
      <c r="B250" s="144"/>
    </row>
    <row r="251" spans="2:5">
      <c r="B251" s="144"/>
      <c r="E251" s="140" t="s">
        <v>160</v>
      </c>
    </row>
    <row r="252" spans="2:5">
      <c r="B252" s="144"/>
      <c r="E252" s="140" t="s">
        <v>161</v>
      </c>
    </row>
    <row r="253" spans="2:5">
      <c r="B253" s="144"/>
    </row>
    <row r="254" spans="2:5">
      <c r="B254" s="144"/>
      <c r="E254" s="140" t="s">
        <v>162</v>
      </c>
    </row>
    <row r="255" spans="2:5">
      <c r="B255" s="144"/>
      <c r="E255" s="140" t="s">
        <v>163</v>
      </c>
    </row>
    <row r="256" spans="2:5">
      <c r="B256" s="144"/>
      <c r="E256" s="140" t="s">
        <v>164</v>
      </c>
    </row>
    <row r="257" spans="2:6">
      <c r="B257" s="144"/>
    </row>
    <row r="258" spans="2:6">
      <c r="B258" s="144"/>
      <c r="E258" s="140" t="s">
        <v>165</v>
      </c>
    </row>
    <row r="259" spans="2:6">
      <c r="B259" s="144"/>
      <c r="F259" s="140" t="s">
        <v>172</v>
      </c>
    </row>
    <row r="260" spans="2:6">
      <c r="B260" s="144"/>
      <c r="F260" s="140" t="s">
        <v>173</v>
      </c>
    </row>
    <row r="261" spans="2:6">
      <c r="B261" s="144"/>
      <c r="F261" s="140" t="s">
        <v>166</v>
      </c>
    </row>
    <row r="262" spans="2:6">
      <c r="B262" s="144"/>
    </row>
    <row r="263" spans="2:6">
      <c r="B263" s="144"/>
    </row>
    <row r="264" spans="2:6">
      <c r="B264" s="144"/>
    </row>
    <row r="265" spans="2:6">
      <c r="B265" s="144"/>
    </row>
    <row r="266" spans="2:6">
      <c r="B266" s="144"/>
    </row>
    <row r="267" spans="2:6">
      <c r="B267" s="144"/>
    </row>
    <row r="268" spans="2:6">
      <c r="B268" s="144"/>
    </row>
    <row r="269" spans="2:6">
      <c r="B269" s="144"/>
    </row>
    <row r="270" spans="2:6">
      <c r="B270" s="144"/>
    </row>
    <row r="271" spans="2:6">
      <c r="B271" s="144"/>
    </row>
    <row r="272" spans="2:6">
      <c r="B272" s="144"/>
    </row>
    <row r="273" spans="2:5">
      <c r="B273" s="144"/>
    </row>
    <row r="274" spans="2:5">
      <c r="B274" s="144"/>
    </row>
    <row r="275" spans="2:5">
      <c r="B275" s="144"/>
    </row>
    <row r="276" spans="2:5">
      <c r="B276" s="144"/>
    </row>
    <row r="277" spans="2:5">
      <c r="B277" s="144"/>
    </row>
    <row r="278" spans="2:5">
      <c r="B278" s="144"/>
    </row>
    <row r="279" spans="2:5">
      <c r="B279" s="144"/>
      <c r="E279" s="140" t="s">
        <v>216</v>
      </c>
    </row>
    <row r="280" spans="2:5">
      <c r="B280" s="144"/>
      <c r="E280" s="140" t="s">
        <v>167</v>
      </c>
    </row>
    <row r="281" spans="2:5">
      <c r="B281" s="144"/>
    </row>
    <row r="282" spans="2:5">
      <c r="B282" s="144"/>
    </row>
    <row r="283" spans="2:5">
      <c r="B283" s="144"/>
    </row>
    <row r="284" spans="2:5">
      <c r="B284" s="144"/>
    </row>
    <row r="285" spans="2:5">
      <c r="B285" s="144"/>
    </row>
    <row r="286" spans="2:5">
      <c r="B286" s="144"/>
    </row>
    <row r="287" spans="2:5">
      <c r="B287" s="144"/>
    </row>
    <row r="288" spans="2:5">
      <c r="B288" s="144"/>
    </row>
    <row r="289" spans="2:51">
      <c r="B289" s="144"/>
    </row>
    <row r="290" spans="2:51">
      <c r="B290" s="144"/>
    </row>
    <row r="291" spans="2:51">
      <c r="B291" s="144"/>
    </row>
    <row r="292" spans="2:51">
      <c r="B292" s="144"/>
    </row>
    <row r="293" spans="2:51">
      <c r="B293" s="144"/>
    </row>
    <row r="294" spans="2:51">
      <c r="B294" s="144"/>
    </row>
    <row r="295" spans="2:51">
      <c r="B295" s="144"/>
    </row>
    <row r="296" spans="2:51">
      <c r="B296" s="144"/>
    </row>
    <row r="297" spans="2:51">
      <c r="B297" s="144"/>
    </row>
    <row r="298" spans="2:51" ht="13.5" thickBot="1">
      <c r="B298" s="144"/>
      <c r="C298" s="143"/>
      <c r="D298" s="186"/>
      <c r="E298" s="143"/>
      <c r="F298" s="143"/>
      <c r="G298" s="143"/>
      <c r="H298" s="143"/>
      <c r="I298" s="143"/>
      <c r="J298" s="143"/>
      <c r="K298" s="143"/>
      <c r="L298" s="143"/>
      <c r="M298" s="143"/>
      <c r="N298" s="143"/>
      <c r="O298" s="143"/>
      <c r="P298" s="143"/>
      <c r="Q298" s="143"/>
      <c r="R298" s="143"/>
      <c r="S298" s="143"/>
      <c r="T298" s="143"/>
      <c r="U298" s="143"/>
      <c r="V298" s="143"/>
      <c r="W298" s="143"/>
      <c r="X298" s="143"/>
      <c r="Y298" s="143"/>
      <c r="Z298" s="143"/>
      <c r="AA298" s="143"/>
      <c r="AB298" s="143"/>
      <c r="AC298" s="143"/>
      <c r="AD298" s="143"/>
      <c r="AE298" s="143"/>
      <c r="AF298" s="143"/>
      <c r="AG298" s="143"/>
      <c r="AH298" s="143"/>
      <c r="AI298" s="143"/>
      <c r="AJ298" s="143"/>
      <c r="AK298" s="143"/>
      <c r="AL298" s="143"/>
      <c r="AM298" s="143"/>
      <c r="AN298" s="143"/>
      <c r="AO298" s="143"/>
      <c r="AP298" s="143"/>
      <c r="AQ298" s="143"/>
      <c r="AR298" s="143"/>
      <c r="AS298" s="143"/>
      <c r="AT298" s="143"/>
      <c r="AU298" s="143"/>
      <c r="AV298" s="143"/>
      <c r="AW298" s="143"/>
      <c r="AX298" s="143"/>
      <c r="AY298" s="143"/>
    </row>
    <row r="299" spans="2:51">
      <c r="B299" s="144"/>
    </row>
    <row r="300" spans="2:51">
      <c r="B300" s="144"/>
    </row>
    <row r="301" spans="2:51">
      <c r="B301" s="144"/>
    </row>
    <row r="302" spans="2:51">
      <c r="B302" s="144"/>
      <c r="D302" s="139" t="s">
        <v>168</v>
      </c>
    </row>
    <row r="303" spans="2:51">
      <c r="B303" s="144"/>
    </row>
    <row r="304" spans="2:51">
      <c r="B304" s="144"/>
      <c r="E304" s="140" t="s">
        <v>169</v>
      </c>
    </row>
    <row r="305" spans="2:6">
      <c r="B305" s="144"/>
      <c r="E305" s="140" t="s">
        <v>170</v>
      </c>
    </row>
    <row r="306" spans="2:6">
      <c r="B306" s="144"/>
    </row>
    <row r="307" spans="2:6">
      <c r="B307" s="144"/>
      <c r="E307" s="140" t="s">
        <v>171</v>
      </c>
    </row>
    <row r="308" spans="2:6">
      <c r="B308" s="144"/>
      <c r="E308" s="140" t="s">
        <v>174</v>
      </c>
    </row>
    <row r="309" spans="2:6">
      <c r="B309" s="144"/>
      <c r="F309" s="142" t="s">
        <v>187</v>
      </c>
    </row>
    <row r="310" spans="2:6">
      <c r="B310" s="144"/>
      <c r="F310" s="142" t="s">
        <v>188</v>
      </c>
    </row>
    <row r="311" spans="2:6">
      <c r="B311" s="144"/>
      <c r="E311" s="140" t="s">
        <v>175</v>
      </c>
    </row>
    <row r="312" spans="2:6">
      <c r="B312" s="144"/>
      <c r="F312" s="142" t="s">
        <v>176</v>
      </c>
    </row>
    <row r="313" spans="2:6">
      <c r="B313" s="144"/>
    </row>
    <row r="314" spans="2:6">
      <c r="B314" s="144"/>
    </row>
    <row r="315" spans="2:6">
      <c r="B315" s="144"/>
    </row>
    <row r="316" spans="2:6">
      <c r="B316" s="144"/>
    </row>
    <row r="317" spans="2:6">
      <c r="B317" s="144"/>
    </row>
    <row r="318" spans="2:6">
      <c r="B318" s="144"/>
    </row>
    <row r="319" spans="2:6">
      <c r="B319" s="144"/>
    </row>
    <row r="320" spans="2:6">
      <c r="B320" s="144"/>
    </row>
    <row r="321" spans="2:51">
      <c r="B321" s="144"/>
    </row>
    <row r="322" spans="2:51">
      <c r="B322" s="144"/>
    </row>
    <row r="323" spans="2:51">
      <c r="B323" s="144"/>
    </row>
    <row r="324" spans="2:51">
      <c r="B324" s="144"/>
    </row>
    <row r="325" spans="2:51">
      <c r="B325" s="144"/>
    </row>
    <row r="326" spans="2:51">
      <c r="B326" s="144"/>
    </row>
    <row r="327" spans="2:51">
      <c r="B327" s="144"/>
    </row>
    <row r="328" spans="2:51">
      <c r="B328" s="144"/>
    </row>
    <row r="329" spans="2:51">
      <c r="B329" s="144"/>
    </row>
    <row r="330" spans="2:51">
      <c r="B330" s="144"/>
    </row>
    <row r="331" spans="2:51" ht="13.5" thickBot="1">
      <c r="B331" s="144"/>
      <c r="C331" s="143"/>
      <c r="D331" s="186"/>
      <c r="E331" s="143"/>
      <c r="F331" s="143"/>
      <c r="G331" s="143"/>
      <c r="H331" s="143"/>
      <c r="I331" s="143"/>
      <c r="J331" s="143"/>
      <c r="K331" s="143"/>
      <c r="L331" s="143"/>
      <c r="M331" s="143"/>
      <c r="N331" s="143"/>
      <c r="O331" s="143"/>
      <c r="P331" s="143"/>
      <c r="Q331" s="143"/>
      <c r="R331" s="143"/>
      <c r="S331" s="143"/>
      <c r="T331" s="143"/>
      <c r="U331" s="143"/>
      <c r="V331" s="143"/>
      <c r="W331" s="143"/>
      <c r="X331" s="143"/>
      <c r="Y331" s="143"/>
      <c r="Z331" s="143"/>
      <c r="AA331" s="143"/>
      <c r="AB331" s="143"/>
      <c r="AC331" s="143"/>
      <c r="AD331" s="143"/>
      <c r="AE331" s="143"/>
      <c r="AF331" s="143"/>
      <c r="AG331" s="143"/>
      <c r="AH331" s="143"/>
      <c r="AI331" s="143"/>
      <c r="AJ331" s="143"/>
      <c r="AK331" s="143"/>
      <c r="AL331" s="143"/>
      <c r="AM331" s="143"/>
      <c r="AN331" s="143"/>
      <c r="AO331" s="143"/>
      <c r="AP331" s="143"/>
      <c r="AQ331" s="143"/>
      <c r="AR331" s="143"/>
      <c r="AS331" s="143"/>
      <c r="AT331" s="143"/>
      <c r="AU331" s="143"/>
      <c r="AV331" s="143"/>
      <c r="AW331" s="143"/>
      <c r="AX331" s="143"/>
      <c r="AY331" s="143"/>
    </row>
    <row r="335" spans="2:51">
      <c r="B335" s="144"/>
      <c r="D335" s="139" t="s">
        <v>180</v>
      </c>
    </row>
    <row r="336" spans="2:51">
      <c r="B336" s="144"/>
    </row>
    <row r="337" spans="2:29">
      <c r="B337" s="144"/>
    </row>
    <row r="338" spans="2:29" ht="12.5">
      <c r="B338" s="144"/>
      <c r="D338" s="168" t="s">
        <v>240</v>
      </c>
      <c r="E338" s="168"/>
      <c r="F338" s="168"/>
      <c r="G338" s="168"/>
      <c r="H338" s="168"/>
      <c r="I338" s="168"/>
      <c r="AC338" s="168" t="s">
        <v>205</v>
      </c>
    </row>
    <row r="339" spans="2:29">
      <c r="B339" s="144"/>
      <c r="F339" s="217"/>
      <c r="G339" s="217"/>
      <c r="H339" s="217"/>
      <c r="I339" s="217"/>
    </row>
    <row r="340" spans="2:29">
      <c r="B340" s="144"/>
      <c r="D340" s="169"/>
      <c r="E340" s="168"/>
      <c r="F340" s="168"/>
      <c r="G340" s="168"/>
      <c r="H340" s="168"/>
      <c r="I340" s="168"/>
    </row>
    <row r="341" spans="2:29">
      <c r="B341" s="144"/>
      <c r="D341" s="169"/>
      <c r="F341" s="168"/>
      <c r="G341" s="168"/>
      <c r="H341" s="168"/>
      <c r="I341" s="168"/>
    </row>
    <row r="342" spans="2:29">
      <c r="B342" s="144"/>
    </row>
    <row r="343" spans="2:29">
      <c r="B343" s="144"/>
    </row>
    <row r="344" spans="2:29">
      <c r="B344" s="144"/>
    </row>
    <row r="345" spans="2:29">
      <c r="B345" s="144"/>
      <c r="F345" s="142"/>
    </row>
    <row r="346" spans="2:29">
      <c r="B346" s="144"/>
      <c r="F346" s="142"/>
    </row>
    <row r="347" spans="2:29">
      <c r="B347" s="144"/>
    </row>
    <row r="348" spans="2:29">
      <c r="B348" s="144"/>
      <c r="F348" s="142"/>
    </row>
    <row r="349" spans="2:29">
      <c r="B349" s="144"/>
    </row>
    <row r="350" spans="2:29">
      <c r="B350" s="144"/>
    </row>
    <row r="351" spans="2:29">
      <c r="B351" s="144"/>
    </row>
    <row r="352" spans="2:29">
      <c r="B352" s="144"/>
    </row>
    <row r="353" spans="2:2">
      <c r="B353" s="144"/>
    </row>
    <row r="354" spans="2:2">
      <c r="B354" s="144"/>
    </row>
    <row r="355" spans="2:2">
      <c r="B355" s="144"/>
    </row>
    <row r="356" spans="2:2">
      <c r="B356" s="144"/>
    </row>
    <row r="357" spans="2:2">
      <c r="B357" s="144"/>
    </row>
    <row r="358" spans="2:2">
      <c r="B358" s="144"/>
    </row>
    <row r="359" spans="2:2">
      <c r="B359" s="144"/>
    </row>
    <row r="360" spans="2:2">
      <c r="B360" s="144"/>
    </row>
    <row r="361" spans="2:2">
      <c r="B361" s="144"/>
    </row>
    <row r="362" spans="2:2">
      <c r="B362" s="144"/>
    </row>
    <row r="363" spans="2:2">
      <c r="B363" s="144"/>
    </row>
    <row r="364" spans="2:2">
      <c r="B364" s="144"/>
    </row>
    <row r="365" spans="2:2">
      <c r="B365" s="144"/>
    </row>
    <row r="366" spans="2:2">
      <c r="B366" s="144"/>
    </row>
    <row r="367" spans="2:2">
      <c r="B367" s="144"/>
    </row>
    <row r="368" spans="2:2">
      <c r="B368" s="144"/>
    </row>
    <row r="369" spans="2:2">
      <c r="B369" s="144"/>
    </row>
    <row r="370" spans="2:2">
      <c r="B370" s="144"/>
    </row>
    <row r="371" spans="2:2">
      <c r="B371" s="144"/>
    </row>
    <row r="372" spans="2:2">
      <c r="B372" s="144"/>
    </row>
    <row r="373" spans="2:2">
      <c r="B373" s="144"/>
    </row>
    <row r="374" spans="2:2">
      <c r="B374" s="144"/>
    </row>
    <row r="375" spans="2:2">
      <c r="B375" s="144"/>
    </row>
    <row r="376" spans="2:2">
      <c r="B376" s="144"/>
    </row>
    <row r="377" spans="2:2">
      <c r="B377" s="144"/>
    </row>
    <row r="378" spans="2:2">
      <c r="B378" s="144"/>
    </row>
    <row r="379" spans="2:2">
      <c r="B379" s="144"/>
    </row>
    <row r="380" spans="2:2">
      <c r="B380" s="144"/>
    </row>
    <row r="381" spans="2:2">
      <c r="B381" s="144"/>
    </row>
    <row r="382" spans="2:2">
      <c r="B382" s="144"/>
    </row>
    <row r="383" spans="2:2">
      <c r="B383" s="144"/>
    </row>
    <row r="384" spans="2:2">
      <c r="B384" s="144"/>
    </row>
    <row r="385" spans="2:2">
      <c r="B385" s="144"/>
    </row>
    <row r="386" spans="2:2">
      <c r="B386" s="144"/>
    </row>
    <row r="387" spans="2:2">
      <c r="B387" s="144"/>
    </row>
    <row r="388" spans="2:2">
      <c r="B388" s="144"/>
    </row>
    <row r="389" spans="2:2">
      <c r="B389" s="144"/>
    </row>
    <row r="390" spans="2:2">
      <c r="B390" s="144"/>
    </row>
    <row r="391" spans="2:2">
      <c r="B391" s="144"/>
    </row>
    <row r="392" spans="2:2">
      <c r="B392" s="144"/>
    </row>
    <row r="393" spans="2:2">
      <c r="B393" s="144"/>
    </row>
    <row r="394" spans="2:2">
      <c r="B394" s="144"/>
    </row>
    <row r="395" spans="2:2">
      <c r="B395" s="144"/>
    </row>
    <row r="396" spans="2:2">
      <c r="B396" s="144"/>
    </row>
    <row r="397" spans="2:2">
      <c r="B397" s="144"/>
    </row>
    <row r="398" spans="2:2">
      <c r="B398" s="144"/>
    </row>
    <row r="399" spans="2:2">
      <c r="B399" s="144"/>
    </row>
    <row r="400" spans="2:2">
      <c r="B400" s="144"/>
    </row>
    <row r="401" spans="2:2">
      <c r="B401" s="144"/>
    </row>
    <row r="402" spans="2:2">
      <c r="B402" s="144"/>
    </row>
    <row r="403" spans="2:2">
      <c r="B403" s="144"/>
    </row>
    <row r="404" spans="2:2">
      <c r="B404" s="144"/>
    </row>
    <row r="405" spans="2:2">
      <c r="B405" s="144"/>
    </row>
    <row r="406" spans="2:2">
      <c r="B406" s="144"/>
    </row>
    <row r="407" spans="2:2">
      <c r="B407" s="144"/>
    </row>
    <row r="408" spans="2:2">
      <c r="B408" s="144"/>
    </row>
    <row r="409" spans="2:2">
      <c r="B409" s="144"/>
    </row>
    <row r="410" spans="2:2">
      <c r="B410" s="144"/>
    </row>
    <row r="411" spans="2:2">
      <c r="B411" s="144"/>
    </row>
    <row r="412" spans="2:2">
      <c r="B412" s="144"/>
    </row>
    <row r="413" spans="2:2">
      <c r="B413" s="144"/>
    </row>
    <row r="414" spans="2:2">
      <c r="B414" s="144"/>
    </row>
    <row r="415" spans="2:2">
      <c r="B415" s="144"/>
    </row>
    <row r="416" spans="2:2">
      <c r="B416" s="144"/>
    </row>
    <row r="417" spans="2:2">
      <c r="B417" s="144"/>
    </row>
    <row r="418" spans="2:2">
      <c r="B418" s="144"/>
    </row>
    <row r="419" spans="2:2">
      <c r="B419" s="144"/>
    </row>
    <row r="420" spans="2:2">
      <c r="B420" s="144"/>
    </row>
    <row r="421" spans="2:2">
      <c r="B421" s="144"/>
    </row>
    <row r="422" spans="2:2">
      <c r="B422" s="144"/>
    </row>
    <row r="423" spans="2:2">
      <c r="B423" s="144"/>
    </row>
    <row r="424" spans="2:2">
      <c r="B424" s="144"/>
    </row>
    <row r="425" spans="2:2">
      <c r="B425" s="144"/>
    </row>
    <row r="426" spans="2:2">
      <c r="B426" s="144"/>
    </row>
    <row r="427" spans="2:2">
      <c r="B427" s="144"/>
    </row>
    <row r="428" spans="2:2">
      <c r="B428" s="144"/>
    </row>
    <row r="429" spans="2:2">
      <c r="B429" s="144"/>
    </row>
    <row r="430" spans="2:2">
      <c r="B430" s="144"/>
    </row>
    <row r="431" spans="2:2">
      <c r="B431" s="144"/>
    </row>
    <row r="432" spans="2:2">
      <c r="B432" s="144"/>
    </row>
    <row r="433" spans="2:2">
      <c r="B433" s="144"/>
    </row>
    <row r="434" spans="2:2">
      <c r="B434" s="144"/>
    </row>
    <row r="435" spans="2:2">
      <c r="B435" s="144"/>
    </row>
  </sheetData>
  <sheetProtection selectLockedCells="1"/>
  <mergeCells count="6">
    <mergeCell ref="AP4:AU4"/>
    <mergeCell ref="E4:F4"/>
    <mergeCell ref="H4:N4"/>
    <mergeCell ref="P4:U4"/>
    <mergeCell ref="W4:AC4"/>
    <mergeCell ref="AE4:AN4"/>
  </mergeCells>
  <phoneticPr fontId="43" type="noConversion"/>
  <hyperlinks>
    <hyperlink ref="E4" location="instr_top" display="TOP" xr:uid="{00000000-0004-0000-0000-000000000000}"/>
    <hyperlink ref="H4" location="Instr_gen_info" display="General Information" xr:uid="{00000000-0004-0000-0000-000001000000}"/>
    <hyperlink ref="P4" location="Instr_basic_calc" display="Basic Calculator" xr:uid="{00000000-0004-0000-0000-000002000000}"/>
    <hyperlink ref="W4" location="Instr_var_calc" display="Variance Calculator" xr:uid="{00000000-0004-0000-0000-000003000000}"/>
    <hyperlink ref="AE4" location="Instr_multi_calc" display="Multiple Positions Calculator" xr:uid="{00000000-0004-0000-0000-000004000000}"/>
    <hyperlink ref="AP4" location="Instr_codes_rates" display="Codes &amp; Rates" xr:uid="{00000000-0004-0000-0000-000005000000}"/>
    <hyperlink ref="AW4" location="Instr_contact" tooltip="Click this link to go to contact information." display="ⓘ" xr:uid="{00000000-0004-0000-0000-000006000000}"/>
    <hyperlink ref="H4:N4" location="Instr_gen_info" tooltip="Click this link to go to 'General Information'." display="General Information" xr:uid="{00000000-0004-0000-0000-000007000000}"/>
    <hyperlink ref="P4:U4" location="Instr_basic_calc" tooltip="Click this link to go to 'Basic Calculator' instructions." display="Basic Calculator" xr:uid="{00000000-0004-0000-0000-000008000000}"/>
    <hyperlink ref="W4:AC4" location="Instr_var_calc" tooltip="Click this link to go to 'Variance Calculator' instructions." display="Variance Calculator" xr:uid="{00000000-0004-0000-0000-000009000000}"/>
    <hyperlink ref="AE4:AN4" location="Instr_multi_calc" tooltip="Click this link to go to 'Multiple Positions Calculator' instructions." display="Multiple Positions Calculator" xr:uid="{00000000-0004-0000-0000-00000A000000}"/>
    <hyperlink ref="AP4:AU4" location="Instr_codes_rates" tooltip="Click this link to go to 'Codes &amp; Rates' instructions." display="Codes &amp; Rates" xr:uid="{00000000-0004-0000-0000-00000B000000}"/>
    <hyperlink ref="E4:F4" location="instr_top" tooltip="Click this link to go to 'TOP'." display="TOP" xr:uid="{00000000-0004-0000-0000-00000C000000}"/>
  </hyperlinks>
  <pageMargins left="0.7" right="0.7" top="0.41" bottom="0.5" header="0.3" footer="0.3"/>
  <pageSetup scale="65" orientation="portrait" r:id="rId1"/>
  <headerFooter>
    <oddFooter>&amp;L&amp;8&amp;F&amp;C&amp;8Page &amp;P of &amp;N&amp;R&amp;8&amp;A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99CCFF"/>
    <pageSetUpPr autoPageBreaks="0" fitToPage="1"/>
  </sheetPr>
  <dimension ref="A1:H32"/>
  <sheetViews>
    <sheetView zoomScale="90" zoomScaleNormal="90" zoomScalePageLayoutView="90" workbookViewId="0">
      <pane ySplit="1" topLeftCell="A2" activePane="bottomLeft" state="frozen"/>
      <selection activeCell="A15" sqref="A15:IV15"/>
      <selection pane="bottomLeft" activeCell="B1" sqref="B1"/>
    </sheetView>
  </sheetViews>
  <sheetFormatPr defaultColWidth="9.26953125" defaultRowHeight="12.5"/>
  <cols>
    <col min="1" max="1" width="3.26953125" style="1" customWidth="1"/>
    <col min="2" max="2" width="6.26953125" style="1" customWidth="1"/>
    <col min="3" max="3" width="8.453125" style="1" customWidth="1"/>
    <col min="4" max="4" width="12" style="1" customWidth="1"/>
    <col min="5" max="5" width="55.26953125" style="1" customWidth="1"/>
    <col min="6" max="6" width="20.7265625" style="1" customWidth="1"/>
    <col min="7" max="7" width="3.26953125" style="1" customWidth="1"/>
    <col min="8" max="8" width="20.7265625" style="1" customWidth="1"/>
    <col min="9" max="10" width="2.7265625" style="1" customWidth="1"/>
    <col min="11" max="16384" width="9.26953125" style="1"/>
  </cols>
  <sheetData>
    <row r="1" spans="1:8" s="60" customFormat="1" ht="16.5" customHeight="1" thickBot="1">
      <c r="A1" s="220"/>
      <c r="B1" s="221" t="str">
        <f>Formula_heading</f>
        <v>FY2025 MYR - Fringe Calculator</v>
      </c>
      <c r="C1" s="218"/>
      <c r="D1" s="218"/>
      <c r="E1" s="219"/>
      <c r="F1" s="59"/>
    </row>
    <row r="2" spans="1:8" ht="13.5" thickBot="1">
      <c r="B2" s="64"/>
    </row>
    <row r="3" spans="1:8" ht="16.5" customHeight="1">
      <c r="B3" s="266" t="s">
        <v>74</v>
      </c>
      <c r="C3" s="278" t="s">
        <v>76</v>
      </c>
      <c r="D3" s="279"/>
      <c r="E3" s="279"/>
      <c r="F3" s="57">
        <v>0</v>
      </c>
    </row>
    <row r="4" spans="1:8" ht="16.5" customHeight="1">
      <c r="B4" s="267"/>
      <c r="C4" s="277" t="s">
        <v>73</v>
      </c>
      <c r="D4" s="265"/>
      <c r="E4" s="265"/>
      <c r="F4" s="58" t="s">
        <v>30</v>
      </c>
    </row>
    <row r="5" spans="1:8" ht="16.5" customHeight="1">
      <c r="B5" s="267"/>
      <c r="C5" s="277" t="s">
        <v>70</v>
      </c>
      <c r="D5" s="265"/>
      <c r="E5" s="265"/>
      <c r="F5" s="107">
        <v>26</v>
      </c>
    </row>
    <row r="6" spans="1:8" ht="16.5" customHeight="1">
      <c r="B6" s="267"/>
      <c r="C6" s="277" t="s">
        <v>52</v>
      </c>
      <c r="D6" s="265"/>
      <c r="E6" s="265"/>
      <c r="F6" s="58" t="s">
        <v>25</v>
      </c>
      <c r="G6" s="13"/>
    </row>
    <row r="7" spans="1:8" ht="16.5" customHeight="1">
      <c r="B7" s="267"/>
      <c r="C7" s="277" t="s">
        <v>51</v>
      </c>
      <c r="D7" s="265"/>
      <c r="E7" s="265"/>
      <c r="F7" s="58" t="s">
        <v>39</v>
      </c>
      <c r="G7" s="13"/>
    </row>
    <row r="8" spans="1:8" ht="16.5" customHeight="1">
      <c r="B8" s="267"/>
      <c r="C8" s="277" t="s">
        <v>50</v>
      </c>
      <c r="D8" s="265"/>
      <c r="E8" s="265"/>
      <c r="F8" s="58" t="s">
        <v>39</v>
      </c>
      <c r="G8" s="13"/>
    </row>
    <row r="9" spans="1:8" ht="16.5" customHeight="1">
      <c r="B9" s="267"/>
      <c r="C9" s="264" t="s">
        <v>197</v>
      </c>
      <c r="D9" s="265"/>
      <c r="E9" s="265"/>
      <c r="F9" s="173" t="s">
        <v>215</v>
      </c>
      <c r="G9" s="13"/>
    </row>
    <row r="10" spans="1:8" ht="16.5" customHeight="1">
      <c r="B10" s="267"/>
      <c r="C10" s="277" t="s">
        <v>69</v>
      </c>
      <c r="D10" s="265"/>
      <c r="E10" s="265"/>
      <c r="F10" s="107">
        <v>0</v>
      </c>
    </row>
    <row r="11" spans="1:8" ht="16.5" customHeight="1">
      <c r="B11" s="267"/>
      <c r="C11" s="277" t="s">
        <v>72</v>
      </c>
      <c r="D11" s="265"/>
      <c r="E11" s="265"/>
      <c r="F11" s="160">
        <v>0</v>
      </c>
    </row>
    <row r="12" spans="1:8" ht="16.5" customHeight="1">
      <c r="B12" s="268"/>
      <c r="C12" s="264" t="s">
        <v>239</v>
      </c>
      <c r="D12" s="265"/>
      <c r="E12" s="265"/>
      <c r="F12" s="246">
        <v>0</v>
      </c>
    </row>
    <row r="13" spans="1:8" ht="16.5" customHeight="1">
      <c r="B13" s="275" t="s">
        <v>75</v>
      </c>
      <c r="C13" s="8" t="str">
        <f>Formula_Account</f>
        <v>5250</v>
      </c>
      <c r="D13" s="9" t="s">
        <v>71</v>
      </c>
      <c r="E13" s="10"/>
      <c r="F13" s="2">
        <f>Formula_Salary</f>
        <v>0</v>
      </c>
    </row>
    <row r="14" spans="1:8" ht="16.5" customHeight="1">
      <c r="B14" s="267"/>
      <c r="C14" s="11" t="s">
        <v>18</v>
      </c>
      <c r="D14" s="12" t="s">
        <v>34</v>
      </c>
      <c r="E14" s="7" t="s">
        <v>85</v>
      </c>
      <c r="F14" s="3">
        <f>Formula_ERS</f>
        <v>0</v>
      </c>
      <c r="H14" s="222"/>
    </row>
    <row r="15" spans="1:8" ht="16.5" customHeight="1">
      <c r="B15" s="267"/>
      <c r="C15" s="11" t="s">
        <v>19</v>
      </c>
      <c r="D15" s="12" t="s">
        <v>49</v>
      </c>
      <c r="E15" s="7" t="s">
        <v>86</v>
      </c>
      <c r="F15" s="3">
        <f>Formula_FICA_Social_Security</f>
        <v>0</v>
      </c>
      <c r="H15" s="222"/>
    </row>
    <row r="16" spans="1:8" ht="16.5" customHeight="1">
      <c r="B16" s="267"/>
      <c r="C16" s="172" t="s">
        <v>19</v>
      </c>
      <c r="D16" s="12" t="s">
        <v>49</v>
      </c>
      <c r="E16" s="171" t="s">
        <v>222</v>
      </c>
      <c r="F16" s="3">
        <f>Formula_FICA_Medicare</f>
        <v>0</v>
      </c>
      <c r="H16" s="222"/>
    </row>
    <row r="17" spans="2:8" ht="16.5" customHeight="1">
      <c r="B17" s="267"/>
      <c r="C17" s="11" t="s">
        <v>207</v>
      </c>
      <c r="D17" s="170" t="s">
        <v>206</v>
      </c>
      <c r="E17" s="171" t="s">
        <v>208</v>
      </c>
      <c r="F17" s="3">
        <f>Formula_TIAAHP_Range</f>
        <v>0</v>
      </c>
      <c r="H17" s="257"/>
    </row>
    <row r="18" spans="2:8" ht="16.5" customHeight="1">
      <c r="B18" s="267"/>
      <c r="C18" s="11" t="s">
        <v>20</v>
      </c>
      <c r="D18" s="12" t="s">
        <v>48</v>
      </c>
      <c r="E18" s="7" t="s">
        <v>87</v>
      </c>
      <c r="F18" s="3">
        <f>Formula_SAFB</f>
        <v>0</v>
      </c>
      <c r="H18" s="222"/>
    </row>
    <row r="19" spans="2:8" ht="16.5" customHeight="1">
      <c r="B19" s="267"/>
      <c r="C19" s="11" t="s">
        <v>21</v>
      </c>
      <c r="D19" s="12" t="s">
        <v>31</v>
      </c>
      <c r="E19" s="7" t="s">
        <v>88</v>
      </c>
      <c r="F19" s="3">
        <f>Formula_TIAA</f>
        <v>0</v>
      </c>
      <c r="H19" s="222"/>
    </row>
    <row r="20" spans="2:8" ht="16.5" customHeight="1">
      <c r="B20" s="267"/>
      <c r="C20" s="11" t="s">
        <v>22</v>
      </c>
      <c r="D20" s="12" t="s">
        <v>47</v>
      </c>
      <c r="E20" s="7" t="s">
        <v>89</v>
      </c>
      <c r="F20" s="3">
        <f>Formula_SBA</f>
        <v>0</v>
      </c>
      <c r="H20" s="222"/>
    </row>
    <row r="21" spans="2:8" ht="16.5" customHeight="1">
      <c r="B21" s="267"/>
      <c r="C21" s="11" t="s">
        <v>1</v>
      </c>
      <c r="D21" s="12" t="s">
        <v>84</v>
      </c>
      <c r="E21" s="7" t="s">
        <v>90</v>
      </c>
      <c r="F21" s="3">
        <f>Formula_ERSRHI</f>
        <v>0</v>
      </c>
      <c r="H21" s="222"/>
    </row>
    <row r="22" spans="2:8" ht="16.5" customHeight="1">
      <c r="B22" s="267"/>
      <c r="C22" s="172" t="s">
        <v>194</v>
      </c>
      <c r="D22" s="170" t="s">
        <v>195</v>
      </c>
      <c r="E22" s="171" t="s">
        <v>196</v>
      </c>
      <c r="F22" s="3">
        <f>Formula_RHBP</f>
        <v>0</v>
      </c>
      <c r="H22" s="222"/>
    </row>
    <row r="23" spans="2:8" ht="16.5" customHeight="1">
      <c r="B23" s="267"/>
      <c r="C23" s="11" t="s">
        <v>23</v>
      </c>
      <c r="D23" s="170" t="s">
        <v>46</v>
      </c>
      <c r="E23" s="171" t="s">
        <v>91</v>
      </c>
      <c r="F23" s="3">
        <f>Formula_Medical</f>
        <v>0</v>
      </c>
      <c r="H23" s="222"/>
    </row>
    <row r="24" spans="2:8" ht="16.5" customHeight="1">
      <c r="B24" s="267"/>
      <c r="C24" s="11" t="s">
        <v>66</v>
      </c>
      <c r="D24" s="12" t="s">
        <v>45</v>
      </c>
      <c r="E24" s="7" t="s">
        <v>92</v>
      </c>
      <c r="F24" s="3">
        <f>Formula_Dental</f>
        <v>0</v>
      </c>
      <c r="H24" s="222"/>
    </row>
    <row r="25" spans="2:8" ht="16.5" customHeight="1">
      <c r="B25" s="267"/>
      <c r="C25" s="11" t="s">
        <v>67</v>
      </c>
      <c r="D25" s="12" t="s">
        <v>44</v>
      </c>
      <c r="E25" s="7" t="s">
        <v>93</v>
      </c>
      <c r="F25" s="3">
        <f>Formula_Vision</f>
        <v>0</v>
      </c>
      <c r="H25" s="222"/>
    </row>
    <row r="26" spans="2:8" ht="16.5" customHeight="1">
      <c r="B26" s="267"/>
      <c r="C26" s="11" t="s">
        <v>17</v>
      </c>
      <c r="D26" s="12" t="s">
        <v>43</v>
      </c>
      <c r="E26" s="7" t="s">
        <v>94</v>
      </c>
      <c r="F26" s="3">
        <f>Formula_Waiver</f>
        <v>0</v>
      </c>
      <c r="H26" s="222"/>
    </row>
    <row r="27" spans="2:8" ht="16.5" customHeight="1">
      <c r="B27" s="267"/>
      <c r="C27" s="172" t="s">
        <v>229</v>
      </c>
      <c r="D27" s="170" t="s">
        <v>223</v>
      </c>
      <c r="E27" s="171" t="s">
        <v>224</v>
      </c>
      <c r="F27" s="3">
        <f>Formula_Payroll_Accrual</f>
        <v>0</v>
      </c>
      <c r="H27" s="222"/>
    </row>
    <row r="28" spans="2:8" ht="16.5" customHeight="1">
      <c r="B28" s="267"/>
      <c r="C28" s="269" t="s">
        <v>78</v>
      </c>
      <c r="D28" s="270"/>
      <c r="E28" s="271"/>
      <c r="F28" s="4">
        <f>Formula_Subtotal</f>
        <v>0</v>
      </c>
    </row>
    <row r="29" spans="2:8" ht="16.5" customHeight="1" thickBot="1">
      <c r="B29" s="276"/>
      <c r="C29" s="272" t="s">
        <v>80</v>
      </c>
      <c r="D29" s="273"/>
      <c r="E29" s="274"/>
      <c r="F29" s="5">
        <f>Formula_Total</f>
        <v>0</v>
      </c>
    </row>
    <row r="30" spans="2:8" ht="15" customHeight="1"/>
    <row r="32" spans="2:8">
      <c r="B32" s="6"/>
    </row>
  </sheetData>
  <sheetProtection formatColumns="0" formatRows="0"/>
  <dataConsolidate/>
  <mergeCells count="14">
    <mergeCell ref="C9:E9"/>
    <mergeCell ref="B3:B12"/>
    <mergeCell ref="C12:E12"/>
    <mergeCell ref="C28:E28"/>
    <mergeCell ref="C29:E29"/>
    <mergeCell ref="B13:B29"/>
    <mergeCell ref="C10:E10"/>
    <mergeCell ref="C5:E5"/>
    <mergeCell ref="C3:E3"/>
    <mergeCell ref="C11:E11"/>
    <mergeCell ref="C4:E4"/>
    <mergeCell ref="C6:E6"/>
    <mergeCell ref="C7:E7"/>
    <mergeCell ref="C8:E8"/>
  </mergeCells>
  <phoneticPr fontId="43" type="noConversion"/>
  <conditionalFormatting sqref="C13">
    <cfRule type="expression" dxfId="27" priority="7" stopIfTrue="1">
      <formula>$F$29=0</formula>
    </cfRule>
  </conditionalFormatting>
  <conditionalFormatting sqref="F3:F5">
    <cfRule type="expression" dxfId="26" priority="3" stopIfTrue="1">
      <formula>ISBLANK(F3)</formula>
    </cfRule>
  </conditionalFormatting>
  <conditionalFormatting sqref="F5 F10">
    <cfRule type="expression" dxfId="25" priority="26" stopIfTrue="1">
      <formula>AND(OR(NOT($F$10=26.1),NOT($F$5=26)),$F$5&lt;$F$10)</formula>
    </cfRule>
  </conditionalFormatting>
  <conditionalFormatting sqref="F6">
    <cfRule type="expression" dxfId="24" priority="60" stopIfTrue="1">
      <formula>ISBLANK(F6)</formula>
    </cfRule>
    <cfRule type="expression" dxfId="23" priority="61" stopIfTrue="1">
      <formula>AND(OR($F$6="ACT",$F$6="L528",$F$6="NURS",$F$6="NUCL",$F$6="AAUP",$F$6="NUFA",$F$6="Vacant - Not Known"),($F$9="Yes"))</formula>
    </cfRule>
  </conditionalFormatting>
  <conditionalFormatting sqref="F7:F29">
    <cfRule type="expression" dxfId="22" priority="1" stopIfTrue="1">
      <formula>ISBLANK(F7)</formula>
    </cfRule>
  </conditionalFormatting>
  <conditionalFormatting sqref="F9">
    <cfRule type="expression" dxfId="21" priority="36" stopIfTrue="1">
      <formula>AND(OR($F$6="ACT",$F$6="L528",$F$6="NURS",$F$6="NUCL",$F$6="AAUP",$F$6="NUFA",$F$6="Vacant - Not Known"),($F$9="Yes"))</formula>
    </cfRule>
  </conditionalFormatting>
  <conditionalFormatting sqref="F12">
    <cfRule type="expression" dxfId="20" priority="2" stopIfTrue="1">
      <formula>AND(OR(NOT($F$10=26.1),NOT($F$5=26)),$F$5&lt;$F$10)</formula>
    </cfRule>
  </conditionalFormatting>
  <conditionalFormatting sqref="F13:F29">
    <cfRule type="expression" dxfId="19" priority="14" stopIfTrue="1">
      <formula>ISTEXT(F13)</formula>
    </cfRule>
    <cfRule type="cellIs" dxfId="18" priority="15" stopIfTrue="1" operator="equal">
      <formula>0</formula>
    </cfRule>
  </conditionalFormatting>
  <dataValidations count="36">
    <dataValidation type="decimal" allowBlank="1" showInputMessage="1" showErrorMessage="1" errorTitle="Budget Office" error="Please enter a number between 0% and 100%." sqref="F11" xr:uid="{00000000-0002-0000-0100-000000000000}">
      <formula1>0</formula1>
      <formula2>1</formula2>
    </dataValidation>
    <dataValidation allowBlank="1" showInputMessage="1" showErrorMessage="1" promptTitle="Worked pay-periods" prompt="_x000a_Input the number of pay-periods that the employee is expected to work. _x000a__x000a_Instructions:_x000a_- Enter a number between 0 and 26, smaller than or equal to the '# of Pay-periods for the position'." sqref="C10:E10" xr:uid="{00000000-0002-0000-0100-000001000000}"/>
    <dataValidation allowBlank="1" showInputMessage="1" showErrorMessage="1" promptTitle="Percentage of total salary" prompt="_x000a_Input the percentage of total salary corresponding to the number of pay-periods indicated._x000a__x000a_Instructions:_x000a_- Enter a number between 0% and 100%." sqref="C11:E11" xr:uid="{00000000-0002-0000-0100-000002000000}"/>
    <dataValidation type="decimal" allowBlank="1" showInputMessage="1" showErrorMessage="1" errorTitle="Budget Office" error="Please enter a number between 0 and 26, smaller than or equal to the '# of Pay-periods for the position'._x000a__x000a_(26.1 is allowed during certain budget cycles)" sqref="F10" xr:uid="{00000000-0002-0000-0100-000003000000}">
      <formula1>0</formula1>
      <formula2>26.1</formula2>
    </dataValidation>
    <dataValidation type="list" allowBlank="1" showErrorMessage="1" errorTitle="Budget Office" error="Please used the drop-down list or enter a valid union._x000a_" promptTitle="Union" prompt="_x000a_Input the corresponding union._x000a__x000a_Use the drop-down menu or enter one of the unions listed in the &quot;Codes &amp; Rates&quot; tab" sqref="F6" xr:uid="{00000000-0002-0000-0100-000004000000}">
      <formula1>Union_table</formula1>
    </dataValidation>
    <dataValidation type="list" allowBlank="1" showErrorMessage="1" errorTitle="Budget Office" error="Please used the drop-down list or enter a valid health plan._x000a_" promptTitle="Health Plan" prompt="_x000a_Input the corresponding health plan. _x000a__x000a_Use the drop-down menu or enter one of the plans listed in the &quot;Codes &amp; Rates&quot; tab" sqref="F7" xr:uid="{00000000-0002-0000-0100-000005000000}">
      <formula1>Health_plan_table</formula1>
    </dataValidation>
    <dataValidation type="list" allowBlank="1" showErrorMessage="1" errorTitle="Budget Office" error="Please used the drop-down list or enter a valid retirement plan._x000a_" promptTitle="Retirement Plan" prompt="_x000a_Input the corresponding retirement plan._x000a__x000a_Use the drop-down menu or enter one of the plans listed in the &quot;Codes &amp; Rates&quot; tab" sqref="F8" xr:uid="{00000000-0002-0000-0100-000006000000}">
      <formula1>Retirement_plan_table</formula1>
    </dataValidation>
    <dataValidation allowBlank="1" showInputMessage="1" showErrorMessage="1" promptTitle="Union" prompt="_x000a_Input the corresponding union. _x000a__x000a_Instructions:_x000a_- Use the drop-down list that appears when clicking inside the cell, or enter one of the unions listed in the &quot;Codes &amp; Rates&quot; tab" sqref="C6:E6" xr:uid="{00000000-0002-0000-0100-000007000000}"/>
    <dataValidation allowBlank="1" showInputMessage="1" showErrorMessage="1" promptTitle="Health plan" prompt="_x000a_Input the corresponding health plan._x000a__x000a_Instructions:_x000a_- Use the drop-down list that appears when clicking inside the cell, or enter one of the plans listed in the &quot;Codes &amp; Rates&quot; tab" sqref="C7:E7" xr:uid="{00000000-0002-0000-0100-000008000000}"/>
    <dataValidation allowBlank="1" showInputMessage="1" showErrorMessage="1" promptTitle="Retirement plan" prompt="_x000a_Input the corresponding retirement plan._x000a__x000a_Instructions:_x000a_- Use the drop-down list that appears when clicking inside the cell, or enter one of the plans listed in the &quot;Codes &amp; Rates&quot; tab" sqref="C8:E8" xr:uid="{00000000-0002-0000-0100-000009000000}"/>
    <dataValidation allowBlank="1" showInputMessage="1" showErrorMessage="1" prompt="It shows the account that will reflect the budgeted amount. _x000a__x000a_Formula:_x000a_= &quot;5210&quot; for all classifieds_x000a_= &quot;5250&quot; for all non-classifieds and faculty_x000a__x000a_Formula. Do not change!" sqref="C13" xr:uid="{00000000-0002-0000-0100-00000A000000}"/>
    <dataValidation allowBlank="1" showInputMessage="1" showErrorMessage="1" promptTitle="ERS" prompt="_x000a_Cost of the amount paid for retirement expenses on behalf of employees into the public employee retirement system. The contribution rate is applied to the gross payroll amount each biweekly payroll period and paid into the retirement system." sqref="C14:E14" xr:uid="{00000000-0002-0000-0100-00000B000000}"/>
    <dataValidation allowBlank="1" showInputMessage="1" showErrorMessage="1" promptTitle="FICA" prompt="_x000a_Cost of the amounts paid on behalf of employees to the Social Security Administration for old age, sickness, disability or hospital insurance. The contribution matches the employee contribution (payroll deduction)." sqref="C15:E16" xr:uid="{00000000-0002-0000-0100-00000C000000}"/>
    <dataValidation allowBlank="1" showInputMessage="1" showErrorMessage="1" promptTitle="SAFB" prompt="_x000a_Assessment against URI biweekly payroll used to fund payments relating to workers’ compensation charges, unemployment payments, and  payments to employees for unused vacation and sick leave at time of  retirement or termination from State service." sqref="C18:E18" xr:uid="{00000000-0002-0000-0100-00000D000000}"/>
    <dataValidation allowBlank="1" showInputMessage="1" showErrorMessage="1" promptTitle="TIAA" prompt="_x000a_Cost of the amount paid on behalf of employees to TIAA for tax shelter annuities and/or for retirement purposes." sqref="C19:E19" xr:uid="{00000000-0002-0000-0100-00000E000000}"/>
    <dataValidation allowBlank="1" showInputMessage="1" showErrorMessage="1" promptTitle="SBA" prompt="_x000a_Allocation of staff benefit costs related to employee benefits such as: RI employee assistance program;  disability insurance and supplemental pension and health benefits; employee tuition waiver expenditures; early retirement accounts (health payouts)." sqref="C20:E20" xr:uid="{00000000-0002-0000-0100-00000F000000}"/>
    <dataValidation allowBlank="1" showInputMessage="1" showErrorMessage="1" promptTitle="ERS RHI" prompt="_x000a_Cost of the amount paid for retiree health insurance on behalf of employees into the public employee retirement system. The contribution rate is applied to the gross payroll amount each biweekly payroll period and paid into retirement system." sqref="C21:E21" xr:uid="{00000000-0002-0000-0100-000010000000}"/>
    <dataValidation allowBlank="1" showInputMessage="1" showErrorMessage="1" promptTitle="Medical" prompt="_x000a_Cost of the amount paid for medical care coverage on behalf of employees participating in a private health insurance plan." sqref="C23:E23" xr:uid="{00000000-0002-0000-0100-000011000000}"/>
    <dataValidation allowBlank="1" showInputMessage="1" showErrorMessage="1" promptTitle="Dental" prompt="_x000a_Cost of the amount paid for dental care coverage on behalf of employees participating in a private health insurance plan." sqref="C24:E24" xr:uid="{00000000-0002-0000-0100-000012000000}"/>
    <dataValidation allowBlank="1" showInputMessage="1" showErrorMessage="1" promptTitle="Vision" prompt="_x000a_Cost of the amount paid for vision care coverage on behalf of employees participating in a private health insurance plan." sqref="C25:E25" xr:uid="{00000000-0002-0000-0100-000013000000}"/>
    <dataValidation allowBlank="1" showInputMessage="1" showErrorMessage="1" promptTitle="Waiver" prompt="_x000a_Agency cost of the annual cash bonus paid to employees who waive participation in private health insurance plans purchased by the state. . The bonus is pro-rated." sqref="C26:E27" xr:uid="{00000000-0002-0000-0100-000014000000}"/>
    <dataValidation allowBlank="1" showInputMessage="1" showErrorMessage="1" promptTitle="Total" prompt="_x000a_It shows the total amount that should be budgeted in the corresponding CFS._x000a__x000a_Formula:_x000a_= Salary + Sub-total Fringe" sqref="C29" xr:uid="{00000000-0002-0000-0100-000015000000}"/>
    <dataValidation allowBlank="1" showInputMessage="1" showErrorMessage="1" promptTitle="Sub-total Fringe" prompt="_x000a_It shows the total fringe amount that should be budgeted in the corresponding CFS._x000a__x000a_Formula:_x000a_= ERS + FICA + SAFB + TIAA + SBA + ERSRHI + MEDICAL + DENTAL + VISION + WAIVER_x000a_" sqref="C28" xr:uid="{00000000-0002-0000-0100-000016000000}"/>
    <dataValidation allowBlank="1" showInputMessage="1" showErrorMessage="1" promptTitle="Salary" prompt="_x000a_It shows the salary amount budgeted in the corresponding CFS._x000a__x000a_Formula:_x000a_= Total Yearly Salary * (Pay-periods in CFS / Position Pay-periods) * Percentage of Total Salary in CFS" sqref="D13:E13" xr:uid="{00000000-0002-0000-0100-000017000000}"/>
    <dataValidation type="list" allowBlank="1" showInputMessage="1" showErrorMessage="1" errorTitle="Budget Office" error="Please use the drop-down list or enter a valid type:_x000a__x000a_- &quot;Clas&quot; for classified positions_x000a_- &quot;Nonc&quot; for non-classified positions_x000a_- &quot;Facu&quot; for faculty positions" sqref="F4" xr:uid="{00000000-0002-0000-0100-000018000000}">
      <formula1>"Clas,Nonc,Facu"</formula1>
    </dataValidation>
    <dataValidation allowBlank="1" showInputMessage="1" showErrorMessage="1" promptTitle="Position type" prompt="_x000a_Input the position type. _x000a__x000a_Instructions:_x000a_- Use the drop-down list that appears when clicking inside the cell, or enter:_x000a_ &quot;Clas&quot; for classified positions_x000a_ &quot;Nonc&quot; for non-classified positions_x000a_ &quot;Facu&quot; for faculty positions" sqref="C4:E4" xr:uid="{00000000-0002-0000-0100-000019000000}"/>
    <dataValidation allowBlank="1" showInputMessage="1" showErrorMessage="1" promptTitle="Yearly salary" prompt="_x000a_Input the total yearly salary. _x000a_" sqref="C3:E3" xr:uid="{00000000-0002-0000-0100-00001A000000}"/>
    <dataValidation allowBlank="1" showInputMessage="1" showErrorMessage="1" promptTitle="Position pay-periods" prompt="_x000a_Input the yearly number of pay-periods that corresponds to this position._x000a__x000a_Instructions:_x000a_- Enter a number greater than 0 and less than or equal to 26._x000a__x000a_≠0_x000a_≠blank" sqref="C5:E5" xr:uid="{00000000-0002-0000-0100-00001B000000}"/>
    <dataValidation type="decimal" showErrorMessage="1" errorTitle="Budget Office" error="Please enter a number greater than 0 and less than or equal to 26._x000a__x000a_" sqref="F5" xr:uid="{00000000-0002-0000-0100-00001C000000}">
      <formula1>0.1</formula1>
      <formula2>26</formula2>
    </dataValidation>
    <dataValidation type="decimal" operator="greaterThanOrEqual" allowBlank="1" showInputMessage="1" showErrorMessage="1" errorTitle="Budget Office" error="Please enter a positive number!" sqref="F3" xr:uid="{00000000-0002-0000-0100-00001D000000}">
      <formula1>0</formula1>
    </dataValidation>
    <dataValidation type="custom" allowBlank="1" showErrorMessage="1" errorTitle="Budget Office" error="Please enter &quot;Yes&quot; only for NUNC, PSA, PTAA, URIP and MPA participating employees._x000a__x000a_Enter &quot;No&quot; for all other employees._x000a_" sqref="F9" xr:uid="{00000000-0002-0000-0100-00001E000000}">
      <formula1>IF(OR($F$6="NUNC",$F$6="PSA",$F$6="PTAA",$F$6="MPA",$F$6="URIP"),OR($F$9="Yes",$F$9="No"),$F$9="No")</formula1>
    </dataValidation>
    <dataValidation allowBlank="1" showInputMessage="1" showErrorMessage="1" promptTitle="Retiree health benefit program" prompt="_x000a_Specify if the employee is a participant in the Retiree health benefit program._x000a__x000a_Instructions:_x000a_- Enter &quot;Yes&quot; or &quot;No&quot;._x000a__x000a_Applies only to NUNC, PSA and PTAA participating employees._x000a__x000a_!Cell will be yellow if wrong!" sqref="C9:E9" xr:uid="{00000000-0002-0000-0100-00001F000000}"/>
    <dataValidation allowBlank="1" showInputMessage="1" promptTitle="BOG RHBP" prompt="_x000a_State contribution to restricted employee’s retirement fund for retiree’s health insurance. State percentage is based on the former employee’s length of service.  Applies to NUNC, PSA, PTAA, URIP and MPA participating employees._x000a_" sqref="C22:E22" xr:uid="{00000000-0002-0000-0100-000020000000}"/>
    <dataValidation allowBlank="1" showInputMessage="1" showErrorMessage="1" promptTitle="TIAA HP" prompt="_x000a_Contribution to the TIAA hybrid retirement plan established for classified employees." sqref="C17:E17" xr:uid="{00000000-0002-0000-0100-000021000000}"/>
    <dataValidation type="whole" allowBlank="1" showInputMessage="1" showErrorMessage="1" errorTitle="Budget Office" error="Please enter a whole number between 0 and 100." sqref="F12" xr:uid="{00000000-0002-0000-0100-000022000000}">
      <formula1>0</formula1>
      <formula2>100</formula2>
    </dataValidation>
    <dataValidation allowBlank="1" showInputMessage="1" showErrorMessage="1" promptTitle="Years of Service" prompt="_x000a_Specify how long an employee has been at URI._x000a__x000a_Instructions:_x000a_- Enter a whole number between 0 and 100." sqref="C12:E12" xr:uid="{00000000-0002-0000-0100-000023000000}"/>
  </dataValidations>
  <pageMargins left="0.49" right="0.17" top="0.43" bottom="0.38" header="0.17" footer="0.17"/>
  <pageSetup orientation="portrait" r:id="rId1"/>
  <headerFooter>
    <oddFooter>&amp;L&amp;"Arial,Regular"&amp;8&amp;F&amp;C&amp;"Arial,Regular"&amp;8Page &amp;P of &amp;N&amp;R&amp;"Arial,Regular"&amp;8&amp;A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99CCFF"/>
    <pageSetUpPr autoPageBreaks="0" fitToPage="1"/>
  </sheetPr>
  <dimension ref="A1:I32"/>
  <sheetViews>
    <sheetView zoomScale="90" zoomScaleNormal="90" zoomScalePageLayoutView="90" workbookViewId="0">
      <pane ySplit="1" topLeftCell="A2" activePane="bottomLeft" state="frozen"/>
      <selection activeCell="F25" sqref="F25"/>
      <selection pane="bottomLeft" activeCell="B1" sqref="B1"/>
    </sheetView>
  </sheetViews>
  <sheetFormatPr defaultColWidth="9.26953125" defaultRowHeight="12.5"/>
  <cols>
    <col min="1" max="1" width="3.26953125" style="1" customWidth="1"/>
    <col min="2" max="2" width="6.26953125" style="1" customWidth="1"/>
    <col min="3" max="3" width="8.453125" style="1" customWidth="1"/>
    <col min="4" max="4" width="12" style="1" customWidth="1"/>
    <col min="5" max="5" width="55.26953125" style="1" customWidth="1"/>
    <col min="6" max="6" width="21.7265625" style="1" customWidth="1"/>
    <col min="7" max="8" width="20.7265625" style="1" customWidth="1"/>
    <col min="9" max="9" width="3.26953125" style="1" customWidth="1"/>
    <col min="10" max="10" width="20.7265625" style="1" customWidth="1"/>
    <col min="11" max="11" width="2.7265625" style="1" customWidth="1"/>
    <col min="12" max="16384" width="9.26953125" style="1"/>
  </cols>
  <sheetData>
    <row r="1" spans="1:9" s="60" customFormat="1" ht="16.5" customHeight="1" thickBot="1">
      <c r="A1" s="220"/>
      <c r="B1" s="221" t="str">
        <f>Formula_heading</f>
        <v>FY2025 MYR - Fringe Calculator - Variance</v>
      </c>
      <c r="C1" s="218"/>
      <c r="D1" s="218"/>
      <c r="E1" s="219"/>
      <c r="F1" s="59"/>
      <c r="G1" s="59"/>
      <c r="H1" s="59"/>
    </row>
    <row r="2" spans="1:9" ht="13.5" thickBot="1">
      <c r="B2" s="64"/>
      <c r="F2" s="108" t="s">
        <v>81</v>
      </c>
      <c r="G2" s="108" t="s">
        <v>82</v>
      </c>
      <c r="H2" s="108" t="s">
        <v>83</v>
      </c>
    </row>
    <row r="3" spans="1:9" ht="16.5" customHeight="1">
      <c r="B3" s="266" t="s">
        <v>74</v>
      </c>
      <c r="C3" s="278" t="s">
        <v>76</v>
      </c>
      <c r="D3" s="279"/>
      <c r="E3" s="279"/>
      <c r="F3" s="157">
        <v>0</v>
      </c>
      <c r="G3" s="154">
        <v>0</v>
      </c>
      <c r="H3" s="179" t="str">
        <f t="shared" ref="H3:H11" si="0">Formula_Changed</f>
        <v/>
      </c>
    </row>
    <row r="4" spans="1:9" ht="16.5" customHeight="1">
      <c r="B4" s="267"/>
      <c r="C4" s="277" t="s">
        <v>73</v>
      </c>
      <c r="D4" s="265"/>
      <c r="E4" s="265"/>
      <c r="F4" s="158" t="s">
        <v>30</v>
      </c>
      <c r="G4" s="155" t="s">
        <v>30</v>
      </c>
      <c r="H4" s="180" t="str">
        <f t="shared" si="0"/>
        <v/>
      </c>
    </row>
    <row r="5" spans="1:9" ht="16.5" customHeight="1">
      <c r="B5" s="267"/>
      <c r="C5" s="277" t="s">
        <v>70</v>
      </c>
      <c r="D5" s="265"/>
      <c r="E5" s="265"/>
      <c r="F5" s="159">
        <v>26</v>
      </c>
      <c r="G5" s="156">
        <v>26</v>
      </c>
      <c r="H5" s="180" t="str">
        <f t="shared" si="0"/>
        <v/>
      </c>
    </row>
    <row r="6" spans="1:9" ht="16.5" customHeight="1">
      <c r="B6" s="267"/>
      <c r="C6" s="277" t="s">
        <v>52</v>
      </c>
      <c r="D6" s="265"/>
      <c r="E6" s="265"/>
      <c r="F6" s="158" t="s">
        <v>25</v>
      </c>
      <c r="G6" s="155" t="s">
        <v>25</v>
      </c>
      <c r="H6" s="180" t="str">
        <f t="shared" si="0"/>
        <v/>
      </c>
      <c r="I6" s="13"/>
    </row>
    <row r="7" spans="1:9" ht="16.5" customHeight="1">
      <c r="B7" s="267"/>
      <c r="C7" s="277" t="s">
        <v>51</v>
      </c>
      <c r="D7" s="265"/>
      <c r="E7" s="265"/>
      <c r="F7" s="158" t="s">
        <v>39</v>
      </c>
      <c r="G7" s="155" t="s">
        <v>39</v>
      </c>
      <c r="H7" s="180" t="str">
        <f t="shared" si="0"/>
        <v/>
      </c>
      <c r="I7" s="13"/>
    </row>
    <row r="8" spans="1:9" ht="16.5" customHeight="1">
      <c r="B8" s="267"/>
      <c r="C8" s="277" t="s">
        <v>50</v>
      </c>
      <c r="D8" s="265"/>
      <c r="E8" s="265"/>
      <c r="F8" s="158" t="s">
        <v>39</v>
      </c>
      <c r="G8" s="155" t="s">
        <v>39</v>
      </c>
      <c r="H8" s="180" t="str">
        <f t="shared" si="0"/>
        <v/>
      </c>
      <c r="I8" s="13"/>
    </row>
    <row r="9" spans="1:9" ht="16.5" customHeight="1">
      <c r="B9" s="267"/>
      <c r="C9" s="264" t="s">
        <v>197</v>
      </c>
      <c r="D9" s="265"/>
      <c r="E9" s="265"/>
      <c r="F9" s="175" t="s">
        <v>193</v>
      </c>
      <c r="G9" s="174" t="s">
        <v>193</v>
      </c>
      <c r="H9" s="180" t="str">
        <f t="shared" si="0"/>
        <v/>
      </c>
      <c r="I9" s="13"/>
    </row>
    <row r="10" spans="1:9" ht="16.5" customHeight="1">
      <c r="B10" s="267"/>
      <c r="C10" s="277" t="s">
        <v>69</v>
      </c>
      <c r="D10" s="265"/>
      <c r="E10" s="265"/>
      <c r="F10" s="159">
        <v>0</v>
      </c>
      <c r="G10" s="156">
        <v>0</v>
      </c>
      <c r="H10" s="180" t="str">
        <f t="shared" si="0"/>
        <v/>
      </c>
    </row>
    <row r="11" spans="1:9" ht="16.5" customHeight="1">
      <c r="B11" s="267"/>
      <c r="C11" s="277" t="s">
        <v>72</v>
      </c>
      <c r="D11" s="265"/>
      <c r="E11" s="265"/>
      <c r="F11" s="161">
        <v>0</v>
      </c>
      <c r="G11" s="162">
        <v>0</v>
      </c>
      <c r="H11" s="180" t="str">
        <f t="shared" si="0"/>
        <v/>
      </c>
    </row>
    <row r="12" spans="1:9" ht="16.5" customHeight="1">
      <c r="B12" s="268"/>
      <c r="C12" s="264" t="s">
        <v>239</v>
      </c>
      <c r="D12" s="265"/>
      <c r="E12" s="265"/>
      <c r="F12" s="247">
        <v>0</v>
      </c>
      <c r="G12" s="248">
        <v>0</v>
      </c>
      <c r="H12" s="180" t="str">
        <f>Formula_Changed</f>
        <v/>
      </c>
    </row>
    <row r="13" spans="1:9" ht="16.5" customHeight="1">
      <c r="B13" s="275" t="s">
        <v>75</v>
      </c>
      <c r="C13" s="8" t="str">
        <f>Formula_Account</f>
        <v>5250</v>
      </c>
      <c r="D13" s="9" t="s">
        <v>71</v>
      </c>
      <c r="E13" s="10"/>
      <c r="F13" s="163">
        <f>Formula_Salary</f>
        <v>0</v>
      </c>
      <c r="G13" s="2">
        <f>Formula_Salary</f>
        <v>0</v>
      </c>
      <c r="H13" s="65">
        <f t="shared" ref="H13:H29" si="1">Formula_Variance</f>
        <v>0</v>
      </c>
    </row>
    <row r="14" spans="1:9" ht="16.5" customHeight="1">
      <c r="B14" s="267"/>
      <c r="C14" s="11" t="s">
        <v>18</v>
      </c>
      <c r="D14" s="12" t="s">
        <v>34</v>
      </c>
      <c r="E14" s="7" t="s">
        <v>85</v>
      </c>
      <c r="F14" s="164">
        <f>Formula_ERS</f>
        <v>0</v>
      </c>
      <c r="G14" s="3">
        <f>Formula_ERS</f>
        <v>0</v>
      </c>
      <c r="H14" s="66">
        <f t="shared" si="1"/>
        <v>0</v>
      </c>
    </row>
    <row r="15" spans="1:9" ht="16.5" customHeight="1">
      <c r="B15" s="267"/>
      <c r="C15" s="11" t="s">
        <v>19</v>
      </c>
      <c r="D15" s="12" t="s">
        <v>49</v>
      </c>
      <c r="E15" s="7" t="s">
        <v>86</v>
      </c>
      <c r="F15" s="164">
        <f>Formula_FICA_Social_Security</f>
        <v>0</v>
      </c>
      <c r="G15" s="3">
        <f>Formula_FICA_Social_Security</f>
        <v>0</v>
      </c>
      <c r="H15" s="66">
        <f t="shared" si="1"/>
        <v>0</v>
      </c>
    </row>
    <row r="16" spans="1:9" ht="16.5" customHeight="1">
      <c r="B16" s="267"/>
      <c r="C16" s="172" t="s">
        <v>19</v>
      </c>
      <c r="D16" s="170" t="s">
        <v>49</v>
      </c>
      <c r="E16" s="171" t="s">
        <v>222</v>
      </c>
      <c r="F16" s="164">
        <f>Formula_FICA_Medicare</f>
        <v>0</v>
      </c>
      <c r="G16" s="3">
        <f>Formula_FICA_Medicare</f>
        <v>0</v>
      </c>
      <c r="H16" s="66">
        <f t="shared" si="1"/>
        <v>0</v>
      </c>
    </row>
    <row r="17" spans="2:8" ht="16.5" customHeight="1">
      <c r="B17" s="267"/>
      <c r="C17" s="11" t="s">
        <v>207</v>
      </c>
      <c r="D17" s="170" t="s">
        <v>206</v>
      </c>
      <c r="E17" s="171" t="s">
        <v>208</v>
      </c>
      <c r="F17" s="164">
        <f>Formula_TIAAHP_Range</f>
        <v>0</v>
      </c>
      <c r="G17" s="3">
        <f>Formula_TIAAHP_Range</f>
        <v>0</v>
      </c>
      <c r="H17" s="66">
        <f t="shared" si="1"/>
        <v>0</v>
      </c>
    </row>
    <row r="18" spans="2:8" ht="16.5" customHeight="1">
      <c r="B18" s="267"/>
      <c r="C18" s="11" t="s">
        <v>20</v>
      </c>
      <c r="D18" s="12" t="s">
        <v>48</v>
      </c>
      <c r="E18" s="7" t="s">
        <v>87</v>
      </c>
      <c r="F18" s="164">
        <f>Formula_SAFB</f>
        <v>0</v>
      </c>
      <c r="G18" s="3">
        <f>Formula_SAFB</f>
        <v>0</v>
      </c>
      <c r="H18" s="66">
        <f t="shared" si="1"/>
        <v>0</v>
      </c>
    </row>
    <row r="19" spans="2:8" ht="16.5" customHeight="1">
      <c r="B19" s="267"/>
      <c r="C19" s="11" t="s">
        <v>21</v>
      </c>
      <c r="D19" s="12" t="s">
        <v>31</v>
      </c>
      <c r="E19" s="7" t="s">
        <v>88</v>
      </c>
      <c r="F19" s="164">
        <f>Formula_TIAA</f>
        <v>0</v>
      </c>
      <c r="G19" s="3">
        <f>Formula_TIAA</f>
        <v>0</v>
      </c>
      <c r="H19" s="66">
        <f t="shared" si="1"/>
        <v>0</v>
      </c>
    </row>
    <row r="20" spans="2:8" ht="16.5" customHeight="1">
      <c r="B20" s="267"/>
      <c r="C20" s="11" t="s">
        <v>22</v>
      </c>
      <c r="D20" s="12" t="s">
        <v>47</v>
      </c>
      <c r="E20" s="7" t="s">
        <v>89</v>
      </c>
      <c r="F20" s="164">
        <f>Formula_SBA</f>
        <v>0</v>
      </c>
      <c r="G20" s="3">
        <f>Formula_SBA</f>
        <v>0</v>
      </c>
      <c r="H20" s="66">
        <f t="shared" si="1"/>
        <v>0</v>
      </c>
    </row>
    <row r="21" spans="2:8" ht="16.5" customHeight="1">
      <c r="B21" s="267"/>
      <c r="C21" s="11" t="s">
        <v>1</v>
      </c>
      <c r="D21" s="12" t="s">
        <v>84</v>
      </c>
      <c r="E21" s="7" t="s">
        <v>90</v>
      </c>
      <c r="F21" s="164">
        <f>Formula_ERSRHI</f>
        <v>0</v>
      </c>
      <c r="G21" s="3">
        <f>Formula_ERSRHI</f>
        <v>0</v>
      </c>
      <c r="H21" s="66">
        <f t="shared" si="1"/>
        <v>0</v>
      </c>
    </row>
    <row r="22" spans="2:8" ht="16.5" customHeight="1">
      <c r="B22" s="267"/>
      <c r="C22" s="172" t="s">
        <v>194</v>
      </c>
      <c r="D22" s="170" t="s">
        <v>195</v>
      </c>
      <c r="E22" s="171" t="s">
        <v>196</v>
      </c>
      <c r="F22" s="164">
        <f>Formula_RHBP</f>
        <v>0</v>
      </c>
      <c r="G22" s="3">
        <f>Formula_RHBP</f>
        <v>0</v>
      </c>
      <c r="H22" s="66">
        <f t="shared" si="1"/>
        <v>0</v>
      </c>
    </row>
    <row r="23" spans="2:8" ht="16.5" customHeight="1">
      <c r="B23" s="267"/>
      <c r="C23" s="11" t="s">
        <v>23</v>
      </c>
      <c r="D23" s="170" t="s">
        <v>46</v>
      </c>
      <c r="E23" s="171" t="s">
        <v>91</v>
      </c>
      <c r="F23" s="164">
        <f>Formula_Medical</f>
        <v>0</v>
      </c>
      <c r="G23" s="3">
        <f>Formula_Medical</f>
        <v>0</v>
      </c>
      <c r="H23" s="66">
        <f t="shared" si="1"/>
        <v>0</v>
      </c>
    </row>
    <row r="24" spans="2:8" ht="16.5" customHeight="1">
      <c r="B24" s="267"/>
      <c r="C24" s="11" t="s">
        <v>66</v>
      </c>
      <c r="D24" s="12" t="s">
        <v>45</v>
      </c>
      <c r="E24" s="7" t="s">
        <v>92</v>
      </c>
      <c r="F24" s="164">
        <f>Formula_Dental</f>
        <v>0</v>
      </c>
      <c r="G24" s="3">
        <f>Formula_Dental</f>
        <v>0</v>
      </c>
      <c r="H24" s="66">
        <f t="shared" si="1"/>
        <v>0</v>
      </c>
    </row>
    <row r="25" spans="2:8" ht="16.5" customHeight="1">
      <c r="B25" s="267"/>
      <c r="C25" s="11" t="s">
        <v>67</v>
      </c>
      <c r="D25" s="12" t="s">
        <v>44</v>
      </c>
      <c r="E25" s="7" t="s">
        <v>93</v>
      </c>
      <c r="F25" s="164">
        <f>Formula_Vision</f>
        <v>0</v>
      </c>
      <c r="G25" s="3">
        <f>Formula_Vision</f>
        <v>0</v>
      </c>
      <c r="H25" s="66">
        <f t="shared" si="1"/>
        <v>0</v>
      </c>
    </row>
    <row r="26" spans="2:8" ht="16.5" customHeight="1">
      <c r="B26" s="267"/>
      <c r="C26" s="11" t="s">
        <v>17</v>
      </c>
      <c r="D26" s="12" t="s">
        <v>43</v>
      </c>
      <c r="E26" s="7" t="s">
        <v>94</v>
      </c>
      <c r="F26" s="164">
        <f>Formula_Waiver</f>
        <v>0</v>
      </c>
      <c r="G26" s="3">
        <f>Formula_Waiver</f>
        <v>0</v>
      </c>
      <c r="H26" s="66">
        <f t="shared" si="1"/>
        <v>0</v>
      </c>
    </row>
    <row r="27" spans="2:8" ht="16.5" customHeight="1">
      <c r="B27" s="267"/>
      <c r="C27" s="172" t="s">
        <v>229</v>
      </c>
      <c r="D27" s="170" t="s">
        <v>223</v>
      </c>
      <c r="E27" s="171" t="s">
        <v>224</v>
      </c>
      <c r="F27" s="164">
        <f>Formula_Payroll_Accrual</f>
        <v>0</v>
      </c>
      <c r="G27" s="3">
        <f>Formula_Payroll_Accrual</f>
        <v>0</v>
      </c>
      <c r="H27" s="66">
        <f t="shared" si="1"/>
        <v>0</v>
      </c>
    </row>
    <row r="28" spans="2:8" ht="16.5" customHeight="1">
      <c r="B28" s="267"/>
      <c r="C28" s="269" t="s">
        <v>78</v>
      </c>
      <c r="D28" s="270"/>
      <c r="E28" s="271"/>
      <c r="F28" s="165">
        <f>Formula_Subtotal</f>
        <v>0</v>
      </c>
      <c r="G28" s="4">
        <f>Formula_Subtotal</f>
        <v>0</v>
      </c>
      <c r="H28" s="67">
        <f t="shared" si="1"/>
        <v>0</v>
      </c>
    </row>
    <row r="29" spans="2:8" ht="16.5" customHeight="1" thickBot="1">
      <c r="B29" s="276"/>
      <c r="C29" s="272" t="s">
        <v>80</v>
      </c>
      <c r="D29" s="273"/>
      <c r="E29" s="274"/>
      <c r="F29" s="166">
        <f>Formula_Total</f>
        <v>0</v>
      </c>
      <c r="G29" s="5">
        <f>Formula_Total</f>
        <v>0</v>
      </c>
      <c r="H29" s="68">
        <f t="shared" si="1"/>
        <v>0</v>
      </c>
    </row>
    <row r="32" spans="2:8">
      <c r="B32" s="6"/>
    </row>
  </sheetData>
  <sheetProtection formatColumns="0" formatRows="0"/>
  <dataConsolidate/>
  <mergeCells count="14">
    <mergeCell ref="B13:B29"/>
    <mergeCell ref="C28:E28"/>
    <mergeCell ref="C29:E29"/>
    <mergeCell ref="C3:E3"/>
    <mergeCell ref="C5:E5"/>
    <mergeCell ref="C10:E10"/>
    <mergeCell ref="C11:E11"/>
    <mergeCell ref="C4:E4"/>
    <mergeCell ref="C6:E6"/>
    <mergeCell ref="C9:E9"/>
    <mergeCell ref="C7:E7"/>
    <mergeCell ref="C8:E8"/>
    <mergeCell ref="B3:B12"/>
    <mergeCell ref="C12:E12"/>
  </mergeCells>
  <phoneticPr fontId="43" type="noConversion"/>
  <conditionalFormatting sqref="C13">
    <cfRule type="expression" dxfId="17" priority="11" stopIfTrue="1">
      <formula>$F$29=0</formula>
    </cfRule>
  </conditionalFormatting>
  <conditionalFormatting sqref="F5 F10">
    <cfRule type="expression" dxfId="16" priority="38" stopIfTrue="1">
      <formula>AND(OR(NOT($F$10=26.1),NOT($F$5=26)),$F$5&lt;$F$10)</formula>
    </cfRule>
  </conditionalFormatting>
  <conditionalFormatting sqref="F3:G5 F7:G12">
    <cfRule type="expression" dxfId="15" priority="4" stopIfTrue="1">
      <formula>ISBLANK(F3)</formula>
    </cfRule>
  </conditionalFormatting>
  <conditionalFormatting sqref="F6:G6">
    <cfRule type="expression" dxfId="14" priority="96" stopIfTrue="1">
      <formula>ISBLANK(F6)</formula>
    </cfRule>
    <cfRule type="expression" dxfId="13" priority="97" stopIfTrue="1">
      <formula>AND(OR(F$6="ACT",F$6="L528",F$6="NURS",F$6="NUCL",F$6="AAUP",F$6="NUFA",F$6="Vacant - Not Known"),(F$9="Yes"))</formula>
    </cfRule>
  </conditionalFormatting>
  <conditionalFormatting sqref="F9:G9">
    <cfRule type="expression" dxfId="12" priority="56" stopIfTrue="1">
      <formula>AND(OR(F$6="ACT",F$6="L528",F$6="NURS",F$6="NUCL",F$6="AAUP",F$6="NUFA",F$6="Vacant - Not Known"),(F$9="Yes"))</formula>
    </cfRule>
  </conditionalFormatting>
  <conditionalFormatting sqref="F13:G29">
    <cfRule type="cellIs" dxfId="11" priority="3" stopIfTrue="1" operator="equal">
      <formula>0</formula>
    </cfRule>
  </conditionalFormatting>
  <conditionalFormatting sqref="F13:H29">
    <cfRule type="expression" dxfId="10" priority="1" stopIfTrue="1">
      <formula>ISBLANK(F13)</formula>
    </cfRule>
    <cfRule type="expression" dxfId="9" priority="2" stopIfTrue="1">
      <formula>ISTEXT(F13)</formula>
    </cfRule>
  </conditionalFormatting>
  <conditionalFormatting sqref="G5 G10">
    <cfRule type="expression" dxfId="8" priority="40" stopIfTrue="1">
      <formula>AND(OR(NOT($G$10=26.1),NOT($G$5=26)),$G$5&lt;$G$10)</formula>
    </cfRule>
  </conditionalFormatting>
  <conditionalFormatting sqref="H3:H12">
    <cfRule type="cellIs" dxfId="7" priority="5" stopIfTrue="1" operator="equal">
      <formula>"Changed"</formula>
    </cfRule>
  </conditionalFormatting>
  <dataValidations count="37">
    <dataValidation type="decimal" allowBlank="1" showInputMessage="1" showErrorMessage="1" errorTitle="Budget Office" error="Please enter a number between 0 and 26, smaller than or equal to the corresponding '# of Pay-periods for the position'._x000a__x000a_(26.1 is allowed during certain budget cycles)" sqref="G10" xr:uid="{00000000-0002-0000-0200-000000000000}">
      <formula1>0</formula1>
      <formula2>26.1</formula2>
    </dataValidation>
    <dataValidation allowBlank="1" showInputMessage="1" showErrorMessage="1" promptTitle="Percentage of total salary" prompt="_x000a_Input the percentage of total salary corresponding to the number of pay-periods indicated._x000a__x000a_Instructions:_x000a_- Enter a number between 0% and 100%." sqref="C11:E11" xr:uid="{00000000-0002-0000-0200-000001000000}"/>
    <dataValidation allowBlank="1" showInputMessage="1" showErrorMessage="1" promptTitle="Worked pay-periods" prompt="_x000a_Input the number of pay-periods that the employee is expected to work. _x000a__x000a_Instructions:_x000a_- Enter a number between 0 and 26, smaller than or equal to the '# of Pay-periods for the position'." sqref="C10:E10" xr:uid="{00000000-0002-0000-0200-000002000000}"/>
    <dataValidation type="decimal" allowBlank="1" showInputMessage="1" showErrorMessage="1" errorTitle="Budget Office" error="Please enter a number between 0% and 100%." sqref="F11:G11" xr:uid="{00000000-0002-0000-0200-000003000000}">
      <formula1>0</formula1>
      <formula2>1</formula2>
    </dataValidation>
    <dataValidation allowBlank="1" showInputMessage="1" showErrorMessage="1" promptTitle="Salary" prompt="_x000a_It shows the salary amount budgeted in the corresponding CFS._x000a__x000a_Formula:_x000a_= Total Yearly Salary * (Pay-periods in CFS / Position Pay-periods) * Percentage of Total Salary in CFS" sqref="D13:E13" xr:uid="{00000000-0002-0000-0200-000004000000}"/>
    <dataValidation allowBlank="1" showInputMessage="1" showErrorMessage="1" promptTitle="Sub-total Fringe" prompt="_x000a_It shows the total fringe amount that should be budgeted in the corresponding CFS._x000a__x000a_Formula:_x000a_= ERS + FICA + SAFB + TIAA + SBA + ERSRHI + MEDICAL + DENTAL + VISION + WAIVER_x000a_" sqref="C28" xr:uid="{00000000-0002-0000-0200-000005000000}"/>
    <dataValidation allowBlank="1" showInputMessage="1" showErrorMessage="1" promptTitle="Total" prompt="_x000a_It shows the total amount that should be budgeted in the corresponding CFS._x000a__x000a_Formula:_x000a_= Salary + Sub-total Fringe" sqref="C29" xr:uid="{00000000-0002-0000-0200-000006000000}"/>
    <dataValidation allowBlank="1" showInputMessage="1" showErrorMessage="1" promptTitle="Waiver" prompt="_x000a_Agency cost of the annual cash bonus paid to employees who waive participation in private health insurance plans purchased by the state. . The bonus is pro-rated." sqref="C26:E27" xr:uid="{00000000-0002-0000-0200-000007000000}"/>
    <dataValidation allowBlank="1" showInputMessage="1" showErrorMessage="1" promptTitle="Vision" prompt="_x000a_Cost of the amount paid for vision care coverage on behalf of employees participating in a private health insurance plan." sqref="C25:E25" xr:uid="{00000000-0002-0000-0200-000008000000}"/>
    <dataValidation allowBlank="1" showInputMessage="1" showErrorMessage="1" promptTitle="Dental" prompt="_x000a_Cost of the amount paid for dental care coverage on behalf of employees participating in a private health insurance plan." sqref="C24:E24" xr:uid="{00000000-0002-0000-0200-000009000000}"/>
    <dataValidation allowBlank="1" showInputMessage="1" showErrorMessage="1" promptTitle="Medical" prompt="_x000a_Cost of the amount paid for medical care coverage on behalf of employees participating in a private health insurance plan." sqref="C23:E23" xr:uid="{00000000-0002-0000-0200-00000A000000}"/>
    <dataValidation allowBlank="1" showInputMessage="1" showErrorMessage="1" promptTitle="ERS RHI" prompt="_x000a_Cost of the amount paid for retiree health insurance on behalf of employees into the public employee retirement system. The contribution rate is applied to the gross payroll amount each biweekly payroll period and paid into retirement system." sqref="C21:E21" xr:uid="{00000000-0002-0000-0200-00000B000000}"/>
    <dataValidation allowBlank="1" showInputMessage="1" showErrorMessage="1" promptTitle="SBA" prompt="_x000a_Allocation of staff benefit costs related to employee benefits such as: RI employee assistance program;  disability insurance and supplemental pension and health benefits; employee tuition waiver expenditures; early retirement accounts (health payouts)." sqref="C20:E20" xr:uid="{00000000-0002-0000-0200-00000C000000}"/>
    <dataValidation allowBlank="1" showInputMessage="1" showErrorMessage="1" promptTitle="TIAA" prompt="_x000a_Cost of the amount paid on behalf of employees to TIAA for tax shelter annuities and/or for retirement purposes." sqref="C19:E19" xr:uid="{00000000-0002-0000-0200-00000D000000}"/>
    <dataValidation allowBlank="1" showInputMessage="1" showErrorMessage="1" promptTitle="SAFB" prompt="_x000a_Assessment against URI biweekly payroll used to fund payments relating to workers’ compensation charges, unemployment payments, and  payments to employees for unused vacation and sick leave at time of  retirement or termination from State service." sqref="C18:E18" xr:uid="{00000000-0002-0000-0200-00000E000000}"/>
    <dataValidation allowBlank="1" showInputMessage="1" showErrorMessage="1" promptTitle="FICA" prompt="_x000a_Cost of the amounts paid on behalf of employees to the Social Security Administration for old age, sickness, disability or hospital insurance. The contribution matches the employee contribution (payroll deduction)." sqref="C15:E16" xr:uid="{00000000-0002-0000-0200-00000F000000}"/>
    <dataValidation allowBlank="1" showInputMessage="1" showErrorMessage="1" promptTitle="ERS" prompt="_x000a_Cost of the amount paid for retirement expenses on behalf of employees into the public employee retirement system. The contribution rate is applied to the gross payroll amount each biweekly payroll period and paid into the retirement system." sqref="C14:E14" xr:uid="{00000000-0002-0000-0200-000010000000}"/>
    <dataValidation allowBlank="1" showInputMessage="1" showErrorMessage="1" prompt="It shows the account that will reflect the budgeted amount. _x000a__x000a_Formula:_x000a_= &quot;5210&quot; for all classifieds_x000a_= &quot;5250&quot; for all non-classifieds and faculty_x000a__x000a_Formula. Do not change!" sqref="C13" xr:uid="{00000000-0002-0000-0200-000011000000}"/>
    <dataValidation allowBlank="1" showInputMessage="1" showErrorMessage="1" promptTitle="Retirement plan" prompt="_x000a_Input the corresponding retirement plan._x000a__x000a_Instructions:_x000a_- Use the drop-down list that appears when clicking inside the cell, or enter one of the plans listed in the &quot;Codes &amp; Rates&quot; tab" sqref="C8:E8" xr:uid="{00000000-0002-0000-0200-000012000000}"/>
    <dataValidation allowBlank="1" showInputMessage="1" showErrorMessage="1" promptTitle="Health plan" prompt="_x000a_Input the corresponding health plan._x000a__x000a_Instructions:_x000a_- Use the drop-down list that appears when clicking inside the cell, or enter one of the plans listed in the &quot;Codes &amp; Rates&quot; tab" sqref="C7:E7" xr:uid="{00000000-0002-0000-0200-000013000000}"/>
    <dataValidation allowBlank="1" showInputMessage="1" showErrorMessage="1" promptTitle="Union" prompt="_x000a_Input the corresponding union. _x000a__x000a_Instructions:_x000a_- Use the drop-down list that appears when clicking inside the cell, or enter one of the unions listed in the &quot;Codes &amp; Rates&quot; tab" sqref="C6:E6" xr:uid="{00000000-0002-0000-0200-000014000000}"/>
    <dataValidation type="list" allowBlank="1" showErrorMessage="1" errorTitle="Budget Office" error="Please used the drop-down list or enter a valid retirement plan._x000a_" promptTitle="Retirement Plan" prompt="_x000a_Input the corresponding retirement plan._x000a__x000a_Use the drop-down menu or enter one of the plans listed in the &quot;Codes &amp; Rates&quot; tab" sqref="F8:G8" xr:uid="{00000000-0002-0000-0200-000015000000}">
      <formula1>Retirement_plan_table</formula1>
    </dataValidation>
    <dataValidation type="list" allowBlank="1" showErrorMessage="1" errorTitle="Budget Office" error="Please used the drop-down list or enter a valid health plan._x000a_" promptTitle="Health Plan" prompt="_x000a_Input the corresponding health plan. _x000a__x000a_Use the drop-down menu or enter one of the plans listed in the &quot;Codes &amp; Rates&quot; tab" sqref="F7:G7" xr:uid="{00000000-0002-0000-0200-000016000000}">
      <formula1>Health_plan_table</formula1>
    </dataValidation>
    <dataValidation type="list" allowBlank="1" showErrorMessage="1" errorTitle="Budget Office" error="Please used the drop-down list or enter a valid union._x000a_" promptTitle="Union" prompt="_x000a_Input the corresponding union._x000a__x000a_Use the drop-down menu or enter one of the unions listed in the &quot;Codes &amp; Rates&quot; tab" sqref="F6:G6" xr:uid="{00000000-0002-0000-0200-000017000000}">
      <formula1>Union_table</formula1>
    </dataValidation>
    <dataValidation allowBlank="1" showInputMessage="1" showErrorMessage="1" promptTitle="Position type" prompt="_x000a_Input the position type. _x000a__x000a_Instructions:_x000a_- Use the drop-down list that appears when clicking inside the cell, or enter:_x000a_ &quot;Clas&quot; for classified positions_x000a_ &quot;Nonc&quot; for non-classified positions_x000a_ &quot;Facu&quot; for faculty positions" sqref="C4:E4" xr:uid="{00000000-0002-0000-0200-000018000000}"/>
    <dataValidation type="list" allowBlank="1" showInputMessage="1" showErrorMessage="1" errorTitle="Budget Office" error="Please use the drop-down list or enter a valid type:_x000a__x000a_- &quot;Clas&quot; for classified positions_x000a_- &quot;Nonc&quot; for non-classified positions_x000a_- &quot;Facu&quot; for faculty positions" sqref="F4:G4" xr:uid="{00000000-0002-0000-0200-000019000000}">
      <formula1>"Clas,Nonc,Facu"</formula1>
    </dataValidation>
    <dataValidation type="decimal" showErrorMessage="1" errorTitle="Budget Office" error="Please enter a number greater than 0 and less than or equal to 26._x000a__x000a_" sqref="F5:G5" xr:uid="{00000000-0002-0000-0200-00001A000000}">
      <formula1>0.1</formula1>
      <formula2>26</formula2>
    </dataValidation>
    <dataValidation allowBlank="1" showInputMessage="1" showErrorMessage="1" promptTitle="Position pay-periods" prompt="_x000a_Input the yearly number of pay-periods that corresponds to this position._x000a__x000a_Instructions:_x000a_- Enter a number greater than 0 and less than or equal to 26._x000a__x000a_≠0_x000a_≠blank" sqref="C5:E5" xr:uid="{00000000-0002-0000-0200-00001B000000}"/>
    <dataValidation allowBlank="1" showInputMessage="1" showErrorMessage="1" promptTitle="Yearly salary" prompt="_x000a_Input the total yearly salary. _x000a_" sqref="C3:E3" xr:uid="{00000000-0002-0000-0200-00001C000000}"/>
    <dataValidation type="decimal" operator="greaterThanOrEqual" allowBlank="1" showInputMessage="1" showErrorMessage="1" errorTitle="Budget Office" error="Please enter a positive number!" sqref="F3:G3" xr:uid="{00000000-0002-0000-0200-00001D000000}">
      <formula1>0</formula1>
    </dataValidation>
    <dataValidation type="decimal" allowBlank="1" showErrorMessage="1" errorTitle="Budget Office" error="Please enter a number between 0 and 26, smaller than or equal to the corresponding '# of Pay-periods for the position'._x000a__x000a_(26.1 is allowed during certain budget cycles)" sqref="F10" xr:uid="{00000000-0002-0000-0200-00001E000000}">
      <formula1>0</formula1>
      <formula2>26.1</formula2>
    </dataValidation>
    <dataValidation type="custom" allowBlank="1" showErrorMessage="1" errorTitle="Budget Office" error="Please enter &quot;Yes&quot; only for NUNC, PSA, PTAA, URIP  and MPA participating employees._x000a__x000a_Enter &quot;No&quot; for all other employees._x000a_" sqref="F9:G9" xr:uid="{00000000-0002-0000-0200-00001F000000}">
      <formula1>IF(OR(F$6="NUNC",F$6="PSA",F$6="PTAA",F$6="URIP",F$6="MPA"),OR(F$9="Yes",F$9="No"),F$9="No")</formula1>
    </dataValidation>
    <dataValidation allowBlank="1" showInputMessage="1" showErrorMessage="1" promptTitle="Retiree health benefit program" prompt="_x000a_Specify if the employee is a participant in the Retiree health benefit program._x000a__x000a_Instructions:_x000a_- Enter &quot;Yes&quot; or &quot;No&quot;._x000a__x000a_Applies only to NUNC, PSA and PTAA participating employees._x000a__x000a_!Cell will be yellow if wrong!" sqref="C9:E9" xr:uid="{00000000-0002-0000-0200-000020000000}"/>
    <dataValidation allowBlank="1" showInputMessage="1" showErrorMessage="1" promptTitle="BOG RHBP" prompt="_x000a_State contribution to restricted employee’s retirement fund for retiree’s health insurance. State percentage is based on the former employee’s length of service.  Applies to NUNC, PSA, PTAA, URIP and MPA participating employees._x000a_" sqref="C22:E22" xr:uid="{00000000-0002-0000-0200-000021000000}"/>
    <dataValidation allowBlank="1" showInputMessage="1" showErrorMessage="1" promptTitle="TIAA HP" prompt="_x000a_Contribution to the TIAA hybrid retirement plan established for classified employees." sqref="C17:E17" xr:uid="{00000000-0002-0000-0200-000022000000}"/>
    <dataValidation type="whole" allowBlank="1" showInputMessage="1" showErrorMessage="1" errorTitle="Budget Office" error="Please enter a whole number between 0 and 100." sqref="F12:G12" xr:uid="{00000000-0002-0000-0200-000023000000}">
      <formula1>0</formula1>
      <formula2>100</formula2>
    </dataValidation>
    <dataValidation allowBlank="1" showInputMessage="1" showErrorMessage="1" promptTitle="Years of Service" prompt="_x000a_Specify how long an employee has been at URI._x000a__x000a_Instructions:_x000a_- Enter a whole number between 0 and 100." sqref="C12:E12" xr:uid="{00000000-0002-0000-0200-000024000000}"/>
  </dataValidations>
  <pageMargins left="0.49" right="0.17" top="0.43" bottom="0.38" header="0.17" footer="0.17"/>
  <pageSetup scale="71" orientation="portrait" r:id="rId1"/>
  <headerFooter>
    <oddFooter>&amp;L&amp;"Arial,Regular"&amp;8&amp;F&amp;C&amp;"Arial,Regular"&amp;8Page &amp;P of &amp;N&amp;R&amp;"Arial,Regular"&amp;8&amp;A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99CCFF"/>
    <pageSetUpPr autoPageBreaks="0" fitToPage="1"/>
  </sheetPr>
  <dimension ref="A1:AH33"/>
  <sheetViews>
    <sheetView zoomScale="90" zoomScaleNormal="90" zoomScalePageLayoutView="90" workbookViewId="0">
      <pane xSplit="5" ySplit="6" topLeftCell="F7" activePane="bottomRight" state="frozen"/>
      <selection pane="topRight" activeCell="F1" sqref="F1"/>
      <selection pane="bottomLeft" activeCell="A7" sqref="A7"/>
      <selection pane="bottomRight"/>
    </sheetView>
  </sheetViews>
  <sheetFormatPr defaultColWidth="8.7265625" defaultRowHeight="12.5"/>
  <cols>
    <col min="1" max="1" width="13.453125" style="19" customWidth="1"/>
    <col min="2" max="3" width="9" style="19" customWidth="1"/>
    <col min="4" max="5" width="15.26953125" style="19" customWidth="1"/>
    <col min="6" max="6" width="10" style="19" customWidth="1"/>
    <col min="7" max="7" width="8.7265625" style="25" customWidth="1"/>
    <col min="8" max="8" width="10" style="19" customWidth="1"/>
    <col min="9" max="9" width="16.26953125" style="25" customWidth="1"/>
    <col min="10" max="12" width="14.26953125" style="19" customWidth="1"/>
    <col min="13" max="13" width="10" style="19" customWidth="1"/>
    <col min="14" max="15" width="11.7265625" style="19" customWidth="1"/>
    <col min="16" max="16" width="9.7265625" style="19" customWidth="1"/>
    <col min="17" max="17" width="12" style="19" customWidth="1"/>
    <col min="18" max="32" width="10.453125" style="19" customWidth="1"/>
    <col min="33" max="33" width="10.7265625" style="19" customWidth="1"/>
    <col min="34" max="34" width="20.453125" style="19" customWidth="1"/>
    <col min="35" max="16384" width="8.7265625" style="19"/>
  </cols>
  <sheetData>
    <row r="1" spans="1:34" s="63" customFormat="1" ht="16.5" customHeight="1" thickBot="1">
      <c r="A1" s="145" t="str">
        <f>Formula_heading</f>
        <v>FY2025 MYR - Fringe Calculator - Multiple positions</v>
      </c>
      <c r="B1" s="61"/>
      <c r="C1" s="61"/>
      <c r="D1" s="61"/>
      <c r="E1" s="61"/>
      <c r="F1" s="61"/>
      <c r="G1" s="62"/>
      <c r="H1" s="61"/>
      <c r="I1" s="62"/>
      <c r="J1" s="61"/>
      <c r="K1" s="61"/>
      <c r="L1" s="61"/>
      <c r="M1" s="61"/>
      <c r="N1" s="61"/>
      <c r="O1" s="61"/>
      <c r="P1" s="61"/>
      <c r="Q1" s="61"/>
      <c r="R1" s="61"/>
      <c r="S1" s="61"/>
      <c r="T1" s="61"/>
      <c r="U1" s="61"/>
      <c r="V1" s="61"/>
      <c r="W1" s="61"/>
      <c r="X1" s="61"/>
      <c r="Y1" s="61"/>
      <c r="Z1" s="61"/>
      <c r="AA1" s="61"/>
      <c r="AB1" s="61"/>
      <c r="AC1" s="61"/>
      <c r="AD1" s="61"/>
      <c r="AE1" s="61"/>
      <c r="AF1" s="61"/>
      <c r="AG1" s="61"/>
      <c r="AH1" s="61"/>
    </row>
    <row r="2" spans="1:34" ht="13" thickBot="1"/>
    <row r="3" spans="1:34" ht="16.5" customHeight="1" thickBot="1">
      <c r="A3" s="102"/>
      <c r="B3" s="109"/>
      <c r="C3" s="44"/>
      <c r="D3" s="45"/>
      <c r="E3" s="45"/>
      <c r="F3" s="45"/>
      <c r="G3" s="15"/>
      <c r="H3" s="16"/>
      <c r="I3" s="15"/>
      <c r="J3" s="15"/>
      <c r="K3" s="17"/>
      <c r="L3" s="17"/>
      <c r="M3" s="16"/>
      <c r="N3" s="16"/>
      <c r="O3" s="138" t="s">
        <v>58</v>
      </c>
      <c r="P3" s="102"/>
      <c r="Q3" s="14">
        <f ca="1">SUBTOTAL(9,OFFSET(Q$6,1,0):OFFSET(Q$28,-1,0))</f>
        <v>0</v>
      </c>
      <c r="R3" s="14">
        <f ca="1">SUBTOTAL(9,OFFSET(R$6,1,0):OFFSET(R$28,-1,0))</f>
        <v>0</v>
      </c>
      <c r="S3" s="14">
        <f ca="1">SUBTOTAL(9,OFFSET(S$6,1,0):OFFSET(S$28,-1,0))</f>
        <v>0</v>
      </c>
      <c r="T3" s="14">
        <f ca="1">SUBTOTAL(9,OFFSET(T$6,1,0):OFFSET(T$28,-1,0))</f>
        <v>0</v>
      </c>
      <c r="U3" s="14">
        <f ca="1">SUBTOTAL(9,OFFSET(U$6,1,0):OFFSET(U$28,-1,0))</f>
        <v>0</v>
      </c>
      <c r="V3" s="14">
        <f ca="1">SUBTOTAL(9,OFFSET(V$6,1,0):OFFSET(V$28,-1,0))</f>
        <v>0</v>
      </c>
      <c r="W3" s="14">
        <f ca="1">SUBTOTAL(9,OFFSET(W$6,1,0):OFFSET(W$28,-1,0))</f>
        <v>0</v>
      </c>
      <c r="X3" s="14">
        <f ca="1">SUBTOTAL(9,OFFSET(X$6,1,0):OFFSET(X$28,-1,0))</f>
        <v>0</v>
      </c>
      <c r="Y3" s="14">
        <f ca="1">SUBTOTAL(9,OFFSET(Y$6,1,0):OFFSET(Y$28,-1,0))</f>
        <v>0</v>
      </c>
      <c r="Z3" s="14">
        <f ca="1">SUBTOTAL(9,OFFSET(Z$6,1,0):OFFSET(Z$28,-1,0))</f>
        <v>0</v>
      </c>
      <c r="AA3" s="14">
        <f ca="1">SUBTOTAL(9,OFFSET(AA$6,1,0):OFFSET(AA$28,-1,0))</f>
        <v>0</v>
      </c>
      <c r="AB3" s="14">
        <f ca="1">SUBTOTAL(9,OFFSET(AB$6,1,0):OFFSET(AB$28,-1,0))</f>
        <v>0</v>
      </c>
      <c r="AC3" s="14">
        <f ca="1">SUBTOTAL(9,OFFSET(AC$6,1,0):OFFSET(AC$28,-1,0))</f>
        <v>0</v>
      </c>
      <c r="AD3" s="14">
        <f ca="1">SUBTOTAL(9,OFFSET(AD$6,1,0):OFFSET(AD$28,-1,0))</f>
        <v>0</v>
      </c>
      <c r="AE3" s="14">
        <f ca="1">SUBTOTAL(9,OFFSET(AE$6,1,0):OFFSET(AE$28,-1,0))</f>
        <v>0</v>
      </c>
      <c r="AF3" s="14">
        <f ca="1">SUBTOTAL(9,OFFSET(AF$6,1,0):OFFSET(AF$28,-1,0))</f>
        <v>0</v>
      </c>
      <c r="AG3" s="123">
        <f ca="1">SUBTOTAL(9,OFFSET(AG$6,1,0):OFFSET(AG$28,-1,0))</f>
        <v>0</v>
      </c>
      <c r="AH3" s="18"/>
    </row>
    <row r="4" spans="1:34" s="56" customFormat="1" ht="16.5" customHeight="1" thickBot="1">
      <c r="A4" s="50"/>
      <c r="B4" s="51" t="s">
        <v>74</v>
      </c>
      <c r="C4" s="51"/>
      <c r="D4" s="51"/>
      <c r="E4" s="51"/>
      <c r="F4" s="51"/>
      <c r="G4" s="51"/>
      <c r="H4" s="51"/>
      <c r="I4" s="51"/>
      <c r="J4" s="51"/>
      <c r="K4" s="51"/>
      <c r="L4" s="51"/>
      <c r="M4" s="51"/>
      <c r="N4" s="52"/>
      <c r="O4" s="51"/>
      <c r="P4" s="51" t="s">
        <v>75</v>
      </c>
      <c r="Q4" s="51"/>
      <c r="R4" s="51"/>
      <c r="S4" s="51"/>
      <c r="T4" s="51"/>
      <c r="U4" s="51"/>
      <c r="V4" s="51"/>
      <c r="W4" s="51"/>
      <c r="X4" s="51"/>
      <c r="Y4" s="51"/>
      <c r="Z4" s="51"/>
      <c r="AA4" s="51"/>
      <c r="AB4" s="51"/>
      <c r="AC4" s="51"/>
      <c r="AD4" s="51"/>
      <c r="AE4" s="53"/>
      <c r="AF4" s="53"/>
      <c r="AG4" s="54"/>
      <c r="AH4" s="55"/>
    </row>
    <row r="5" spans="1:34" s="20" customFormat="1" ht="16.5" customHeight="1">
      <c r="A5" s="131" t="s">
        <v>121</v>
      </c>
      <c r="B5" s="132"/>
      <c r="C5" s="132"/>
      <c r="D5" s="132"/>
      <c r="E5" s="132"/>
      <c r="F5" s="133" t="s">
        <v>120</v>
      </c>
      <c r="G5" s="134"/>
      <c r="H5" s="135"/>
      <c r="I5" s="134"/>
      <c r="J5" s="134"/>
      <c r="K5" s="134"/>
      <c r="L5" s="134"/>
      <c r="M5" s="136"/>
      <c r="N5" s="137"/>
      <c r="O5" s="249"/>
      <c r="P5" s="103"/>
      <c r="Q5" s="27"/>
      <c r="R5" s="43" t="s">
        <v>117</v>
      </c>
      <c r="S5" s="46" t="s">
        <v>117</v>
      </c>
      <c r="T5" s="46" t="s">
        <v>117</v>
      </c>
      <c r="U5" s="46" t="s">
        <v>117</v>
      </c>
      <c r="V5" s="46" t="s">
        <v>117</v>
      </c>
      <c r="W5" s="46" t="s">
        <v>117</v>
      </c>
      <c r="X5" s="46" t="s">
        <v>117</v>
      </c>
      <c r="Y5" s="46" t="s">
        <v>117</v>
      </c>
      <c r="Z5" s="46" t="s">
        <v>117</v>
      </c>
      <c r="AA5" s="46" t="s">
        <v>117</v>
      </c>
      <c r="AB5" s="46" t="s">
        <v>117</v>
      </c>
      <c r="AC5" s="46" t="s">
        <v>117</v>
      </c>
      <c r="AD5" s="237" t="s">
        <v>117</v>
      </c>
      <c r="AE5" s="47" t="s">
        <v>117</v>
      </c>
      <c r="AF5" s="28"/>
      <c r="AG5" s="130"/>
      <c r="AH5" s="29"/>
    </row>
    <row r="6" spans="1:34" s="21" customFormat="1" ht="66.75" customHeight="1" thickBot="1">
      <c r="A6" s="36" t="s">
        <v>65</v>
      </c>
      <c r="B6" s="32" t="s">
        <v>57</v>
      </c>
      <c r="C6" s="30" t="s">
        <v>56</v>
      </c>
      <c r="D6" s="30" t="s">
        <v>55</v>
      </c>
      <c r="E6" s="30" t="s">
        <v>54</v>
      </c>
      <c r="F6" s="30" t="s">
        <v>76</v>
      </c>
      <c r="G6" s="30" t="s">
        <v>73</v>
      </c>
      <c r="H6" s="31" t="s">
        <v>68</v>
      </c>
      <c r="I6" s="30" t="s">
        <v>52</v>
      </c>
      <c r="J6" s="30" t="s">
        <v>51</v>
      </c>
      <c r="K6" s="30" t="s">
        <v>50</v>
      </c>
      <c r="L6" s="177" t="s">
        <v>197</v>
      </c>
      <c r="M6" s="33" t="s">
        <v>95</v>
      </c>
      <c r="N6" s="254" t="s">
        <v>96</v>
      </c>
      <c r="O6" s="256" t="s">
        <v>239</v>
      </c>
      <c r="P6" s="250" t="s">
        <v>53</v>
      </c>
      <c r="Q6" s="30" t="s">
        <v>77</v>
      </c>
      <c r="R6" s="32" t="s">
        <v>108</v>
      </c>
      <c r="S6" s="176" t="s">
        <v>227</v>
      </c>
      <c r="T6" s="176" t="s">
        <v>228</v>
      </c>
      <c r="U6" s="176" t="s">
        <v>209</v>
      </c>
      <c r="V6" s="30" t="s">
        <v>109</v>
      </c>
      <c r="W6" s="30" t="s">
        <v>110</v>
      </c>
      <c r="X6" s="30" t="s">
        <v>111</v>
      </c>
      <c r="Y6" s="30" t="s">
        <v>112</v>
      </c>
      <c r="Z6" s="176" t="s">
        <v>198</v>
      </c>
      <c r="AA6" s="30" t="s">
        <v>113</v>
      </c>
      <c r="AB6" s="30" t="s">
        <v>114</v>
      </c>
      <c r="AC6" s="30" t="s">
        <v>115</v>
      </c>
      <c r="AD6" s="30" t="s">
        <v>230</v>
      </c>
      <c r="AE6" s="30" t="s">
        <v>116</v>
      </c>
      <c r="AF6" s="34" t="s">
        <v>78</v>
      </c>
      <c r="AG6" s="127" t="s">
        <v>79</v>
      </c>
      <c r="AH6" s="35" t="s">
        <v>64</v>
      </c>
    </row>
    <row r="7" spans="1:34" ht="16.5" customHeight="1">
      <c r="A7" s="110"/>
      <c r="B7" s="38"/>
      <c r="C7" s="38"/>
      <c r="D7" s="38"/>
      <c r="E7" s="120"/>
      <c r="F7" s="39">
        <v>0</v>
      </c>
      <c r="G7" s="49" t="s">
        <v>30</v>
      </c>
      <c r="H7" s="26">
        <v>26</v>
      </c>
      <c r="I7" s="40" t="s">
        <v>25</v>
      </c>
      <c r="J7" s="40" t="s">
        <v>39</v>
      </c>
      <c r="K7" s="40" t="s">
        <v>39</v>
      </c>
      <c r="L7" s="178" t="s">
        <v>193</v>
      </c>
      <c r="M7" s="26">
        <v>0</v>
      </c>
      <c r="N7" s="253">
        <v>0</v>
      </c>
      <c r="O7" s="255">
        <v>0</v>
      </c>
      <c r="P7" s="104" t="str">
        <f t="shared" ref="P7:P27" si="0">Formula_Account</f>
        <v>5250</v>
      </c>
      <c r="Q7" s="105">
        <f t="shared" ref="Q7:Q27" si="1">Formula_Salary</f>
        <v>0</v>
      </c>
      <c r="R7" s="41">
        <f t="shared" ref="R7:R27" si="2">Formula_ERS</f>
        <v>0</v>
      </c>
      <c r="S7" s="41">
        <f t="shared" ref="S7:S27" si="3">Formula_FICA_Social_Security</f>
        <v>0</v>
      </c>
      <c r="T7" s="41">
        <f>Formula_FICA_Medicare</f>
        <v>0</v>
      </c>
      <c r="U7" s="41">
        <f>Formula_TIAAHP_Range</f>
        <v>0</v>
      </c>
      <c r="V7" s="41">
        <f t="shared" ref="V7:V27" si="4">Formula_SAFB</f>
        <v>0</v>
      </c>
      <c r="W7" s="41">
        <f t="shared" ref="W7:W27" si="5">Formula_TIAA</f>
        <v>0</v>
      </c>
      <c r="X7" s="41">
        <f t="shared" ref="X7:X27" si="6">Formula_SBA</f>
        <v>0</v>
      </c>
      <c r="Y7" s="41">
        <f t="shared" ref="Y7:Y27" si="7">Formula_ERSRHI</f>
        <v>0</v>
      </c>
      <c r="Z7" s="41">
        <f t="shared" ref="Z7:Z27" si="8">Formula_RHBP</f>
        <v>0</v>
      </c>
      <c r="AA7" s="41">
        <f t="shared" ref="AA7:AA27" si="9">Formula_Medical</f>
        <v>0</v>
      </c>
      <c r="AB7" s="41">
        <f t="shared" ref="AB7:AB27" si="10">Formula_Dental</f>
        <v>0</v>
      </c>
      <c r="AC7" s="41">
        <f t="shared" ref="AC7:AC27" si="11">Formula_Vision</f>
        <v>0</v>
      </c>
      <c r="AD7" s="41">
        <f>Formula_Payroll_Accrual</f>
        <v>0</v>
      </c>
      <c r="AE7" s="41">
        <f t="shared" ref="AE7:AE27" si="12">Formula_Waiver</f>
        <v>0</v>
      </c>
      <c r="AF7" s="124">
        <f t="shared" ref="AF7:AF27" si="13">Formula_Subtotal</f>
        <v>0</v>
      </c>
      <c r="AG7" s="128">
        <f t="shared" ref="AG7:AG27" si="14">Formula_Total</f>
        <v>0</v>
      </c>
      <c r="AH7" s="42"/>
    </row>
    <row r="8" spans="1:34" ht="16.5" customHeight="1">
      <c r="A8" s="110"/>
      <c r="B8" s="38"/>
      <c r="C8" s="38"/>
      <c r="D8" s="38"/>
      <c r="E8" s="121"/>
      <c r="F8" s="39">
        <v>0</v>
      </c>
      <c r="G8" s="49" t="s">
        <v>30</v>
      </c>
      <c r="H8" s="26">
        <v>26</v>
      </c>
      <c r="I8" s="40" t="s">
        <v>25</v>
      </c>
      <c r="J8" s="40" t="s">
        <v>39</v>
      </c>
      <c r="K8" s="40" t="s">
        <v>39</v>
      </c>
      <c r="L8" s="178" t="s">
        <v>193</v>
      </c>
      <c r="M8" s="26">
        <v>0</v>
      </c>
      <c r="N8" s="251">
        <v>0</v>
      </c>
      <c r="O8" s="255">
        <v>0</v>
      </c>
      <c r="P8" s="104" t="str">
        <f t="shared" si="0"/>
        <v>5250</v>
      </c>
      <c r="Q8" s="106">
        <f t="shared" si="1"/>
        <v>0</v>
      </c>
      <c r="R8" s="41">
        <f t="shared" si="2"/>
        <v>0</v>
      </c>
      <c r="S8" s="41">
        <f t="shared" si="3"/>
        <v>0</v>
      </c>
      <c r="T8" s="41">
        <f t="shared" ref="T8:T27" si="15">Formula_FICA_Medicare</f>
        <v>0</v>
      </c>
      <c r="U8" s="41">
        <f>Formula_TIAAHP_Range</f>
        <v>0</v>
      </c>
      <c r="V8" s="41">
        <f t="shared" si="4"/>
        <v>0</v>
      </c>
      <c r="W8" s="41">
        <f t="shared" si="5"/>
        <v>0</v>
      </c>
      <c r="X8" s="41">
        <f t="shared" si="6"/>
        <v>0</v>
      </c>
      <c r="Y8" s="41">
        <f t="shared" si="7"/>
        <v>0</v>
      </c>
      <c r="Z8" s="41">
        <f t="shared" si="8"/>
        <v>0</v>
      </c>
      <c r="AA8" s="41">
        <f t="shared" si="9"/>
        <v>0</v>
      </c>
      <c r="AB8" s="41">
        <f t="shared" si="10"/>
        <v>0</v>
      </c>
      <c r="AC8" s="41">
        <f t="shared" si="11"/>
        <v>0</v>
      </c>
      <c r="AD8" s="41">
        <f>Formula_Payroll_Accrual</f>
        <v>0</v>
      </c>
      <c r="AE8" s="41">
        <f t="shared" si="12"/>
        <v>0</v>
      </c>
      <c r="AF8" s="125">
        <f t="shared" si="13"/>
        <v>0</v>
      </c>
      <c r="AG8" s="128">
        <f t="shared" si="14"/>
        <v>0</v>
      </c>
      <c r="AH8" s="42"/>
    </row>
    <row r="9" spans="1:34" ht="16.5" customHeight="1">
      <c r="A9" s="110"/>
      <c r="B9" s="38"/>
      <c r="C9" s="38"/>
      <c r="D9" s="38"/>
      <c r="E9" s="121"/>
      <c r="F9" s="39">
        <v>0</v>
      </c>
      <c r="G9" s="49" t="s">
        <v>30</v>
      </c>
      <c r="H9" s="26">
        <v>26</v>
      </c>
      <c r="I9" s="40" t="s">
        <v>25</v>
      </c>
      <c r="J9" s="40" t="s">
        <v>39</v>
      </c>
      <c r="K9" s="40" t="s">
        <v>39</v>
      </c>
      <c r="L9" s="178" t="s">
        <v>193</v>
      </c>
      <c r="M9" s="26">
        <v>0</v>
      </c>
      <c r="N9" s="251">
        <v>0</v>
      </c>
      <c r="O9" s="255">
        <v>0</v>
      </c>
      <c r="P9" s="104" t="str">
        <f t="shared" si="0"/>
        <v>5250</v>
      </c>
      <c r="Q9" s="106">
        <f t="shared" si="1"/>
        <v>0</v>
      </c>
      <c r="R9" s="41">
        <f t="shared" si="2"/>
        <v>0</v>
      </c>
      <c r="S9" s="41">
        <f t="shared" si="3"/>
        <v>0</v>
      </c>
      <c r="T9" s="41">
        <f t="shared" si="15"/>
        <v>0</v>
      </c>
      <c r="U9" s="41">
        <f>Formula_TIAAHP_Range</f>
        <v>0</v>
      </c>
      <c r="V9" s="41">
        <f t="shared" si="4"/>
        <v>0</v>
      </c>
      <c r="W9" s="41">
        <f t="shared" si="5"/>
        <v>0</v>
      </c>
      <c r="X9" s="41">
        <f t="shared" si="6"/>
        <v>0</v>
      </c>
      <c r="Y9" s="41">
        <f t="shared" si="7"/>
        <v>0</v>
      </c>
      <c r="Z9" s="41">
        <f t="shared" si="8"/>
        <v>0</v>
      </c>
      <c r="AA9" s="41">
        <f t="shared" si="9"/>
        <v>0</v>
      </c>
      <c r="AB9" s="41">
        <f t="shared" si="10"/>
        <v>0</v>
      </c>
      <c r="AC9" s="41">
        <f t="shared" si="11"/>
        <v>0</v>
      </c>
      <c r="AD9" s="41">
        <f>Formula_Payroll_Accrual</f>
        <v>0</v>
      </c>
      <c r="AE9" s="41">
        <f t="shared" si="12"/>
        <v>0</v>
      </c>
      <c r="AF9" s="125">
        <f t="shared" si="13"/>
        <v>0</v>
      </c>
      <c r="AG9" s="128">
        <f t="shared" si="14"/>
        <v>0</v>
      </c>
      <c r="AH9" s="42"/>
    </row>
    <row r="10" spans="1:34" ht="16.5" customHeight="1">
      <c r="A10" s="110"/>
      <c r="B10" s="38"/>
      <c r="C10" s="38"/>
      <c r="D10" s="38"/>
      <c r="E10" s="121"/>
      <c r="F10" s="39">
        <v>0</v>
      </c>
      <c r="G10" s="49" t="s">
        <v>30</v>
      </c>
      <c r="H10" s="26">
        <v>26</v>
      </c>
      <c r="I10" s="40" t="s">
        <v>25</v>
      </c>
      <c r="J10" s="40" t="s">
        <v>39</v>
      </c>
      <c r="K10" s="40" t="s">
        <v>39</v>
      </c>
      <c r="L10" s="178" t="s">
        <v>193</v>
      </c>
      <c r="M10" s="26">
        <v>0</v>
      </c>
      <c r="N10" s="251">
        <v>0</v>
      </c>
      <c r="O10" s="255">
        <v>0</v>
      </c>
      <c r="P10" s="104" t="str">
        <f t="shared" si="0"/>
        <v>5250</v>
      </c>
      <c r="Q10" s="106">
        <f t="shared" si="1"/>
        <v>0</v>
      </c>
      <c r="R10" s="41">
        <f t="shared" si="2"/>
        <v>0</v>
      </c>
      <c r="S10" s="41">
        <f t="shared" si="3"/>
        <v>0</v>
      </c>
      <c r="T10" s="41">
        <f t="shared" si="15"/>
        <v>0</v>
      </c>
      <c r="U10" s="41">
        <f>Formula_TIAAHP_Range</f>
        <v>0</v>
      </c>
      <c r="V10" s="41">
        <f t="shared" si="4"/>
        <v>0</v>
      </c>
      <c r="W10" s="41">
        <f t="shared" si="5"/>
        <v>0</v>
      </c>
      <c r="X10" s="41">
        <f t="shared" si="6"/>
        <v>0</v>
      </c>
      <c r="Y10" s="41">
        <f t="shared" si="7"/>
        <v>0</v>
      </c>
      <c r="Z10" s="41">
        <f t="shared" si="8"/>
        <v>0</v>
      </c>
      <c r="AA10" s="41">
        <f t="shared" si="9"/>
        <v>0</v>
      </c>
      <c r="AB10" s="41">
        <f t="shared" si="10"/>
        <v>0</v>
      </c>
      <c r="AC10" s="41">
        <f t="shared" si="11"/>
        <v>0</v>
      </c>
      <c r="AD10" s="41">
        <f>Formula_Payroll_Accrual</f>
        <v>0</v>
      </c>
      <c r="AE10" s="41">
        <f t="shared" si="12"/>
        <v>0</v>
      </c>
      <c r="AF10" s="125">
        <f t="shared" si="13"/>
        <v>0</v>
      </c>
      <c r="AG10" s="128">
        <f t="shared" si="14"/>
        <v>0</v>
      </c>
      <c r="AH10" s="42"/>
    </row>
    <row r="11" spans="1:34" ht="16.5" customHeight="1">
      <c r="A11" s="110"/>
      <c r="B11" s="38"/>
      <c r="C11" s="38"/>
      <c r="D11" s="38"/>
      <c r="E11" s="121"/>
      <c r="F11" s="39">
        <v>0</v>
      </c>
      <c r="G11" s="49" t="s">
        <v>30</v>
      </c>
      <c r="H11" s="26">
        <v>26</v>
      </c>
      <c r="I11" s="40" t="s">
        <v>25</v>
      </c>
      <c r="J11" s="40" t="s">
        <v>39</v>
      </c>
      <c r="K11" s="40" t="s">
        <v>39</v>
      </c>
      <c r="L11" s="178" t="s">
        <v>193</v>
      </c>
      <c r="M11" s="26">
        <v>0</v>
      </c>
      <c r="N11" s="251">
        <v>0</v>
      </c>
      <c r="O11" s="255">
        <v>0</v>
      </c>
      <c r="P11" s="104" t="str">
        <f t="shared" si="0"/>
        <v>5250</v>
      </c>
      <c r="Q11" s="106">
        <f t="shared" si="1"/>
        <v>0</v>
      </c>
      <c r="R11" s="41">
        <f t="shared" si="2"/>
        <v>0</v>
      </c>
      <c r="S11" s="41">
        <f t="shared" si="3"/>
        <v>0</v>
      </c>
      <c r="T11" s="41">
        <f t="shared" si="15"/>
        <v>0</v>
      </c>
      <c r="U11" s="41">
        <f>Formula_TIAAHP_Range</f>
        <v>0</v>
      </c>
      <c r="V11" s="41">
        <f t="shared" si="4"/>
        <v>0</v>
      </c>
      <c r="W11" s="41">
        <f t="shared" si="5"/>
        <v>0</v>
      </c>
      <c r="X11" s="41">
        <f t="shared" si="6"/>
        <v>0</v>
      </c>
      <c r="Y11" s="41">
        <f t="shared" si="7"/>
        <v>0</v>
      </c>
      <c r="Z11" s="41">
        <f t="shared" si="8"/>
        <v>0</v>
      </c>
      <c r="AA11" s="41">
        <f t="shared" si="9"/>
        <v>0</v>
      </c>
      <c r="AB11" s="41">
        <f t="shared" si="10"/>
        <v>0</v>
      </c>
      <c r="AC11" s="41">
        <f t="shared" si="11"/>
        <v>0</v>
      </c>
      <c r="AD11" s="41">
        <f>Formula_Payroll_Accrual</f>
        <v>0</v>
      </c>
      <c r="AE11" s="41">
        <f t="shared" si="12"/>
        <v>0</v>
      </c>
      <c r="AF11" s="125">
        <f t="shared" si="13"/>
        <v>0</v>
      </c>
      <c r="AG11" s="128">
        <f t="shared" si="14"/>
        <v>0</v>
      </c>
      <c r="AH11" s="42"/>
    </row>
    <row r="12" spans="1:34" ht="16.5" customHeight="1">
      <c r="A12" s="110"/>
      <c r="B12" s="38"/>
      <c r="C12" s="38"/>
      <c r="D12" s="38"/>
      <c r="E12" s="121"/>
      <c r="F12" s="39">
        <v>0</v>
      </c>
      <c r="G12" s="49" t="s">
        <v>30</v>
      </c>
      <c r="H12" s="26">
        <v>26</v>
      </c>
      <c r="I12" s="40" t="s">
        <v>25</v>
      </c>
      <c r="J12" s="40" t="s">
        <v>39</v>
      </c>
      <c r="K12" s="40" t="s">
        <v>39</v>
      </c>
      <c r="L12" s="178" t="s">
        <v>193</v>
      </c>
      <c r="M12" s="26">
        <v>0</v>
      </c>
      <c r="N12" s="251">
        <v>0</v>
      </c>
      <c r="O12" s="255">
        <v>0</v>
      </c>
      <c r="P12" s="104" t="str">
        <f t="shared" si="0"/>
        <v>5250</v>
      </c>
      <c r="Q12" s="106">
        <f t="shared" si="1"/>
        <v>0</v>
      </c>
      <c r="R12" s="41">
        <f t="shared" si="2"/>
        <v>0</v>
      </c>
      <c r="S12" s="41">
        <f t="shared" si="3"/>
        <v>0</v>
      </c>
      <c r="T12" s="41">
        <f t="shared" si="15"/>
        <v>0</v>
      </c>
      <c r="U12" s="41">
        <f>Formula_TIAAHP_Range</f>
        <v>0</v>
      </c>
      <c r="V12" s="41">
        <f t="shared" si="4"/>
        <v>0</v>
      </c>
      <c r="W12" s="41">
        <f t="shared" si="5"/>
        <v>0</v>
      </c>
      <c r="X12" s="41">
        <f t="shared" si="6"/>
        <v>0</v>
      </c>
      <c r="Y12" s="41">
        <f t="shared" si="7"/>
        <v>0</v>
      </c>
      <c r="Z12" s="41">
        <f t="shared" si="8"/>
        <v>0</v>
      </c>
      <c r="AA12" s="41">
        <f t="shared" si="9"/>
        <v>0</v>
      </c>
      <c r="AB12" s="41">
        <f t="shared" si="10"/>
        <v>0</v>
      </c>
      <c r="AC12" s="41">
        <f t="shared" si="11"/>
        <v>0</v>
      </c>
      <c r="AD12" s="41">
        <f>Formula_Payroll_Accrual</f>
        <v>0</v>
      </c>
      <c r="AE12" s="41">
        <f t="shared" si="12"/>
        <v>0</v>
      </c>
      <c r="AF12" s="125">
        <f t="shared" si="13"/>
        <v>0</v>
      </c>
      <c r="AG12" s="128">
        <f t="shared" si="14"/>
        <v>0</v>
      </c>
      <c r="AH12" s="42"/>
    </row>
    <row r="13" spans="1:34" ht="16.5" customHeight="1">
      <c r="A13" s="110"/>
      <c r="B13" s="38"/>
      <c r="C13" s="38"/>
      <c r="D13" s="38"/>
      <c r="E13" s="121"/>
      <c r="F13" s="39">
        <v>0</v>
      </c>
      <c r="G13" s="49" t="s">
        <v>30</v>
      </c>
      <c r="H13" s="26">
        <v>26</v>
      </c>
      <c r="I13" s="40" t="s">
        <v>25</v>
      </c>
      <c r="J13" s="40" t="s">
        <v>39</v>
      </c>
      <c r="K13" s="40" t="s">
        <v>39</v>
      </c>
      <c r="L13" s="178" t="s">
        <v>193</v>
      </c>
      <c r="M13" s="26">
        <v>0</v>
      </c>
      <c r="N13" s="251">
        <v>0</v>
      </c>
      <c r="O13" s="255">
        <v>0</v>
      </c>
      <c r="P13" s="104" t="str">
        <f t="shared" si="0"/>
        <v>5250</v>
      </c>
      <c r="Q13" s="106">
        <f t="shared" si="1"/>
        <v>0</v>
      </c>
      <c r="R13" s="41">
        <f t="shared" si="2"/>
        <v>0</v>
      </c>
      <c r="S13" s="41">
        <f t="shared" si="3"/>
        <v>0</v>
      </c>
      <c r="T13" s="41">
        <f t="shared" si="15"/>
        <v>0</v>
      </c>
      <c r="U13" s="41">
        <f>Formula_TIAAHP_Range</f>
        <v>0</v>
      </c>
      <c r="V13" s="41">
        <f t="shared" si="4"/>
        <v>0</v>
      </c>
      <c r="W13" s="41">
        <f t="shared" si="5"/>
        <v>0</v>
      </c>
      <c r="X13" s="41">
        <f t="shared" si="6"/>
        <v>0</v>
      </c>
      <c r="Y13" s="41">
        <f t="shared" si="7"/>
        <v>0</v>
      </c>
      <c r="Z13" s="41">
        <f t="shared" si="8"/>
        <v>0</v>
      </c>
      <c r="AA13" s="41">
        <f t="shared" si="9"/>
        <v>0</v>
      </c>
      <c r="AB13" s="41">
        <f t="shared" si="10"/>
        <v>0</v>
      </c>
      <c r="AC13" s="41">
        <f t="shared" si="11"/>
        <v>0</v>
      </c>
      <c r="AD13" s="41">
        <f>Formula_Payroll_Accrual</f>
        <v>0</v>
      </c>
      <c r="AE13" s="41">
        <f t="shared" si="12"/>
        <v>0</v>
      </c>
      <c r="AF13" s="125">
        <f t="shared" si="13"/>
        <v>0</v>
      </c>
      <c r="AG13" s="128">
        <f t="shared" si="14"/>
        <v>0</v>
      </c>
      <c r="AH13" s="42"/>
    </row>
    <row r="14" spans="1:34" ht="16.5" customHeight="1">
      <c r="A14" s="110"/>
      <c r="B14" s="38"/>
      <c r="C14" s="38"/>
      <c r="D14" s="38"/>
      <c r="E14" s="121"/>
      <c r="F14" s="39">
        <v>0</v>
      </c>
      <c r="G14" s="49" t="s">
        <v>30</v>
      </c>
      <c r="H14" s="26">
        <v>26</v>
      </c>
      <c r="I14" s="40" t="s">
        <v>25</v>
      </c>
      <c r="J14" s="40" t="s">
        <v>39</v>
      </c>
      <c r="K14" s="40" t="s">
        <v>39</v>
      </c>
      <c r="L14" s="178" t="s">
        <v>193</v>
      </c>
      <c r="M14" s="26">
        <v>0</v>
      </c>
      <c r="N14" s="251">
        <v>0</v>
      </c>
      <c r="O14" s="255">
        <v>0</v>
      </c>
      <c r="P14" s="104" t="str">
        <f t="shared" si="0"/>
        <v>5250</v>
      </c>
      <c r="Q14" s="106">
        <f t="shared" si="1"/>
        <v>0</v>
      </c>
      <c r="R14" s="41">
        <f t="shared" si="2"/>
        <v>0</v>
      </c>
      <c r="S14" s="41">
        <f t="shared" si="3"/>
        <v>0</v>
      </c>
      <c r="T14" s="41">
        <f t="shared" si="15"/>
        <v>0</v>
      </c>
      <c r="U14" s="41">
        <f>Formula_TIAAHP_Range</f>
        <v>0</v>
      </c>
      <c r="V14" s="41">
        <f t="shared" si="4"/>
        <v>0</v>
      </c>
      <c r="W14" s="41">
        <f t="shared" si="5"/>
        <v>0</v>
      </c>
      <c r="X14" s="41">
        <f t="shared" si="6"/>
        <v>0</v>
      </c>
      <c r="Y14" s="41">
        <f t="shared" si="7"/>
        <v>0</v>
      </c>
      <c r="Z14" s="41">
        <f t="shared" si="8"/>
        <v>0</v>
      </c>
      <c r="AA14" s="41">
        <f t="shared" si="9"/>
        <v>0</v>
      </c>
      <c r="AB14" s="41">
        <f t="shared" si="10"/>
        <v>0</v>
      </c>
      <c r="AC14" s="41">
        <f t="shared" si="11"/>
        <v>0</v>
      </c>
      <c r="AD14" s="41">
        <f>Formula_Payroll_Accrual</f>
        <v>0</v>
      </c>
      <c r="AE14" s="41">
        <f t="shared" si="12"/>
        <v>0</v>
      </c>
      <c r="AF14" s="125">
        <f t="shared" si="13"/>
        <v>0</v>
      </c>
      <c r="AG14" s="128">
        <f t="shared" si="14"/>
        <v>0</v>
      </c>
      <c r="AH14" s="42"/>
    </row>
    <row r="15" spans="1:34" ht="16.5" customHeight="1">
      <c r="A15" s="110"/>
      <c r="B15" s="38"/>
      <c r="C15" s="38"/>
      <c r="D15" s="38"/>
      <c r="E15" s="121"/>
      <c r="F15" s="39">
        <v>0</v>
      </c>
      <c r="G15" s="49" t="s">
        <v>30</v>
      </c>
      <c r="H15" s="26">
        <v>26</v>
      </c>
      <c r="I15" s="40" t="s">
        <v>25</v>
      </c>
      <c r="J15" s="40" t="s">
        <v>39</v>
      </c>
      <c r="K15" s="40" t="s">
        <v>39</v>
      </c>
      <c r="L15" s="178" t="s">
        <v>193</v>
      </c>
      <c r="M15" s="26">
        <v>0</v>
      </c>
      <c r="N15" s="251">
        <v>0</v>
      </c>
      <c r="O15" s="255">
        <v>0</v>
      </c>
      <c r="P15" s="104" t="str">
        <f t="shared" si="0"/>
        <v>5250</v>
      </c>
      <c r="Q15" s="106">
        <f t="shared" si="1"/>
        <v>0</v>
      </c>
      <c r="R15" s="41">
        <f t="shared" si="2"/>
        <v>0</v>
      </c>
      <c r="S15" s="41">
        <f t="shared" si="3"/>
        <v>0</v>
      </c>
      <c r="T15" s="41">
        <f t="shared" si="15"/>
        <v>0</v>
      </c>
      <c r="U15" s="41">
        <f>Formula_TIAAHP_Range</f>
        <v>0</v>
      </c>
      <c r="V15" s="41">
        <f t="shared" si="4"/>
        <v>0</v>
      </c>
      <c r="W15" s="41">
        <f t="shared" si="5"/>
        <v>0</v>
      </c>
      <c r="X15" s="41">
        <f t="shared" si="6"/>
        <v>0</v>
      </c>
      <c r="Y15" s="41">
        <f t="shared" si="7"/>
        <v>0</v>
      </c>
      <c r="Z15" s="41">
        <f t="shared" si="8"/>
        <v>0</v>
      </c>
      <c r="AA15" s="41">
        <f t="shared" si="9"/>
        <v>0</v>
      </c>
      <c r="AB15" s="41">
        <f t="shared" si="10"/>
        <v>0</v>
      </c>
      <c r="AC15" s="41">
        <f t="shared" si="11"/>
        <v>0</v>
      </c>
      <c r="AD15" s="41">
        <f>Formula_Payroll_Accrual</f>
        <v>0</v>
      </c>
      <c r="AE15" s="41">
        <f t="shared" si="12"/>
        <v>0</v>
      </c>
      <c r="AF15" s="125">
        <f t="shared" si="13"/>
        <v>0</v>
      </c>
      <c r="AG15" s="128">
        <f t="shared" si="14"/>
        <v>0</v>
      </c>
      <c r="AH15" s="42"/>
    </row>
    <row r="16" spans="1:34" ht="16.5" customHeight="1">
      <c r="A16" s="110"/>
      <c r="B16" s="38"/>
      <c r="C16" s="38"/>
      <c r="D16" s="38"/>
      <c r="E16" s="121"/>
      <c r="F16" s="39">
        <v>0</v>
      </c>
      <c r="G16" s="49" t="s">
        <v>30</v>
      </c>
      <c r="H16" s="26">
        <v>26</v>
      </c>
      <c r="I16" s="40" t="s">
        <v>25</v>
      </c>
      <c r="J16" s="40" t="s">
        <v>39</v>
      </c>
      <c r="K16" s="40" t="s">
        <v>39</v>
      </c>
      <c r="L16" s="178" t="s">
        <v>193</v>
      </c>
      <c r="M16" s="26">
        <v>0</v>
      </c>
      <c r="N16" s="251">
        <v>0</v>
      </c>
      <c r="O16" s="255">
        <v>0</v>
      </c>
      <c r="P16" s="104" t="str">
        <f t="shared" si="0"/>
        <v>5250</v>
      </c>
      <c r="Q16" s="106">
        <f t="shared" si="1"/>
        <v>0</v>
      </c>
      <c r="R16" s="41">
        <f t="shared" si="2"/>
        <v>0</v>
      </c>
      <c r="S16" s="41">
        <f t="shared" si="3"/>
        <v>0</v>
      </c>
      <c r="T16" s="41">
        <f t="shared" si="15"/>
        <v>0</v>
      </c>
      <c r="U16" s="41">
        <f>Formula_TIAAHP_Range</f>
        <v>0</v>
      </c>
      <c r="V16" s="41">
        <f t="shared" si="4"/>
        <v>0</v>
      </c>
      <c r="W16" s="41">
        <f t="shared" si="5"/>
        <v>0</v>
      </c>
      <c r="X16" s="41">
        <f t="shared" si="6"/>
        <v>0</v>
      </c>
      <c r="Y16" s="41">
        <f t="shared" si="7"/>
        <v>0</v>
      </c>
      <c r="Z16" s="41">
        <f t="shared" si="8"/>
        <v>0</v>
      </c>
      <c r="AA16" s="41">
        <f t="shared" si="9"/>
        <v>0</v>
      </c>
      <c r="AB16" s="41">
        <f t="shared" si="10"/>
        <v>0</v>
      </c>
      <c r="AC16" s="41">
        <f t="shared" si="11"/>
        <v>0</v>
      </c>
      <c r="AD16" s="41">
        <f>Formula_Payroll_Accrual</f>
        <v>0</v>
      </c>
      <c r="AE16" s="41">
        <f t="shared" si="12"/>
        <v>0</v>
      </c>
      <c r="AF16" s="125">
        <f t="shared" si="13"/>
        <v>0</v>
      </c>
      <c r="AG16" s="128">
        <f t="shared" si="14"/>
        <v>0</v>
      </c>
      <c r="AH16" s="42"/>
    </row>
    <row r="17" spans="1:34" ht="16.5" customHeight="1">
      <c r="A17" s="110"/>
      <c r="B17" s="38"/>
      <c r="C17" s="38"/>
      <c r="D17" s="38"/>
      <c r="E17" s="121"/>
      <c r="F17" s="39">
        <v>0</v>
      </c>
      <c r="G17" s="49" t="s">
        <v>30</v>
      </c>
      <c r="H17" s="26">
        <v>26</v>
      </c>
      <c r="I17" s="40" t="s">
        <v>25</v>
      </c>
      <c r="J17" s="40" t="s">
        <v>39</v>
      </c>
      <c r="K17" s="40" t="s">
        <v>39</v>
      </c>
      <c r="L17" s="178" t="s">
        <v>193</v>
      </c>
      <c r="M17" s="26">
        <v>0</v>
      </c>
      <c r="N17" s="251">
        <v>0</v>
      </c>
      <c r="O17" s="255">
        <v>0</v>
      </c>
      <c r="P17" s="104" t="str">
        <f t="shared" si="0"/>
        <v>5250</v>
      </c>
      <c r="Q17" s="106">
        <f t="shared" si="1"/>
        <v>0</v>
      </c>
      <c r="R17" s="41">
        <f t="shared" si="2"/>
        <v>0</v>
      </c>
      <c r="S17" s="41">
        <f t="shared" si="3"/>
        <v>0</v>
      </c>
      <c r="T17" s="41">
        <f t="shared" si="15"/>
        <v>0</v>
      </c>
      <c r="U17" s="41">
        <f>Formula_TIAAHP_Range</f>
        <v>0</v>
      </c>
      <c r="V17" s="41">
        <f t="shared" si="4"/>
        <v>0</v>
      </c>
      <c r="W17" s="41">
        <f t="shared" si="5"/>
        <v>0</v>
      </c>
      <c r="X17" s="41">
        <f t="shared" si="6"/>
        <v>0</v>
      </c>
      <c r="Y17" s="41">
        <f t="shared" si="7"/>
        <v>0</v>
      </c>
      <c r="Z17" s="41">
        <f t="shared" si="8"/>
        <v>0</v>
      </c>
      <c r="AA17" s="41">
        <f t="shared" si="9"/>
        <v>0</v>
      </c>
      <c r="AB17" s="41">
        <f t="shared" si="10"/>
        <v>0</v>
      </c>
      <c r="AC17" s="41">
        <f t="shared" si="11"/>
        <v>0</v>
      </c>
      <c r="AD17" s="41">
        <f>Formula_Payroll_Accrual</f>
        <v>0</v>
      </c>
      <c r="AE17" s="41">
        <f t="shared" si="12"/>
        <v>0</v>
      </c>
      <c r="AF17" s="125">
        <f t="shared" si="13"/>
        <v>0</v>
      </c>
      <c r="AG17" s="128">
        <f t="shared" si="14"/>
        <v>0</v>
      </c>
      <c r="AH17" s="42"/>
    </row>
    <row r="18" spans="1:34" ht="16.5" customHeight="1">
      <c r="A18" s="110"/>
      <c r="B18" s="38"/>
      <c r="C18" s="38"/>
      <c r="D18" s="38"/>
      <c r="E18" s="121"/>
      <c r="F18" s="39">
        <v>0</v>
      </c>
      <c r="G18" s="49" t="s">
        <v>30</v>
      </c>
      <c r="H18" s="26">
        <v>26</v>
      </c>
      <c r="I18" s="40" t="s">
        <v>25</v>
      </c>
      <c r="J18" s="40" t="s">
        <v>39</v>
      </c>
      <c r="K18" s="40" t="s">
        <v>39</v>
      </c>
      <c r="L18" s="178" t="s">
        <v>193</v>
      </c>
      <c r="M18" s="26">
        <v>0</v>
      </c>
      <c r="N18" s="251">
        <v>0</v>
      </c>
      <c r="O18" s="255">
        <v>0</v>
      </c>
      <c r="P18" s="104" t="str">
        <f t="shared" si="0"/>
        <v>5250</v>
      </c>
      <c r="Q18" s="106">
        <f t="shared" si="1"/>
        <v>0</v>
      </c>
      <c r="R18" s="41">
        <f t="shared" si="2"/>
        <v>0</v>
      </c>
      <c r="S18" s="41">
        <f t="shared" si="3"/>
        <v>0</v>
      </c>
      <c r="T18" s="41">
        <f t="shared" si="15"/>
        <v>0</v>
      </c>
      <c r="U18" s="41">
        <f>Formula_TIAAHP_Range</f>
        <v>0</v>
      </c>
      <c r="V18" s="41">
        <f t="shared" si="4"/>
        <v>0</v>
      </c>
      <c r="W18" s="41">
        <f t="shared" si="5"/>
        <v>0</v>
      </c>
      <c r="X18" s="41">
        <f t="shared" si="6"/>
        <v>0</v>
      </c>
      <c r="Y18" s="41">
        <f t="shared" si="7"/>
        <v>0</v>
      </c>
      <c r="Z18" s="41">
        <f t="shared" si="8"/>
        <v>0</v>
      </c>
      <c r="AA18" s="41">
        <f t="shared" si="9"/>
        <v>0</v>
      </c>
      <c r="AB18" s="41">
        <f t="shared" si="10"/>
        <v>0</v>
      </c>
      <c r="AC18" s="41">
        <f t="shared" si="11"/>
        <v>0</v>
      </c>
      <c r="AD18" s="41">
        <f>Formula_Payroll_Accrual</f>
        <v>0</v>
      </c>
      <c r="AE18" s="41">
        <f t="shared" si="12"/>
        <v>0</v>
      </c>
      <c r="AF18" s="125">
        <f t="shared" si="13"/>
        <v>0</v>
      </c>
      <c r="AG18" s="128">
        <f t="shared" si="14"/>
        <v>0</v>
      </c>
      <c r="AH18" s="42"/>
    </row>
    <row r="19" spans="1:34" ht="16.5" customHeight="1">
      <c r="A19" s="110"/>
      <c r="B19" s="38"/>
      <c r="C19" s="38"/>
      <c r="D19" s="38"/>
      <c r="E19" s="121"/>
      <c r="F19" s="39">
        <v>0</v>
      </c>
      <c r="G19" s="49" t="s">
        <v>30</v>
      </c>
      <c r="H19" s="26">
        <v>26</v>
      </c>
      <c r="I19" s="40" t="s">
        <v>25</v>
      </c>
      <c r="J19" s="40" t="s">
        <v>39</v>
      </c>
      <c r="K19" s="40" t="s">
        <v>39</v>
      </c>
      <c r="L19" s="178" t="s">
        <v>193</v>
      </c>
      <c r="M19" s="26">
        <v>0</v>
      </c>
      <c r="N19" s="251">
        <v>0</v>
      </c>
      <c r="O19" s="255">
        <v>0</v>
      </c>
      <c r="P19" s="104" t="str">
        <f t="shared" si="0"/>
        <v>5250</v>
      </c>
      <c r="Q19" s="106">
        <f t="shared" si="1"/>
        <v>0</v>
      </c>
      <c r="R19" s="41">
        <f t="shared" si="2"/>
        <v>0</v>
      </c>
      <c r="S19" s="41">
        <f t="shared" si="3"/>
        <v>0</v>
      </c>
      <c r="T19" s="41">
        <f t="shared" si="15"/>
        <v>0</v>
      </c>
      <c r="U19" s="41">
        <f>Formula_TIAAHP_Range</f>
        <v>0</v>
      </c>
      <c r="V19" s="41">
        <f t="shared" si="4"/>
        <v>0</v>
      </c>
      <c r="W19" s="41">
        <f t="shared" si="5"/>
        <v>0</v>
      </c>
      <c r="X19" s="41">
        <f t="shared" si="6"/>
        <v>0</v>
      </c>
      <c r="Y19" s="41">
        <f t="shared" si="7"/>
        <v>0</v>
      </c>
      <c r="Z19" s="41">
        <f t="shared" si="8"/>
        <v>0</v>
      </c>
      <c r="AA19" s="41">
        <f t="shared" si="9"/>
        <v>0</v>
      </c>
      <c r="AB19" s="41">
        <f t="shared" si="10"/>
        <v>0</v>
      </c>
      <c r="AC19" s="41">
        <f t="shared" si="11"/>
        <v>0</v>
      </c>
      <c r="AD19" s="41">
        <f>Formula_Payroll_Accrual</f>
        <v>0</v>
      </c>
      <c r="AE19" s="41">
        <f t="shared" si="12"/>
        <v>0</v>
      </c>
      <c r="AF19" s="125">
        <f t="shared" si="13"/>
        <v>0</v>
      </c>
      <c r="AG19" s="128">
        <f t="shared" si="14"/>
        <v>0</v>
      </c>
      <c r="AH19" s="42"/>
    </row>
    <row r="20" spans="1:34" ht="16.5" customHeight="1">
      <c r="A20" s="110"/>
      <c r="B20" s="38"/>
      <c r="C20" s="38"/>
      <c r="D20" s="38"/>
      <c r="E20" s="121"/>
      <c r="F20" s="39">
        <v>0</v>
      </c>
      <c r="G20" s="49" t="s">
        <v>30</v>
      </c>
      <c r="H20" s="26">
        <v>26</v>
      </c>
      <c r="I20" s="40" t="s">
        <v>25</v>
      </c>
      <c r="J20" s="40" t="s">
        <v>39</v>
      </c>
      <c r="K20" s="40" t="s">
        <v>39</v>
      </c>
      <c r="L20" s="178" t="s">
        <v>193</v>
      </c>
      <c r="M20" s="26">
        <v>0</v>
      </c>
      <c r="N20" s="251">
        <v>0</v>
      </c>
      <c r="O20" s="255">
        <v>0</v>
      </c>
      <c r="P20" s="104" t="str">
        <f t="shared" si="0"/>
        <v>5250</v>
      </c>
      <c r="Q20" s="106">
        <f t="shared" si="1"/>
        <v>0</v>
      </c>
      <c r="R20" s="41">
        <f t="shared" si="2"/>
        <v>0</v>
      </c>
      <c r="S20" s="41">
        <f t="shared" si="3"/>
        <v>0</v>
      </c>
      <c r="T20" s="41">
        <f t="shared" si="15"/>
        <v>0</v>
      </c>
      <c r="U20" s="41">
        <f>Formula_TIAAHP_Range</f>
        <v>0</v>
      </c>
      <c r="V20" s="41">
        <f t="shared" si="4"/>
        <v>0</v>
      </c>
      <c r="W20" s="41">
        <f t="shared" si="5"/>
        <v>0</v>
      </c>
      <c r="X20" s="41">
        <f t="shared" si="6"/>
        <v>0</v>
      </c>
      <c r="Y20" s="41">
        <f t="shared" si="7"/>
        <v>0</v>
      </c>
      <c r="Z20" s="41">
        <f t="shared" si="8"/>
        <v>0</v>
      </c>
      <c r="AA20" s="41">
        <f t="shared" si="9"/>
        <v>0</v>
      </c>
      <c r="AB20" s="41">
        <f t="shared" si="10"/>
        <v>0</v>
      </c>
      <c r="AC20" s="41">
        <f t="shared" si="11"/>
        <v>0</v>
      </c>
      <c r="AD20" s="41">
        <f>Formula_Payroll_Accrual</f>
        <v>0</v>
      </c>
      <c r="AE20" s="41">
        <f t="shared" si="12"/>
        <v>0</v>
      </c>
      <c r="AF20" s="125">
        <f t="shared" si="13"/>
        <v>0</v>
      </c>
      <c r="AG20" s="128">
        <f t="shared" si="14"/>
        <v>0</v>
      </c>
      <c r="AH20" s="42"/>
    </row>
    <row r="21" spans="1:34" ht="16.5" customHeight="1">
      <c r="A21" s="110"/>
      <c r="B21" s="38"/>
      <c r="C21" s="38"/>
      <c r="D21" s="38"/>
      <c r="E21" s="121"/>
      <c r="F21" s="39">
        <v>0</v>
      </c>
      <c r="G21" s="49" t="s">
        <v>30</v>
      </c>
      <c r="H21" s="26">
        <v>26</v>
      </c>
      <c r="I21" s="40" t="s">
        <v>25</v>
      </c>
      <c r="J21" s="40" t="s">
        <v>39</v>
      </c>
      <c r="K21" s="40" t="s">
        <v>39</v>
      </c>
      <c r="L21" s="178" t="s">
        <v>193</v>
      </c>
      <c r="M21" s="26">
        <v>0</v>
      </c>
      <c r="N21" s="251">
        <v>0</v>
      </c>
      <c r="O21" s="255">
        <v>0</v>
      </c>
      <c r="P21" s="104" t="str">
        <f t="shared" si="0"/>
        <v>5250</v>
      </c>
      <c r="Q21" s="106">
        <f t="shared" si="1"/>
        <v>0</v>
      </c>
      <c r="R21" s="41">
        <f t="shared" si="2"/>
        <v>0</v>
      </c>
      <c r="S21" s="41">
        <f t="shared" si="3"/>
        <v>0</v>
      </c>
      <c r="T21" s="41">
        <f t="shared" si="15"/>
        <v>0</v>
      </c>
      <c r="U21" s="41">
        <f>Formula_TIAAHP_Range</f>
        <v>0</v>
      </c>
      <c r="V21" s="41">
        <f t="shared" si="4"/>
        <v>0</v>
      </c>
      <c r="W21" s="41">
        <f t="shared" si="5"/>
        <v>0</v>
      </c>
      <c r="X21" s="41">
        <f t="shared" si="6"/>
        <v>0</v>
      </c>
      <c r="Y21" s="41">
        <f t="shared" si="7"/>
        <v>0</v>
      </c>
      <c r="Z21" s="41">
        <f t="shared" si="8"/>
        <v>0</v>
      </c>
      <c r="AA21" s="41">
        <f t="shared" si="9"/>
        <v>0</v>
      </c>
      <c r="AB21" s="41">
        <f t="shared" si="10"/>
        <v>0</v>
      </c>
      <c r="AC21" s="41">
        <f t="shared" si="11"/>
        <v>0</v>
      </c>
      <c r="AD21" s="41">
        <f>Formula_Payroll_Accrual</f>
        <v>0</v>
      </c>
      <c r="AE21" s="41">
        <f t="shared" si="12"/>
        <v>0</v>
      </c>
      <c r="AF21" s="125">
        <f t="shared" si="13"/>
        <v>0</v>
      </c>
      <c r="AG21" s="128">
        <f t="shared" si="14"/>
        <v>0</v>
      </c>
      <c r="AH21" s="42"/>
    </row>
    <row r="22" spans="1:34" ht="16.5" customHeight="1">
      <c r="A22" s="110"/>
      <c r="B22" s="38"/>
      <c r="C22" s="38"/>
      <c r="D22" s="38"/>
      <c r="E22" s="121"/>
      <c r="F22" s="39">
        <v>0</v>
      </c>
      <c r="G22" s="49" t="s">
        <v>30</v>
      </c>
      <c r="H22" s="26">
        <v>26</v>
      </c>
      <c r="I22" s="40" t="s">
        <v>25</v>
      </c>
      <c r="J22" s="40" t="s">
        <v>39</v>
      </c>
      <c r="K22" s="40" t="s">
        <v>39</v>
      </c>
      <c r="L22" s="178" t="s">
        <v>193</v>
      </c>
      <c r="M22" s="26">
        <v>0</v>
      </c>
      <c r="N22" s="251">
        <v>0</v>
      </c>
      <c r="O22" s="255">
        <v>0</v>
      </c>
      <c r="P22" s="104" t="str">
        <f t="shared" si="0"/>
        <v>5250</v>
      </c>
      <c r="Q22" s="106">
        <f t="shared" si="1"/>
        <v>0</v>
      </c>
      <c r="R22" s="41">
        <f t="shared" si="2"/>
        <v>0</v>
      </c>
      <c r="S22" s="41">
        <f t="shared" si="3"/>
        <v>0</v>
      </c>
      <c r="T22" s="41">
        <f t="shared" si="15"/>
        <v>0</v>
      </c>
      <c r="U22" s="41">
        <f>Formula_TIAAHP_Range</f>
        <v>0</v>
      </c>
      <c r="V22" s="41">
        <f t="shared" si="4"/>
        <v>0</v>
      </c>
      <c r="W22" s="41">
        <f t="shared" si="5"/>
        <v>0</v>
      </c>
      <c r="X22" s="41">
        <f t="shared" si="6"/>
        <v>0</v>
      </c>
      <c r="Y22" s="41">
        <f t="shared" si="7"/>
        <v>0</v>
      </c>
      <c r="Z22" s="41">
        <f t="shared" si="8"/>
        <v>0</v>
      </c>
      <c r="AA22" s="41">
        <f t="shared" si="9"/>
        <v>0</v>
      </c>
      <c r="AB22" s="41">
        <f t="shared" si="10"/>
        <v>0</v>
      </c>
      <c r="AC22" s="41">
        <f t="shared" si="11"/>
        <v>0</v>
      </c>
      <c r="AD22" s="41">
        <f>Formula_Payroll_Accrual</f>
        <v>0</v>
      </c>
      <c r="AE22" s="41">
        <f t="shared" si="12"/>
        <v>0</v>
      </c>
      <c r="AF22" s="125">
        <f t="shared" si="13"/>
        <v>0</v>
      </c>
      <c r="AG22" s="128">
        <f t="shared" si="14"/>
        <v>0</v>
      </c>
      <c r="AH22" s="42"/>
    </row>
    <row r="23" spans="1:34" ht="16.5" customHeight="1">
      <c r="A23" s="110"/>
      <c r="B23" s="38"/>
      <c r="C23" s="38"/>
      <c r="D23" s="38"/>
      <c r="E23" s="121"/>
      <c r="F23" s="39">
        <v>0</v>
      </c>
      <c r="G23" s="49" t="s">
        <v>30</v>
      </c>
      <c r="H23" s="26">
        <v>26</v>
      </c>
      <c r="I23" s="40" t="s">
        <v>25</v>
      </c>
      <c r="J23" s="40" t="s">
        <v>39</v>
      </c>
      <c r="K23" s="40" t="s">
        <v>39</v>
      </c>
      <c r="L23" s="178" t="s">
        <v>193</v>
      </c>
      <c r="M23" s="26">
        <v>0</v>
      </c>
      <c r="N23" s="251">
        <v>0</v>
      </c>
      <c r="O23" s="255">
        <v>0</v>
      </c>
      <c r="P23" s="104" t="str">
        <f t="shared" si="0"/>
        <v>5250</v>
      </c>
      <c r="Q23" s="106">
        <f t="shared" si="1"/>
        <v>0</v>
      </c>
      <c r="R23" s="41">
        <f t="shared" si="2"/>
        <v>0</v>
      </c>
      <c r="S23" s="41">
        <f t="shared" si="3"/>
        <v>0</v>
      </c>
      <c r="T23" s="41">
        <f t="shared" si="15"/>
        <v>0</v>
      </c>
      <c r="U23" s="41">
        <f>Formula_TIAAHP_Range</f>
        <v>0</v>
      </c>
      <c r="V23" s="41">
        <f t="shared" si="4"/>
        <v>0</v>
      </c>
      <c r="W23" s="41">
        <f t="shared" si="5"/>
        <v>0</v>
      </c>
      <c r="X23" s="41">
        <f t="shared" si="6"/>
        <v>0</v>
      </c>
      <c r="Y23" s="41">
        <f t="shared" si="7"/>
        <v>0</v>
      </c>
      <c r="Z23" s="41">
        <f t="shared" si="8"/>
        <v>0</v>
      </c>
      <c r="AA23" s="41">
        <f t="shared" si="9"/>
        <v>0</v>
      </c>
      <c r="AB23" s="41">
        <f t="shared" si="10"/>
        <v>0</v>
      </c>
      <c r="AC23" s="41">
        <f t="shared" si="11"/>
        <v>0</v>
      </c>
      <c r="AD23" s="41">
        <f>Formula_Payroll_Accrual</f>
        <v>0</v>
      </c>
      <c r="AE23" s="41">
        <f t="shared" si="12"/>
        <v>0</v>
      </c>
      <c r="AF23" s="125">
        <f t="shared" si="13"/>
        <v>0</v>
      </c>
      <c r="AG23" s="128">
        <f t="shared" si="14"/>
        <v>0</v>
      </c>
      <c r="AH23" s="42"/>
    </row>
    <row r="24" spans="1:34" ht="16.5" customHeight="1">
      <c r="A24" s="110"/>
      <c r="B24" s="38"/>
      <c r="C24" s="38"/>
      <c r="D24" s="38"/>
      <c r="E24" s="121"/>
      <c r="F24" s="39">
        <v>0</v>
      </c>
      <c r="G24" s="49" t="s">
        <v>30</v>
      </c>
      <c r="H24" s="26">
        <v>26</v>
      </c>
      <c r="I24" s="40" t="s">
        <v>25</v>
      </c>
      <c r="J24" s="40" t="s">
        <v>39</v>
      </c>
      <c r="K24" s="40" t="s">
        <v>39</v>
      </c>
      <c r="L24" s="178" t="s">
        <v>193</v>
      </c>
      <c r="M24" s="26">
        <v>0</v>
      </c>
      <c r="N24" s="251">
        <v>0</v>
      </c>
      <c r="O24" s="255">
        <v>0</v>
      </c>
      <c r="P24" s="104" t="str">
        <f t="shared" si="0"/>
        <v>5250</v>
      </c>
      <c r="Q24" s="106">
        <f t="shared" si="1"/>
        <v>0</v>
      </c>
      <c r="R24" s="41">
        <f t="shared" si="2"/>
        <v>0</v>
      </c>
      <c r="S24" s="41">
        <f t="shared" si="3"/>
        <v>0</v>
      </c>
      <c r="T24" s="41">
        <f t="shared" si="15"/>
        <v>0</v>
      </c>
      <c r="U24" s="41">
        <f>Formula_TIAAHP_Range</f>
        <v>0</v>
      </c>
      <c r="V24" s="41">
        <f t="shared" si="4"/>
        <v>0</v>
      </c>
      <c r="W24" s="41">
        <f t="shared" si="5"/>
        <v>0</v>
      </c>
      <c r="X24" s="41">
        <f t="shared" si="6"/>
        <v>0</v>
      </c>
      <c r="Y24" s="41">
        <f t="shared" si="7"/>
        <v>0</v>
      </c>
      <c r="Z24" s="41">
        <f t="shared" si="8"/>
        <v>0</v>
      </c>
      <c r="AA24" s="41">
        <f t="shared" si="9"/>
        <v>0</v>
      </c>
      <c r="AB24" s="41">
        <f t="shared" si="10"/>
        <v>0</v>
      </c>
      <c r="AC24" s="41">
        <f t="shared" si="11"/>
        <v>0</v>
      </c>
      <c r="AD24" s="41">
        <f>Formula_Payroll_Accrual</f>
        <v>0</v>
      </c>
      <c r="AE24" s="41">
        <f t="shared" si="12"/>
        <v>0</v>
      </c>
      <c r="AF24" s="125">
        <f t="shared" si="13"/>
        <v>0</v>
      </c>
      <c r="AG24" s="128">
        <f t="shared" si="14"/>
        <v>0</v>
      </c>
      <c r="AH24" s="42"/>
    </row>
    <row r="25" spans="1:34" ht="16.5" customHeight="1">
      <c r="A25" s="110"/>
      <c r="B25" s="38"/>
      <c r="C25" s="38"/>
      <c r="D25" s="38"/>
      <c r="E25" s="121"/>
      <c r="F25" s="39">
        <v>0</v>
      </c>
      <c r="G25" s="49" t="s">
        <v>30</v>
      </c>
      <c r="H25" s="26">
        <v>26</v>
      </c>
      <c r="I25" s="40" t="s">
        <v>25</v>
      </c>
      <c r="J25" s="40" t="s">
        <v>39</v>
      </c>
      <c r="K25" s="40" t="s">
        <v>39</v>
      </c>
      <c r="L25" s="178" t="s">
        <v>193</v>
      </c>
      <c r="M25" s="26">
        <v>0</v>
      </c>
      <c r="N25" s="251">
        <v>0</v>
      </c>
      <c r="O25" s="255">
        <v>0</v>
      </c>
      <c r="P25" s="104" t="str">
        <f t="shared" si="0"/>
        <v>5250</v>
      </c>
      <c r="Q25" s="106">
        <f t="shared" si="1"/>
        <v>0</v>
      </c>
      <c r="R25" s="41">
        <f t="shared" si="2"/>
        <v>0</v>
      </c>
      <c r="S25" s="41">
        <f t="shared" si="3"/>
        <v>0</v>
      </c>
      <c r="T25" s="41">
        <f t="shared" si="15"/>
        <v>0</v>
      </c>
      <c r="U25" s="41">
        <f>Formula_TIAAHP_Range</f>
        <v>0</v>
      </c>
      <c r="V25" s="41">
        <f t="shared" si="4"/>
        <v>0</v>
      </c>
      <c r="W25" s="41">
        <f t="shared" si="5"/>
        <v>0</v>
      </c>
      <c r="X25" s="41">
        <f t="shared" si="6"/>
        <v>0</v>
      </c>
      <c r="Y25" s="41">
        <f t="shared" si="7"/>
        <v>0</v>
      </c>
      <c r="Z25" s="41">
        <f t="shared" si="8"/>
        <v>0</v>
      </c>
      <c r="AA25" s="41">
        <f t="shared" si="9"/>
        <v>0</v>
      </c>
      <c r="AB25" s="41">
        <f t="shared" si="10"/>
        <v>0</v>
      </c>
      <c r="AC25" s="41">
        <f t="shared" si="11"/>
        <v>0</v>
      </c>
      <c r="AD25" s="41">
        <f>Formula_Payroll_Accrual</f>
        <v>0</v>
      </c>
      <c r="AE25" s="41">
        <f t="shared" si="12"/>
        <v>0</v>
      </c>
      <c r="AF25" s="125">
        <f t="shared" si="13"/>
        <v>0</v>
      </c>
      <c r="AG25" s="128">
        <f t="shared" si="14"/>
        <v>0</v>
      </c>
      <c r="AH25" s="42"/>
    </row>
    <row r="26" spans="1:34" ht="16.5" customHeight="1">
      <c r="A26" s="110"/>
      <c r="B26" s="38"/>
      <c r="C26" s="38"/>
      <c r="D26" s="38"/>
      <c r="E26" s="121"/>
      <c r="F26" s="39">
        <v>0</v>
      </c>
      <c r="G26" s="49" t="s">
        <v>30</v>
      </c>
      <c r="H26" s="26">
        <v>26</v>
      </c>
      <c r="I26" s="40" t="s">
        <v>25</v>
      </c>
      <c r="J26" s="40" t="s">
        <v>39</v>
      </c>
      <c r="K26" s="40" t="s">
        <v>39</v>
      </c>
      <c r="L26" s="178" t="s">
        <v>193</v>
      </c>
      <c r="M26" s="26">
        <v>0</v>
      </c>
      <c r="N26" s="251">
        <v>0</v>
      </c>
      <c r="O26" s="255">
        <v>0</v>
      </c>
      <c r="P26" s="104" t="str">
        <f t="shared" si="0"/>
        <v>5250</v>
      </c>
      <c r="Q26" s="106">
        <f t="shared" si="1"/>
        <v>0</v>
      </c>
      <c r="R26" s="41">
        <f t="shared" si="2"/>
        <v>0</v>
      </c>
      <c r="S26" s="41">
        <f t="shared" si="3"/>
        <v>0</v>
      </c>
      <c r="T26" s="41">
        <f t="shared" si="15"/>
        <v>0</v>
      </c>
      <c r="U26" s="41">
        <f>Formula_TIAAHP_Range</f>
        <v>0</v>
      </c>
      <c r="V26" s="41">
        <f t="shared" si="4"/>
        <v>0</v>
      </c>
      <c r="W26" s="41">
        <f t="shared" si="5"/>
        <v>0</v>
      </c>
      <c r="X26" s="41">
        <f t="shared" si="6"/>
        <v>0</v>
      </c>
      <c r="Y26" s="41">
        <f t="shared" si="7"/>
        <v>0</v>
      </c>
      <c r="Z26" s="41">
        <f t="shared" si="8"/>
        <v>0</v>
      </c>
      <c r="AA26" s="41">
        <f t="shared" si="9"/>
        <v>0</v>
      </c>
      <c r="AB26" s="41">
        <f t="shared" si="10"/>
        <v>0</v>
      </c>
      <c r="AC26" s="41">
        <f t="shared" si="11"/>
        <v>0</v>
      </c>
      <c r="AD26" s="41">
        <f>Formula_Payroll_Accrual</f>
        <v>0</v>
      </c>
      <c r="AE26" s="41">
        <f t="shared" si="12"/>
        <v>0</v>
      </c>
      <c r="AF26" s="125">
        <f t="shared" si="13"/>
        <v>0</v>
      </c>
      <c r="AG26" s="128">
        <f t="shared" si="14"/>
        <v>0</v>
      </c>
      <c r="AH26" s="42"/>
    </row>
    <row r="27" spans="1:34" ht="16.5" customHeight="1">
      <c r="A27" s="110"/>
      <c r="B27" s="38"/>
      <c r="C27" s="38"/>
      <c r="D27" s="38"/>
      <c r="E27" s="121"/>
      <c r="F27" s="39">
        <v>0</v>
      </c>
      <c r="G27" s="49" t="s">
        <v>30</v>
      </c>
      <c r="H27" s="26">
        <v>26</v>
      </c>
      <c r="I27" s="40" t="s">
        <v>25</v>
      </c>
      <c r="J27" s="40" t="s">
        <v>39</v>
      </c>
      <c r="K27" s="40" t="s">
        <v>39</v>
      </c>
      <c r="L27" s="178" t="s">
        <v>193</v>
      </c>
      <c r="M27" s="26">
        <v>0</v>
      </c>
      <c r="N27" s="251">
        <v>0</v>
      </c>
      <c r="O27" s="255">
        <v>0</v>
      </c>
      <c r="P27" s="104" t="str">
        <f t="shared" si="0"/>
        <v>5250</v>
      </c>
      <c r="Q27" s="106">
        <f t="shared" si="1"/>
        <v>0</v>
      </c>
      <c r="R27" s="41">
        <f t="shared" si="2"/>
        <v>0</v>
      </c>
      <c r="S27" s="41">
        <f t="shared" si="3"/>
        <v>0</v>
      </c>
      <c r="T27" s="41">
        <f t="shared" si="15"/>
        <v>0</v>
      </c>
      <c r="U27" s="41">
        <f>Formula_TIAAHP_Range</f>
        <v>0</v>
      </c>
      <c r="V27" s="41">
        <f t="shared" si="4"/>
        <v>0</v>
      </c>
      <c r="W27" s="41">
        <f t="shared" si="5"/>
        <v>0</v>
      </c>
      <c r="X27" s="41">
        <f t="shared" si="6"/>
        <v>0</v>
      </c>
      <c r="Y27" s="41">
        <f t="shared" si="7"/>
        <v>0</v>
      </c>
      <c r="Z27" s="41">
        <f t="shared" si="8"/>
        <v>0</v>
      </c>
      <c r="AA27" s="41">
        <f t="shared" si="9"/>
        <v>0</v>
      </c>
      <c r="AB27" s="41">
        <f t="shared" si="10"/>
        <v>0</v>
      </c>
      <c r="AC27" s="41">
        <f t="shared" si="11"/>
        <v>0</v>
      </c>
      <c r="AD27" s="41">
        <f>Formula_Payroll_Accrual</f>
        <v>0</v>
      </c>
      <c r="AE27" s="41">
        <f t="shared" si="12"/>
        <v>0</v>
      </c>
      <c r="AF27" s="125">
        <f t="shared" si="13"/>
        <v>0</v>
      </c>
      <c r="AG27" s="128">
        <f t="shared" si="14"/>
        <v>0</v>
      </c>
      <c r="AH27" s="42"/>
    </row>
    <row r="28" spans="1:34" ht="16.5" customHeight="1" thickBot="1">
      <c r="A28" s="111"/>
      <c r="B28" s="112"/>
      <c r="C28" s="113"/>
      <c r="D28" s="113"/>
      <c r="E28" s="122"/>
      <c r="F28" s="114"/>
      <c r="G28" s="115"/>
      <c r="H28" s="116"/>
      <c r="I28" s="117"/>
      <c r="J28" s="117"/>
      <c r="K28" s="117"/>
      <c r="L28" s="117"/>
      <c r="M28" s="116"/>
      <c r="N28" s="252"/>
      <c r="O28" s="252"/>
      <c r="P28" s="115"/>
      <c r="Q28" s="118"/>
      <c r="R28" s="114"/>
      <c r="S28" s="114"/>
      <c r="T28" s="114"/>
      <c r="U28" s="114"/>
      <c r="V28" s="114"/>
      <c r="W28" s="114"/>
      <c r="X28" s="114"/>
      <c r="Y28" s="114"/>
      <c r="Z28" s="114"/>
      <c r="AA28" s="114"/>
      <c r="AB28" s="114"/>
      <c r="AC28" s="114"/>
      <c r="AD28" s="114"/>
      <c r="AE28" s="114"/>
      <c r="AF28" s="126"/>
      <c r="AG28" s="129"/>
      <c r="AH28" s="119"/>
    </row>
    <row r="29" spans="1:34" s="24" customFormat="1">
      <c r="A29" s="37" t="str">
        <f ca="1">Formula_warning</f>
        <v>To maintain formulas integrity, if needed, insert rows only above row # 28 (by either inserting an empty row and copying formulas, or by copying an entire row from this tab and changing the input data)</v>
      </c>
      <c r="B29" s="22"/>
      <c r="C29" s="22"/>
      <c r="D29" s="22"/>
      <c r="E29" s="22"/>
      <c r="F29" s="22"/>
      <c r="G29" s="23"/>
      <c r="H29" s="22"/>
      <c r="I29" s="23"/>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row>
    <row r="30" spans="1:34">
      <c r="B30" s="48"/>
    </row>
    <row r="31" spans="1:34">
      <c r="B31" s="6"/>
    </row>
    <row r="33" spans="12:12">
      <c r="L33" s="181"/>
    </row>
  </sheetData>
  <sheetProtection insertRows="0" deleteRows="0"/>
  <autoFilter ref="A6:AH28" xr:uid="{00000000-0009-0000-0000-000003000000}"/>
  <dataConsolidate/>
  <phoneticPr fontId="3" type="noConversion"/>
  <conditionalFormatting sqref="F7:H27 J7:K27 M7:AG27">
    <cfRule type="expression" dxfId="6" priority="1" stopIfTrue="1">
      <formula>ISBLANK(F7)</formula>
    </cfRule>
  </conditionalFormatting>
  <conditionalFormatting sqref="H7:H27 M7:M27">
    <cfRule type="expression" dxfId="5" priority="6" stopIfTrue="1">
      <formula>AND(OR(NOT($M7=26.1),NOT($H7=26)),$H7&lt;$M7)</formula>
    </cfRule>
  </conditionalFormatting>
  <conditionalFormatting sqref="I7:I27">
    <cfRule type="expression" dxfId="4" priority="34" stopIfTrue="1">
      <formula>ISBLANK(I7)</formula>
    </cfRule>
    <cfRule type="expression" dxfId="3" priority="36" stopIfTrue="1">
      <formula>AND(OR($I7="ACT",$I7="L528",$I7="NURS",$I7="NUCL",$I7="AAUP",$I7="NUFA",$I7="Vacant - Not Known"),($L7="Yes"))</formula>
    </cfRule>
  </conditionalFormatting>
  <conditionalFormatting sqref="P7:P27">
    <cfRule type="expression" dxfId="2" priority="11" stopIfTrue="1">
      <formula>$AG7=0</formula>
    </cfRule>
  </conditionalFormatting>
  <conditionalFormatting sqref="Q7:AG27">
    <cfRule type="expression" dxfId="1" priority="8" stopIfTrue="1">
      <formula>ISTEXT(Q7)</formula>
    </cfRule>
    <cfRule type="cellIs" dxfId="0" priority="9" stopIfTrue="1" operator="equal">
      <formula>0</formula>
    </cfRule>
  </conditionalFormatting>
  <dataValidations count="51">
    <dataValidation allowBlank="1" showInputMessage="1" showErrorMessage="1" promptTitle="Insert rows only above this row!" prompt="_x000a_Instructions:_x000a_Use one of the following methods:_x000a_- insert an empty row and copy formulas in the results section_x000a_- copy an entire row from this tab and make changes to the  input data section_x000a__x000a_DO NOT DELETE THIS ROW!_x000a_DO NOT WRITE IN THIS ROW" sqref="A28:AH28" xr:uid="{00000000-0002-0000-0300-000000000000}"/>
    <dataValidation allowBlank="1" showInputMessage="1" showErrorMessage="1" promptTitle="Do not insert rows here!" prompt="_x000a_If needed, insert rows ONLY ABOVE the shaded row_x000a__x000a_Instructions:_x000a_Use one of the following methods:_x000a_- insert an empty row and copy formulas in the results section_x000a_- copy an entire row from this tab and make changes to the input  data section" sqref="AI30:AI130 A29:AH130" xr:uid="{00000000-0002-0000-0300-000001000000}"/>
    <dataValidation allowBlank="1" sqref="P7:P27" xr:uid="{00000000-0002-0000-0300-000002000000}"/>
    <dataValidation allowBlank="1" showInputMessage="1" showErrorMessage="1" promptTitle="Formula needed if cell is red!" prompt="_x000a_It shows the account that will reflect the budgeted amount. _x000a__x000a_Formula:_x000a_= &quot;5210&quot; for all classifieds_x000a_= &quot;5250&quot; for all non-classifieds and faculty" sqref="P5:P6" xr:uid="{00000000-0002-0000-0300-000003000000}"/>
    <dataValidation allowBlank="1" showInputMessage="1" showErrorMessage="1" promptTitle="Formula needed if cell is red!" prompt="_x000a_It shows the salary amount that should be budgeted in the corresponding CFS._x000a__x000a_Formula:_x000a_= Total Yearly Salary * (Pay-periods in CFS / Position Pay-periods) * Percentage of Total Salary in CFS" sqref="Q5:Q6" xr:uid="{00000000-0002-0000-0300-000004000000}"/>
    <dataValidation allowBlank="1" showInputMessage="1" showErrorMessage="1" prompt="It shows the total for the current selection (given by filtered values)" sqref="Q3:AG3" xr:uid="{00000000-0002-0000-0300-000005000000}"/>
    <dataValidation type="decimal" allowBlank="1" showInputMessage="1" showErrorMessage="1" errorTitle="Budget Office" error="Please enter a number between 0% and 100%." sqref="N7:N27" xr:uid="{00000000-0002-0000-0300-000006000000}">
      <formula1>0</formula1>
      <formula2>1</formula2>
    </dataValidation>
    <dataValidation allowBlank="1" showInputMessage="1" showErrorMessage="1" promptTitle="Waiver" prompt="_x000a_Agency cost of the annual cash bonus paid to employees who waive participation in private health insurance plans purchased by the state. . The bonus is pro-rated." sqref="AE5" xr:uid="{00000000-0002-0000-0300-000007000000}"/>
    <dataValidation allowBlank="1" showInputMessage="1" showErrorMessage="1" promptTitle="Vision" prompt="_x000a_Cost of the amount paid for vision care coverage on behalf of employees participating in a private health insurance plan." sqref="AC5" xr:uid="{00000000-0002-0000-0300-000008000000}"/>
    <dataValidation allowBlank="1" showInputMessage="1" showErrorMessage="1" promptTitle="Dental" prompt="_x000a_Cost of the amount paid for dental care coverage on behalf of employees participating in a private health insurance plan." sqref="AB5" xr:uid="{00000000-0002-0000-0300-000009000000}"/>
    <dataValidation allowBlank="1" showInputMessage="1" showErrorMessage="1" promptTitle="Medical" prompt="_x000a_Cost of the amount paid for medical care coverage on behalf of employees participating in a private health insurance plan." sqref="AA5" xr:uid="{00000000-0002-0000-0300-00000A000000}"/>
    <dataValidation allowBlank="1" showInputMessage="1" showErrorMessage="1" promptTitle="ERS RHI" prompt="_x000a_Cost of the amount paid for retiree health insurance on behalf of employees into the public employee retirement system. The contribution rate is applied to the gross payroll amount each biweekly payroll period and paid into retirement system." sqref="Y5" xr:uid="{00000000-0002-0000-0300-00000B000000}"/>
    <dataValidation allowBlank="1" showInputMessage="1" showErrorMessage="1" promptTitle="SBA" prompt="_x000a_Allocation of staff benefit costs related to employee benefits such as: RI employee assistance program;  disability insurance and supplemental pension and health benefits; employee tuition waiver expenditures; early retirement accounts (health payouts)." sqref="X5" xr:uid="{00000000-0002-0000-0300-00000C000000}"/>
    <dataValidation allowBlank="1" showInputMessage="1" showErrorMessage="1" promptTitle="TIAA" prompt="_x000a_Cost of the amount paid on behalf of employees to TIAA for tax shelter annuities and/or for retirement purposes." sqref="W5" xr:uid="{00000000-0002-0000-0300-00000D000000}"/>
    <dataValidation allowBlank="1" showInputMessage="1" showErrorMessage="1" promptTitle="SAFB" prompt="_x000a_Assessment against URI biweekly payroll used to fund payments relating to workers’ compensation charges, unemployment payments, and  payments to employees for unused vacation and sick leave at time of  retirement or termination from State service." sqref="V5" xr:uid="{00000000-0002-0000-0300-00000E000000}"/>
    <dataValidation allowBlank="1" showInputMessage="1" showErrorMessage="1" promptTitle="FICA" prompt="_x000a_Cost of the amounts paid on behalf of employees to the Social Security Administration for old age, sickness, disability or hospital insurance. The contribution matches the employee contribution (payroll deduction)." sqref="S5:T5" xr:uid="{00000000-0002-0000-0300-00000F000000}"/>
    <dataValidation allowBlank="1" showInputMessage="1" showErrorMessage="1" promptTitle="ERS" prompt="_x000a_Cost of the amount paid for retirement expenses on behalf of employees into the public employee retirement system. The contribution rate is applied to the gross payroll amount each biweekly payroll period and paid into the retirement system." sqref="R5" xr:uid="{00000000-0002-0000-0300-000010000000}"/>
    <dataValidation allowBlank="1" showInputMessage="1" showErrorMessage="1" promptTitle="Formula needed if cell is red!" prompt="_x000a_It shows the fringe amount that should be budgeted in the corresponding CFS._x000a__x000a_Formula:_x000a_= ERS + FICA + SAFB + TIAA + SBA + ERSRHI + MEDICAL + DENTAL + VISION + WAIVER_x000a_" sqref="AF5:AF6" xr:uid="{00000000-0002-0000-0300-000011000000}"/>
    <dataValidation allowBlank="1" showInputMessage="1" showErrorMessage="1" promptTitle="Formula needed if cell is red!" prompt="_x000a_It shows the total amount that should be budgeted in the corresponding CFS._x000a__x000a_Formula:_x000a_= Sub-total Salary + Sub-total Fringe" sqref="AG5:AG6" xr:uid="{00000000-0002-0000-0300-000012000000}"/>
    <dataValidation allowBlank="1" showErrorMessage="1" sqref="R7:AF27" xr:uid="{00000000-0002-0000-0300-000013000000}"/>
    <dataValidation allowBlank="1" showInputMessage="1" showErrorMessage="1" promptTitle="Formula needed if cell is red!" prompt="_x000a_It shows the amount that should be budgeted for the corresponding fringe account._x000a__x000a_Do not change formula." sqref="R6:AE6" xr:uid="{00000000-0002-0000-0300-000014000000}"/>
    <dataValidation operator="equal" allowBlank="1" showInputMessage="1" showErrorMessage="1" errorTitle="Budget Office" error="Please use the drop-down list or enter the desired CFS in a &quot;000-0000-0000&quot; format_x000a_(&quot;fund-department-program&quot;)_x000a__x000a_If CFS is not on the drop-down list, insert the new CFS on the &quot;Personnel Summary&quot; tab below all listed CFS's. " sqref="A7:A27" xr:uid="{00000000-0002-0000-0300-000015000000}"/>
    <dataValidation type="list" allowBlank="1" showErrorMessage="1" errorTitle="Budget Office" error="Please used the drop-down list or enter a valid retirement plan (as listed in the &quot;Codes &amp; Rates&quot; tab)._x000a_" promptTitle="Retirement Plan" prompt="_x000a_Input the corresponding retirement plan._x000a__x000a_Use the drop-down menu or enter one of the plans listed in the &quot;Codes &amp; Rates&quot; tab" sqref="K7:K27" xr:uid="{00000000-0002-0000-0300-000016000000}">
      <formula1>Retirement_plan_table</formula1>
    </dataValidation>
    <dataValidation type="list" allowBlank="1" showErrorMessage="1" errorTitle="Budget Office" error="Please used the drop-down list or enter a valid health plan (as listed in the &quot;Codes &amp; Rates&quot; tab)._x000a_" promptTitle="Health Plan" prompt="_x000a_Input the corresponding health plan. _x000a__x000a_Use the drop-down menu or enter one of the plans listed in the &quot;Codes &amp; Rates&quot; tab" sqref="J7:J27" xr:uid="{00000000-0002-0000-0300-000017000000}">
      <formula1>Health_plan_table</formula1>
    </dataValidation>
    <dataValidation type="list" allowBlank="1" showErrorMessage="1" errorTitle="Budget Office" error="Please used the drop-down list or enter a valid union (as listed in the &quot;Codes &amp; Rates&quot; tab)._x000a_" promptTitle="Union" prompt="_x000a_Input the corresponding union._x000a__x000a_Use the drop-down menu or enter one of the unions listed in the &quot;Codes &amp; Rates&quot; tab" sqref="I7:I27" xr:uid="{00000000-0002-0000-0300-000018000000}">
      <formula1>Union_table</formula1>
    </dataValidation>
    <dataValidation type="list" allowBlank="1" showInputMessage="1" showErrorMessage="1" errorTitle="Budget Office" error="Please use the drop-down list or enter a valid type:_x000a__x000a_- &quot;Clas&quot; for classified positions_x000a_- &quot;Nonc&quot; for non-classified positions_x000a_- &quot;Facu&quot; for faculty positions" sqref="G7:G27" xr:uid="{00000000-0002-0000-0300-000019000000}">
      <formula1>"Clas,Nonc,Facu"</formula1>
    </dataValidation>
    <dataValidation type="decimal" showErrorMessage="1" errorTitle="Budget Office" error="Please enter a number greater than 0 and less than or equal to 26._x000a__x000a_" sqref="H7:H27" xr:uid="{00000000-0002-0000-0300-00001A000000}">
      <formula1>0.1</formula1>
      <formula2>26</formula2>
    </dataValidation>
    <dataValidation type="decimal" operator="greaterThanOrEqual" allowBlank="1" showInputMessage="1" showErrorMessage="1" errorTitle="Budget Office" error="Please enter a positive number!" sqref="F7:F27" xr:uid="{00000000-0002-0000-0300-00001B000000}">
      <formula1>0</formula1>
    </dataValidation>
    <dataValidation allowBlank="1" showInputMessage="1" promptTitle="Value needed if cell is red!" prompt="_x000a_Input the total yearly salary for the corresponding position. _x000a__x000a_(required for calculations)" sqref="F6" xr:uid="{00000000-0002-0000-0300-00001C000000}"/>
    <dataValidation allowBlank="1" showInputMessage="1" showErrorMessage="1" promptTitle="Value needed if cell is red!" prompt="_x000a_Input the position type. _x000a__x000a_Instructions:_x000a_- Use the drop-down list that appears when clicking inside the cell, or enter:_x000a_ &quot;Clas&quot; for classified positions_x000a_ &quot;Nonc&quot; for non-classified positions_x000a_ &quot;Facu&quot; for faculty positions_x000a__x000a_(required for calculations)" sqref="G6" xr:uid="{00000000-0002-0000-0300-00001D000000}"/>
    <dataValidation allowBlank="1" showInputMessage="1" showErrorMessage="1" promptTitle="Value needed if cell is red!" prompt="_x000a_Input the yearly number of pay-periods that corresponds to this position._x000a__x000a_Instructions:_x000a_- Enter a number greater than 0 and less than or equal to 26._x000a__x000a_(required for calculations)" sqref="H6" xr:uid="{00000000-0002-0000-0300-00001E000000}"/>
    <dataValidation allowBlank="1" showInputMessage="1" showErrorMessage="1" promptTitle="Value needed if cell is red!" prompt="_x000a_Input the union._x000a__x000a_Instructions:_x000a_- Use the drop-down list that appears when clicking inside the cell, or enter one of the unions listed in the &quot;Codes &amp; Rates&quot; tab._x000a__x000a_(required for calculations)" sqref="I6" xr:uid="{00000000-0002-0000-0300-00001F000000}"/>
    <dataValidation allowBlank="1" showInputMessage="1" showErrorMessage="1" promptTitle="Value needed if cell is red!" prompt="_x000a_Input the health plan._x000a__x000a_Instructions:_x000a_- Use the drop-down list that appears when clicking inside the cell, or enter one of the plans listed in the &quot;Codes &amp; Rates&quot; tab._x000a__x000a_(required for calculations)" sqref="J6" xr:uid="{00000000-0002-0000-0300-000020000000}"/>
    <dataValidation allowBlank="1" showInputMessage="1" showErrorMessage="1" promptTitle="Value needed if cell is red!" prompt="_x000a_Input ther retirement plan._x000a__x000a_Instructions:_x000a_- Use the drop-down list that appears when clicking inside the cell, or enter one of the plans listed in the &quot;Codes &amp; Rates&quot; tab._x000a__x000a_(required for calculations)" sqref="K6" xr:uid="{00000000-0002-0000-0300-000021000000}"/>
    <dataValidation allowBlank="1" showInputMessage="1" showErrorMessage="1" promptTitle="Value needed if cell is red!" prompt="_x000a_Input the number of pay-periods that the employee is expected to work in the corresponding CFS. _x000a__x000a_Instructions:_x000a_- Enter a number between 0 and 26, smaller than or equal to the '# of Pay-periods for the position'._x000a__x000a_(required for calculations)" sqref="M6" xr:uid="{00000000-0002-0000-0300-000022000000}"/>
    <dataValidation allowBlank="1" showInputMessage="1" errorTitle="Budget Office" error="Please enter a valid number." promptTitle="Value needed if cell is red!" prompt="_x000a_Input the percentage of total salary budgeted in the corresponding CFS for the number of pay-periods indicated._x000a__x000a_Instructions:_x000a_- Enter a number between 0% and 100%._x000a__x000a_(required for calculations)" sqref="N6" xr:uid="{00000000-0002-0000-0300-000023000000}"/>
    <dataValidation allowBlank="1" showInputMessage="1" showErrorMessage="1" prompt="Input name if desired._x000a__x000a_(not required for calculations)" sqref="E6" xr:uid="{00000000-0002-0000-0300-000024000000}"/>
    <dataValidation allowBlank="1" showInputMessage="1" showErrorMessage="1" prompt="Input position title if desired._x000a__x000a_(not required for calculations)" sqref="D6" xr:uid="{00000000-0002-0000-0300-000025000000}"/>
    <dataValidation allowBlank="1" showInputMessage="1" showErrorMessage="1" prompt="Input State position # if desired._x000a__x000a_(not required for calculations)" sqref="C6" xr:uid="{00000000-0002-0000-0300-000026000000}"/>
    <dataValidation allowBlank="1" showInputMessage="1" showErrorMessage="1" prompt="Input PeopleSoft position # if desired._x000a__x000a_(not required for calculations)" sqref="B6" xr:uid="{00000000-0002-0000-0300-000027000000}"/>
    <dataValidation allowBlank="1" showInputMessage="1" showErrorMessage="1" prompt="Input CFS if desired._x000a__x000a_(not required for calculations)" sqref="A6" xr:uid="{00000000-0002-0000-0300-000028000000}"/>
    <dataValidation allowBlank="1" showInputMessage="1" showErrorMessage="1" prompt="_x000a_Optional data fields. _x000a__x000a_Input only if desired." sqref="A5:E5" xr:uid="{00000000-0002-0000-0300-000029000000}"/>
    <dataValidation allowBlank="1" showInputMessage="1" showErrorMessage="1" prompt="_x000a_Required data fields._x000a__x000a_Input is needed for calculations." sqref="F5:O5" xr:uid="{00000000-0002-0000-0300-00002A000000}"/>
    <dataValidation type="decimal" allowBlank="1" showInputMessage="1" showErrorMessage="1" errorTitle="Budget Office" error="Please enter a number between 0 and 26, smaller than or equal to the corresponding '# of Pay-periods for the position'._x000a__x000a_(26.1 is allowed during certain budget cycles)" sqref="M7:M27" xr:uid="{00000000-0002-0000-0300-00002B000000}">
      <formula1>0</formula1>
      <formula2>26.1</formula2>
    </dataValidation>
    <dataValidation allowBlank="1" showInputMessage="1" showErrorMessage="1" promptTitle="BOG RHBP" prompt="_x000a_State contribution to restricted employee’s retirement fund for retiree’s health insurance. State percentage is based on the former employee’s length of service.  Applies to NUNC, PSA and PTAA participating employees._x000a_" sqref="Z5" xr:uid="{00000000-0002-0000-0300-00002C000000}"/>
    <dataValidation allowBlank="1" showInputMessage="1" showErrorMessage="1" promptTitle="Value needed if cell is red!" prompt="_x000a_Specify if the employee is a participant in the Retiree health benefit program._x000a__x000a_Instructions:_x000a_- Enter &quot;Yes&quot; or &quot;No&quot;. Applies only to NUNC, PSA, PTAA, URIP and MPA participating employees._x000a__x000a_(required for calculations)" sqref="L6" xr:uid="{00000000-0002-0000-0300-00002D000000}"/>
    <dataValidation type="custom" allowBlank="1" showErrorMessage="1" errorTitle="Budget Office" error="Please enter &quot;Yes&quot; only for NUNC, PSA,PTAA, URIP and MPA participating employees._x000a__x000a_Enter &quot;No&quot; for all other employees._x000a_" sqref="L7:L27" xr:uid="{00000000-0002-0000-0300-00002E000000}">
      <formula1>IF(OR($I7="NUNC",$I7="PSA",$I7="PTAA",$I7="URIP",$I7="MPA"),OR($L7="Yes",$L7="No"),$L7="No")</formula1>
    </dataValidation>
    <dataValidation allowBlank="1" showInputMessage="1" showErrorMessage="1" promptTitle="TIAA HP" prompt="_x000a_Contribution to the TIAA hybrid retirement plan established for classified employees." sqref="U5" xr:uid="{00000000-0002-0000-0300-00002F000000}"/>
    <dataValidation allowBlank="1" showInputMessage="1" showErrorMessage="1" promptTitle="Payroll Accrual " prompt="_x000a_27th Payroll Accrual." sqref="AD5" xr:uid="{00000000-0002-0000-0300-000030000000}"/>
    <dataValidation type="whole" allowBlank="1" showInputMessage="1" showErrorMessage="1" errorTitle="Budget Office" error="Please enter a whole number between 0 and 100." sqref="O7:O27" xr:uid="{00000000-0002-0000-0300-000031000000}">
      <formula1>0</formula1>
      <formula2>100</formula2>
    </dataValidation>
    <dataValidation allowBlank="1" showInputMessage="1" errorTitle="Budget Office" error="Please enter a valid number." promptTitle="Value needed if cell is red!" prompt="_x000a_Specify how long an employee has been at URI._x000a__x000a_Instructions:_x000a_- Enter a whole number between 0 and 100._x000a__x000a_(required for calculations)" sqref="O6" xr:uid="{00000000-0002-0000-0300-000032000000}"/>
  </dataValidations>
  <pageMargins left="0.18" right="0.17" top="0.23" bottom="0.38" header="0.17" footer="0.17"/>
  <pageSetup paperSize="5" scale="45" fitToHeight="0" orientation="landscape" r:id="rId1"/>
  <headerFooter>
    <oddFooter>&amp;L&amp;"Arial,Regular"&amp;8&amp;F&amp;C&amp;"Arial,Regular"&amp;8Page &amp;P of &amp;N&amp;R&amp;"Arial,Regular"&amp;8&amp;A</oddFooter>
  </headerFooter>
  <colBreaks count="1" manualBreakCount="1">
    <brk id="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1"/>
    <pageSetUpPr fitToPage="1"/>
  </sheetPr>
  <dimension ref="A1:R100"/>
  <sheetViews>
    <sheetView tabSelected="1" zoomScale="110" zoomScaleNormal="110" zoomScalePageLayoutView="70" workbookViewId="0">
      <pane ySplit="1" topLeftCell="A40" activePane="bottomLeft" state="frozen"/>
      <selection pane="bottomLeft" activeCell="D77" sqref="D77"/>
    </sheetView>
  </sheetViews>
  <sheetFormatPr defaultColWidth="8.7265625" defaultRowHeight="11.5"/>
  <cols>
    <col min="1" max="1" width="17.7265625" style="74" customWidth="1"/>
    <col min="2" max="2" width="12.26953125" style="74" customWidth="1"/>
    <col min="3" max="6" width="10.7265625" style="74" customWidth="1"/>
    <col min="7" max="7" width="12.26953125" style="74" customWidth="1"/>
    <col min="8" max="13" width="10.7265625" style="74" customWidth="1"/>
    <col min="14" max="14" width="12.26953125" style="74" customWidth="1"/>
    <col min="15" max="15" width="10.7265625" style="74" customWidth="1"/>
    <col min="16" max="16" width="15.26953125" style="74" customWidth="1"/>
    <col min="17" max="17" width="3.26953125" style="74" customWidth="1"/>
    <col min="18" max="16384" width="8.7265625" style="74"/>
  </cols>
  <sheetData>
    <row r="1" spans="1:17" s="72" customFormat="1" ht="18.5" thickBot="1">
      <c r="A1" s="69" t="s">
        <v>241</v>
      </c>
      <c r="B1" s="70"/>
      <c r="C1" s="70"/>
      <c r="D1" s="70"/>
      <c r="E1" s="70"/>
      <c r="F1" s="70"/>
      <c r="G1" s="70"/>
      <c r="H1" s="70"/>
      <c r="I1" s="70"/>
      <c r="J1" s="70"/>
      <c r="K1" s="70"/>
      <c r="L1" s="70"/>
      <c r="M1" s="70"/>
      <c r="N1" s="70"/>
      <c r="O1" s="70"/>
      <c r="P1" s="70"/>
      <c r="Q1" s="71"/>
    </row>
    <row r="2" spans="1:17" ht="12" thickBot="1">
      <c r="A2" s="73"/>
      <c r="B2" s="73"/>
      <c r="C2" s="73"/>
      <c r="D2" s="73"/>
      <c r="E2" s="73"/>
      <c r="F2" s="73"/>
      <c r="G2" s="73"/>
      <c r="H2" s="73"/>
      <c r="I2" s="73"/>
      <c r="J2" s="73"/>
      <c r="K2" s="73"/>
      <c r="L2" s="73"/>
      <c r="M2" s="73"/>
      <c r="N2" s="73"/>
      <c r="O2" s="73"/>
      <c r="P2" s="73"/>
    </row>
    <row r="3" spans="1:17" ht="12" thickBot="1">
      <c r="A3" s="76" t="s">
        <v>14</v>
      </c>
      <c r="B3" s="77" t="s">
        <v>242</v>
      </c>
      <c r="C3" s="77"/>
      <c r="D3" s="77"/>
      <c r="E3" s="77"/>
      <c r="F3" s="77"/>
      <c r="G3" s="77"/>
      <c r="H3" s="77"/>
      <c r="I3" s="77"/>
      <c r="J3" s="77"/>
      <c r="K3" s="77"/>
      <c r="L3" s="77"/>
      <c r="M3" s="77"/>
      <c r="N3" s="77"/>
      <c r="O3" s="77"/>
      <c r="P3" s="78"/>
    </row>
    <row r="4" spans="1:17" ht="15" customHeight="1">
      <c r="A4" s="81"/>
      <c r="B4" s="82" t="s">
        <v>97</v>
      </c>
      <c r="C4" s="83"/>
      <c r="D4" s="83"/>
      <c r="E4" s="83"/>
      <c r="F4" s="83"/>
      <c r="G4" s="82" t="s">
        <v>98</v>
      </c>
      <c r="H4" s="83"/>
      <c r="I4" s="83"/>
      <c r="J4" s="83"/>
      <c r="K4" s="83"/>
      <c r="L4" s="83"/>
      <c r="M4" s="83"/>
      <c r="N4" s="82" t="s">
        <v>99</v>
      </c>
      <c r="O4" s="83"/>
      <c r="P4" s="84" t="s">
        <v>100</v>
      </c>
    </row>
    <row r="5" spans="1:17" ht="12" thickBot="1">
      <c r="A5" s="88" t="s">
        <v>51</v>
      </c>
      <c r="B5" s="89" t="s">
        <v>61</v>
      </c>
      <c r="C5" s="90" t="s">
        <v>36</v>
      </c>
      <c r="D5" s="90" t="s">
        <v>40</v>
      </c>
      <c r="E5" s="90" t="s">
        <v>62</v>
      </c>
      <c r="F5" s="90" t="s">
        <v>29</v>
      </c>
      <c r="G5" s="89" t="s">
        <v>60</v>
      </c>
      <c r="H5" s="90" t="s">
        <v>32</v>
      </c>
      <c r="I5" s="90" t="s">
        <v>37</v>
      </c>
      <c r="J5" s="90" t="s">
        <v>33</v>
      </c>
      <c r="K5" s="90" t="s">
        <v>63</v>
      </c>
      <c r="L5" s="91" t="s">
        <v>15</v>
      </c>
      <c r="M5" s="91" t="s">
        <v>24</v>
      </c>
      <c r="N5" s="89" t="s">
        <v>9</v>
      </c>
      <c r="O5" s="92" t="s">
        <v>41</v>
      </c>
      <c r="P5" s="93" t="s">
        <v>25</v>
      </c>
    </row>
    <row r="6" spans="1:17">
      <c r="A6" s="96" t="s">
        <v>28</v>
      </c>
      <c r="B6" s="187">
        <v>10168</v>
      </c>
      <c r="C6" s="188">
        <f>CRFormula_ClasRates</f>
        <v>10168</v>
      </c>
      <c r="D6" s="188">
        <f t="shared" ref="C6:F13" si="0">CRFormula_ClasRates</f>
        <v>10168</v>
      </c>
      <c r="E6" s="188">
        <f t="shared" si="0"/>
        <v>10168</v>
      </c>
      <c r="F6" s="188">
        <f t="shared" si="0"/>
        <v>10168</v>
      </c>
      <c r="G6" s="187">
        <f t="shared" ref="G6:G13" si="1">B6</f>
        <v>10168</v>
      </c>
      <c r="H6" s="188">
        <f t="shared" ref="H6:M13" si="2">CRFormula_NoncRates</f>
        <v>10168</v>
      </c>
      <c r="I6" s="188">
        <f t="shared" si="2"/>
        <v>10168</v>
      </c>
      <c r="J6" s="188">
        <f t="shared" si="2"/>
        <v>10168</v>
      </c>
      <c r="K6" s="188">
        <f t="shared" si="2"/>
        <v>10168</v>
      </c>
      <c r="L6" s="189">
        <f t="shared" si="2"/>
        <v>10168</v>
      </c>
      <c r="M6" s="189">
        <f t="shared" si="2"/>
        <v>10168</v>
      </c>
      <c r="N6" s="187">
        <f>G6</f>
        <v>10168</v>
      </c>
      <c r="O6" s="189">
        <f t="shared" ref="O6:O13" si="3">CRFormula_FacuRates</f>
        <v>10168</v>
      </c>
      <c r="P6" s="190">
        <v>0</v>
      </c>
    </row>
    <row r="7" spans="1:17">
      <c r="A7" s="96" t="s">
        <v>35</v>
      </c>
      <c r="B7" s="187">
        <v>28503</v>
      </c>
      <c r="C7" s="188">
        <f t="shared" si="0"/>
        <v>28503</v>
      </c>
      <c r="D7" s="188">
        <f t="shared" si="0"/>
        <v>28503</v>
      </c>
      <c r="E7" s="188">
        <f t="shared" si="0"/>
        <v>28503</v>
      </c>
      <c r="F7" s="188">
        <f t="shared" si="0"/>
        <v>28503</v>
      </c>
      <c r="G7" s="187">
        <f t="shared" si="1"/>
        <v>28503</v>
      </c>
      <c r="H7" s="188">
        <f t="shared" si="2"/>
        <v>28503</v>
      </c>
      <c r="I7" s="188">
        <f t="shared" si="2"/>
        <v>28503</v>
      </c>
      <c r="J7" s="188">
        <f t="shared" si="2"/>
        <v>28503</v>
      </c>
      <c r="K7" s="188">
        <f t="shared" si="2"/>
        <v>28503</v>
      </c>
      <c r="L7" s="189">
        <f t="shared" si="2"/>
        <v>28503</v>
      </c>
      <c r="M7" s="189">
        <f t="shared" si="2"/>
        <v>28503</v>
      </c>
      <c r="N7" s="187">
        <f t="shared" ref="N7:N13" si="4">G7</f>
        <v>28503</v>
      </c>
      <c r="O7" s="189">
        <f t="shared" si="3"/>
        <v>28503</v>
      </c>
      <c r="P7" s="190">
        <v>0</v>
      </c>
    </row>
    <row r="8" spans="1:17">
      <c r="A8" s="96" t="s">
        <v>59</v>
      </c>
      <c r="B8" s="187">
        <v>0</v>
      </c>
      <c r="C8" s="188">
        <f t="shared" si="0"/>
        <v>0</v>
      </c>
      <c r="D8" s="188">
        <f t="shared" si="0"/>
        <v>0</v>
      </c>
      <c r="E8" s="188">
        <f t="shared" si="0"/>
        <v>0</v>
      </c>
      <c r="F8" s="188">
        <f t="shared" si="0"/>
        <v>0</v>
      </c>
      <c r="G8" s="187">
        <f t="shared" si="1"/>
        <v>0</v>
      </c>
      <c r="H8" s="188">
        <f t="shared" si="2"/>
        <v>0</v>
      </c>
      <c r="I8" s="188">
        <f t="shared" si="2"/>
        <v>0</v>
      </c>
      <c r="J8" s="188">
        <f t="shared" si="2"/>
        <v>0</v>
      </c>
      <c r="K8" s="188">
        <f t="shared" si="2"/>
        <v>0</v>
      </c>
      <c r="L8" s="189">
        <f t="shared" si="2"/>
        <v>0</v>
      </c>
      <c r="M8" s="189">
        <f t="shared" si="2"/>
        <v>0</v>
      </c>
      <c r="N8" s="187">
        <f t="shared" si="4"/>
        <v>0</v>
      </c>
      <c r="O8" s="189">
        <f t="shared" si="3"/>
        <v>0</v>
      </c>
      <c r="P8" s="190">
        <v>0</v>
      </c>
    </row>
    <row r="9" spans="1:17">
      <c r="A9" s="96" t="s">
        <v>3</v>
      </c>
      <c r="B9" s="187">
        <v>22452</v>
      </c>
      <c r="C9" s="188">
        <f t="shared" si="0"/>
        <v>22452</v>
      </c>
      <c r="D9" s="188">
        <f t="shared" si="0"/>
        <v>22452</v>
      </c>
      <c r="E9" s="188">
        <f t="shared" si="0"/>
        <v>22452</v>
      </c>
      <c r="F9" s="188">
        <f t="shared" si="0"/>
        <v>22452</v>
      </c>
      <c r="G9" s="187">
        <f t="shared" si="1"/>
        <v>22452</v>
      </c>
      <c r="H9" s="188">
        <f t="shared" si="2"/>
        <v>22452</v>
      </c>
      <c r="I9" s="188">
        <f t="shared" si="2"/>
        <v>22452</v>
      </c>
      <c r="J9" s="188">
        <f t="shared" si="2"/>
        <v>22452</v>
      </c>
      <c r="K9" s="188">
        <f t="shared" si="2"/>
        <v>22452</v>
      </c>
      <c r="L9" s="189">
        <f t="shared" si="2"/>
        <v>22452</v>
      </c>
      <c r="M9" s="189">
        <f t="shared" si="2"/>
        <v>22452</v>
      </c>
      <c r="N9" s="187">
        <f t="shared" si="4"/>
        <v>22452</v>
      </c>
      <c r="O9" s="189">
        <f t="shared" si="3"/>
        <v>22452</v>
      </c>
      <c r="P9" s="190">
        <v>0</v>
      </c>
    </row>
    <row r="10" spans="1:17">
      <c r="A10" s="96" t="s">
        <v>26</v>
      </c>
      <c r="B10" s="187">
        <v>0</v>
      </c>
      <c r="C10" s="188">
        <f t="shared" si="0"/>
        <v>0</v>
      </c>
      <c r="D10" s="188">
        <f t="shared" si="0"/>
        <v>0</v>
      </c>
      <c r="E10" s="188">
        <f t="shared" si="0"/>
        <v>0</v>
      </c>
      <c r="F10" s="188">
        <f t="shared" si="0"/>
        <v>0</v>
      </c>
      <c r="G10" s="187">
        <f t="shared" si="1"/>
        <v>0</v>
      </c>
      <c r="H10" s="188">
        <f t="shared" si="2"/>
        <v>0</v>
      </c>
      <c r="I10" s="188">
        <f t="shared" si="2"/>
        <v>0</v>
      </c>
      <c r="J10" s="188">
        <f t="shared" si="2"/>
        <v>0</v>
      </c>
      <c r="K10" s="188">
        <f t="shared" si="2"/>
        <v>0</v>
      </c>
      <c r="L10" s="189">
        <f t="shared" si="2"/>
        <v>0</v>
      </c>
      <c r="M10" s="189">
        <f t="shared" si="2"/>
        <v>0</v>
      </c>
      <c r="N10" s="187">
        <f t="shared" si="4"/>
        <v>0</v>
      </c>
      <c r="O10" s="189">
        <f t="shared" si="3"/>
        <v>0</v>
      </c>
      <c r="P10" s="190">
        <v>0</v>
      </c>
    </row>
    <row r="11" spans="1:17">
      <c r="A11" s="96" t="s">
        <v>39</v>
      </c>
      <c r="B11" s="187">
        <v>28503</v>
      </c>
      <c r="C11" s="188">
        <f t="shared" si="0"/>
        <v>28503</v>
      </c>
      <c r="D11" s="188">
        <f t="shared" si="0"/>
        <v>28503</v>
      </c>
      <c r="E11" s="188">
        <f t="shared" si="0"/>
        <v>28503</v>
      </c>
      <c r="F11" s="188">
        <f t="shared" si="0"/>
        <v>28503</v>
      </c>
      <c r="G11" s="187">
        <f t="shared" si="1"/>
        <v>28503</v>
      </c>
      <c r="H11" s="188">
        <f t="shared" si="2"/>
        <v>28503</v>
      </c>
      <c r="I11" s="188">
        <f t="shared" si="2"/>
        <v>28503</v>
      </c>
      <c r="J11" s="188">
        <f t="shared" si="2"/>
        <v>28503</v>
      </c>
      <c r="K11" s="188">
        <f t="shared" si="2"/>
        <v>28503</v>
      </c>
      <c r="L11" s="189">
        <f t="shared" si="2"/>
        <v>28503</v>
      </c>
      <c r="M11" s="189">
        <f t="shared" si="2"/>
        <v>28503</v>
      </c>
      <c r="N11" s="187">
        <f t="shared" si="4"/>
        <v>28503</v>
      </c>
      <c r="O11" s="189">
        <f t="shared" si="3"/>
        <v>28503</v>
      </c>
      <c r="P11" s="190">
        <v>0</v>
      </c>
    </row>
    <row r="12" spans="1:17">
      <c r="A12" s="96" t="s">
        <v>27</v>
      </c>
      <c r="B12" s="187">
        <v>0</v>
      </c>
      <c r="C12" s="188">
        <f t="shared" si="0"/>
        <v>0</v>
      </c>
      <c r="D12" s="188">
        <f t="shared" si="0"/>
        <v>0</v>
      </c>
      <c r="E12" s="188">
        <f t="shared" si="0"/>
        <v>0</v>
      </c>
      <c r="F12" s="188">
        <f t="shared" si="0"/>
        <v>0</v>
      </c>
      <c r="G12" s="187">
        <f t="shared" si="1"/>
        <v>0</v>
      </c>
      <c r="H12" s="188">
        <f t="shared" si="2"/>
        <v>0</v>
      </c>
      <c r="I12" s="188">
        <f t="shared" si="2"/>
        <v>0</v>
      </c>
      <c r="J12" s="188">
        <f t="shared" si="2"/>
        <v>0</v>
      </c>
      <c r="K12" s="188">
        <f t="shared" si="2"/>
        <v>0</v>
      </c>
      <c r="L12" s="189">
        <f t="shared" si="2"/>
        <v>0</v>
      </c>
      <c r="M12" s="189">
        <f t="shared" si="2"/>
        <v>0</v>
      </c>
      <c r="N12" s="187">
        <f t="shared" si="4"/>
        <v>0</v>
      </c>
      <c r="O12" s="189">
        <f t="shared" si="3"/>
        <v>0</v>
      </c>
      <c r="P12" s="190">
        <v>0</v>
      </c>
    </row>
    <row r="13" spans="1:17" ht="12" thickBot="1">
      <c r="A13" s="99" t="s">
        <v>16</v>
      </c>
      <c r="B13" s="193">
        <v>0</v>
      </c>
      <c r="C13" s="194">
        <f t="shared" si="0"/>
        <v>0</v>
      </c>
      <c r="D13" s="194">
        <f t="shared" si="0"/>
        <v>0</v>
      </c>
      <c r="E13" s="194">
        <f t="shared" si="0"/>
        <v>0</v>
      </c>
      <c r="F13" s="194">
        <f t="shared" si="0"/>
        <v>0</v>
      </c>
      <c r="G13" s="193">
        <f t="shared" si="1"/>
        <v>0</v>
      </c>
      <c r="H13" s="194">
        <f t="shared" si="2"/>
        <v>0</v>
      </c>
      <c r="I13" s="194">
        <f t="shared" si="2"/>
        <v>0</v>
      </c>
      <c r="J13" s="194">
        <f t="shared" si="2"/>
        <v>0</v>
      </c>
      <c r="K13" s="194">
        <f t="shared" si="2"/>
        <v>0</v>
      </c>
      <c r="L13" s="195">
        <f t="shared" si="2"/>
        <v>0</v>
      </c>
      <c r="M13" s="195">
        <f t="shared" si="2"/>
        <v>0</v>
      </c>
      <c r="N13" s="193">
        <f t="shared" si="4"/>
        <v>0</v>
      </c>
      <c r="O13" s="195">
        <f t="shared" si="3"/>
        <v>0</v>
      </c>
      <c r="P13" s="196">
        <v>0</v>
      </c>
    </row>
    <row r="14" spans="1:17">
      <c r="A14" s="73"/>
      <c r="B14" s="73"/>
      <c r="C14" s="73"/>
      <c r="D14" s="73"/>
      <c r="E14" s="73"/>
      <c r="F14" s="73"/>
      <c r="G14" s="73"/>
      <c r="H14" s="73"/>
      <c r="I14" s="73"/>
      <c r="J14" s="73"/>
      <c r="K14" s="73"/>
      <c r="L14" s="73"/>
      <c r="M14" s="73"/>
      <c r="N14" s="73"/>
      <c r="O14" s="73"/>
      <c r="P14" s="73"/>
    </row>
    <row r="15" spans="1:17" ht="12" thickBot="1">
      <c r="A15" s="73"/>
      <c r="B15" s="73"/>
      <c r="C15" s="73"/>
      <c r="D15" s="73"/>
      <c r="E15" s="73"/>
      <c r="F15" s="73"/>
      <c r="G15" s="73"/>
      <c r="H15" s="73"/>
      <c r="I15" s="73"/>
      <c r="J15" s="73"/>
      <c r="K15" s="73"/>
      <c r="L15" s="73"/>
      <c r="M15" s="73"/>
      <c r="N15" s="73"/>
      <c r="O15" s="73"/>
      <c r="P15" s="73"/>
    </row>
    <row r="16" spans="1:17" ht="12" thickBot="1">
      <c r="A16" s="76" t="s">
        <v>13</v>
      </c>
      <c r="B16" s="77"/>
      <c r="C16" s="77"/>
      <c r="D16" s="77"/>
      <c r="E16" s="77"/>
      <c r="F16" s="77"/>
      <c r="G16" s="77"/>
      <c r="H16" s="77"/>
      <c r="I16" s="77"/>
      <c r="J16" s="77"/>
      <c r="K16" s="77"/>
      <c r="L16" s="77"/>
      <c r="M16" s="77"/>
      <c r="N16" s="77"/>
      <c r="O16" s="77"/>
      <c r="P16" s="78"/>
    </row>
    <row r="17" spans="1:16">
      <c r="A17" s="81"/>
      <c r="B17" s="82" t="s">
        <v>97</v>
      </c>
      <c r="C17" s="83"/>
      <c r="D17" s="83"/>
      <c r="E17" s="83"/>
      <c r="F17" s="83"/>
      <c r="G17" s="82" t="s">
        <v>98</v>
      </c>
      <c r="H17" s="83"/>
      <c r="I17" s="83"/>
      <c r="J17" s="83"/>
      <c r="K17" s="83"/>
      <c r="L17" s="83"/>
      <c r="M17" s="83"/>
      <c r="N17" s="82" t="s">
        <v>99</v>
      </c>
      <c r="O17" s="83"/>
      <c r="P17" s="84" t="s">
        <v>100</v>
      </c>
    </row>
    <row r="18" spans="1:16" ht="12" thickBot="1">
      <c r="A18" s="88" t="s">
        <v>51</v>
      </c>
      <c r="B18" s="89" t="s">
        <v>61</v>
      </c>
      <c r="C18" s="90" t="s">
        <v>36</v>
      </c>
      <c r="D18" s="90" t="s">
        <v>40</v>
      </c>
      <c r="E18" s="90" t="s">
        <v>62</v>
      </c>
      <c r="F18" s="90" t="s">
        <v>29</v>
      </c>
      <c r="G18" s="89" t="s">
        <v>60</v>
      </c>
      <c r="H18" s="90" t="s">
        <v>32</v>
      </c>
      <c r="I18" s="90" t="s">
        <v>37</v>
      </c>
      <c r="J18" s="90" t="s">
        <v>33</v>
      </c>
      <c r="K18" s="90" t="s">
        <v>63</v>
      </c>
      <c r="L18" s="91" t="s">
        <v>15</v>
      </c>
      <c r="M18" s="91" t="s">
        <v>24</v>
      </c>
      <c r="N18" s="89" t="s">
        <v>9</v>
      </c>
      <c r="O18" s="92" t="s">
        <v>41</v>
      </c>
      <c r="P18" s="93" t="s">
        <v>25</v>
      </c>
    </row>
    <row r="19" spans="1:16">
      <c r="A19" s="96" t="s">
        <v>28</v>
      </c>
      <c r="B19" s="187">
        <v>426</v>
      </c>
      <c r="C19" s="188">
        <f t="shared" ref="C19:F26" si="5">CRFormula_ClasRates</f>
        <v>426</v>
      </c>
      <c r="D19" s="188">
        <f t="shared" si="5"/>
        <v>426</v>
      </c>
      <c r="E19" s="188">
        <f t="shared" si="5"/>
        <v>426</v>
      </c>
      <c r="F19" s="188">
        <f t="shared" si="5"/>
        <v>426</v>
      </c>
      <c r="G19" s="187">
        <f t="shared" ref="G19:G26" si="6">B19</f>
        <v>426</v>
      </c>
      <c r="H19" s="188">
        <f t="shared" ref="H19:M26" si="7">CRFormula_NoncRates</f>
        <v>426</v>
      </c>
      <c r="I19" s="188">
        <f t="shared" si="7"/>
        <v>426</v>
      </c>
      <c r="J19" s="188">
        <f t="shared" si="7"/>
        <v>426</v>
      </c>
      <c r="K19" s="188">
        <f t="shared" si="7"/>
        <v>426</v>
      </c>
      <c r="L19" s="189">
        <f t="shared" ref="L19:L26" si="8">CRFormula_NoncRates</f>
        <v>426</v>
      </c>
      <c r="M19" s="189">
        <f t="shared" si="7"/>
        <v>426</v>
      </c>
      <c r="N19" s="187">
        <f t="shared" ref="N19:N26" si="9">G19</f>
        <v>426</v>
      </c>
      <c r="O19" s="189">
        <f t="shared" ref="O19:O26" si="10">CRFormula_FacuRates</f>
        <v>426</v>
      </c>
      <c r="P19" s="190">
        <v>0</v>
      </c>
    </row>
    <row r="20" spans="1:16">
      <c r="A20" s="96" t="s">
        <v>35</v>
      </c>
      <c r="B20" s="187">
        <v>1103</v>
      </c>
      <c r="C20" s="188">
        <f t="shared" si="5"/>
        <v>1103</v>
      </c>
      <c r="D20" s="188">
        <f t="shared" si="5"/>
        <v>1103</v>
      </c>
      <c r="E20" s="188">
        <f t="shared" si="5"/>
        <v>1103</v>
      </c>
      <c r="F20" s="188">
        <f t="shared" si="5"/>
        <v>1103</v>
      </c>
      <c r="G20" s="187">
        <f t="shared" si="6"/>
        <v>1103</v>
      </c>
      <c r="H20" s="188">
        <f t="shared" si="7"/>
        <v>1103</v>
      </c>
      <c r="I20" s="188">
        <f t="shared" si="7"/>
        <v>1103</v>
      </c>
      <c r="J20" s="188">
        <f t="shared" si="7"/>
        <v>1103</v>
      </c>
      <c r="K20" s="188">
        <f t="shared" si="7"/>
        <v>1103</v>
      </c>
      <c r="L20" s="189">
        <f t="shared" si="8"/>
        <v>1103</v>
      </c>
      <c r="M20" s="189">
        <f t="shared" si="7"/>
        <v>1103</v>
      </c>
      <c r="N20" s="187">
        <f t="shared" si="9"/>
        <v>1103</v>
      </c>
      <c r="O20" s="189">
        <f t="shared" si="10"/>
        <v>1103</v>
      </c>
      <c r="P20" s="190">
        <v>0</v>
      </c>
    </row>
    <row r="21" spans="1:16">
      <c r="A21" s="96" t="s">
        <v>59</v>
      </c>
      <c r="B21" s="187">
        <v>1103</v>
      </c>
      <c r="C21" s="188">
        <f t="shared" si="5"/>
        <v>1103</v>
      </c>
      <c r="D21" s="188">
        <f t="shared" si="5"/>
        <v>1103</v>
      </c>
      <c r="E21" s="188">
        <f t="shared" si="5"/>
        <v>1103</v>
      </c>
      <c r="F21" s="188">
        <f t="shared" si="5"/>
        <v>1103</v>
      </c>
      <c r="G21" s="187">
        <f t="shared" si="6"/>
        <v>1103</v>
      </c>
      <c r="H21" s="188">
        <f t="shared" si="7"/>
        <v>1103</v>
      </c>
      <c r="I21" s="188">
        <f t="shared" si="7"/>
        <v>1103</v>
      </c>
      <c r="J21" s="188">
        <f t="shared" si="7"/>
        <v>1103</v>
      </c>
      <c r="K21" s="188">
        <f t="shared" si="7"/>
        <v>1103</v>
      </c>
      <c r="L21" s="189">
        <f t="shared" si="8"/>
        <v>1103</v>
      </c>
      <c r="M21" s="189">
        <f t="shared" si="7"/>
        <v>1103</v>
      </c>
      <c r="N21" s="187">
        <f t="shared" si="9"/>
        <v>1103</v>
      </c>
      <c r="O21" s="189">
        <f t="shared" si="10"/>
        <v>1103</v>
      </c>
      <c r="P21" s="190">
        <v>0</v>
      </c>
    </row>
    <row r="22" spans="1:16">
      <c r="A22" s="96" t="s">
        <v>3</v>
      </c>
      <c r="B22" s="187">
        <v>880</v>
      </c>
      <c r="C22" s="188">
        <f t="shared" si="5"/>
        <v>880</v>
      </c>
      <c r="D22" s="188">
        <f t="shared" si="5"/>
        <v>880</v>
      </c>
      <c r="E22" s="188">
        <f t="shared" si="5"/>
        <v>880</v>
      </c>
      <c r="F22" s="188">
        <f t="shared" si="5"/>
        <v>880</v>
      </c>
      <c r="G22" s="187">
        <f t="shared" si="6"/>
        <v>880</v>
      </c>
      <c r="H22" s="188">
        <f t="shared" si="7"/>
        <v>880</v>
      </c>
      <c r="I22" s="188">
        <f t="shared" si="7"/>
        <v>880</v>
      </c>
      <c r="J22" s="188">
        <f t="shared" si="7"/>
        <v>880</v>
      </c>
      <c r="K22" s="188">
        <f t="shared" si="7"/>
        <v>880</v>
      </c>
      <c r="L22" s="189">
        <f t="shared" si="8"/>
        <v>880</v>
      </c>
      <c r="M22" s="189">
        <f t="shared" si="7"/>
        <v>880</v>
      </c>
      <c r="N22" s="187">
        <f t="shared" si="9"/>
        <v>880</v>
      </c>
      <c r="O22" s="189">
        <f t="shared" si="10"/>
        <v>880</v>
      </c>
      <c r="P22" s="190">
        <v>0</v>
      </c>
    </row>
    <row r="23" spans="1:16">
      <c r="A23" s="96" t="s">
        <v>26</v>
      </c>
      <c r="B23" s="187">
        <v>0</v>
      </c>
      <c r="C23" s="188">
        <f t="shared" si="5"/>
        <v>0</v>
      </c>
      <c r="D23" s="188">
        <f t="shared" si="5"/>
        <v>0</v>
      </c>
      <c r="E23" s="188">
        <f t="shared" si="5"/>
        <v>0</v>
      </c>
      <c r="F23" s="188">
        <f t="shared" si="5"/>
        <v>0</v>
      </c>
      <c r="G23" s="187">
        <f t="shared" si="6"/>
        <v>0</v>
      </c>
      <c r="H23" s="188">
        <f t="shared" si="7"/>
        <v>0</v>
      </c>
      <c r="I23" s="188">
        <f t="shared" si="7"/>
        <v>0</v>
      </c>
      <c r="J23" s="188">
        <f t="shared" si="7"/>
        <v>0</v>
      </c>
      <c r="K23" s="188">
        <f t="shared" si="7"/>
        <v>0</v>
      </c>
      <c r="L23" s="189">
        <f t="shared" si="8"/>
        <v>0</v>
      </c>
      <c r="M23" s="189">
        <f t="shared" si="7"/>
        <v>0</v>
      </c>
      <c r="N23" s="187">
        <f t="shared" si="9"/>
        <v>0</v>
      </c>
      <c r="O23" s="189">
        <f t="shared" si="10"/>
        <v>0</v>
      </c>
      <c r="P23" s="190">
        <v>0</v>
      </c>
    </row>
    <row r="24" spans="1:16">
      <c r="A24" s="96" t="s">
        <v>39</v>
      </c>
      <c r="B24" s="187">
        <v>1103</v>
      </c>
      <c r="C24" s="188">
        <f t="shared" si="5"/>
        <v>1103</v>
      </c>
      <c r="D24" s="188">
        <f t="shared" si="5"/>
        <v>1103</v>
      </c>
      <c r="E24" s="188">
        <f t="shared" si="5"/>
        <v>1103</v>
      </c>
      <c r="F24" s="188">
        <f t="shared" si="5"/>
        <v>1103</v>
      </c>
      <c r="G24" s="187">
        <f t="shared" si="6"/>
        <v>1103</v>
      </c>
      <c r="H24" s="188">
        <f t="shared" si="7"/>
        <v>1103</v>
      </c>
      <c r="I24" s="188">
        <f t="shared" si="7"/>
        <v>1103</v>
      </c>
      <c r="J24" s="188">
        <f t="shared" si="7"/>
        <v>1103</v>
      </c>
      <c r="K24" s="188">
        <f t="shared" si="7"/>
        <v>1103</v>
      </c>
      <c r="L24" s="189">
        <f t="shared" si="8"/>
        <v>1103</v>
      </c>
      <c r="M24" s="189">
        <f t="shared" si="7"/>
        <v>1103</v>
      </c>
      <c r="N24" s="187">
        <f t="shared" si="9"/>
        <v>1103</v>
      </c>
      <c r="O24" s="189">
        <f t="shared" si="10"/>
        <v>1103</v>
      </c>
      <c r="P24" s="190">
        <v>0</v>
      </c>
    </row>
    <row r="25" spans="1:16">
      <c r="A25" s="96" t="s">
        <v>27</v>
      </c>
      <c r="B25" s="187">
        <v>0</v>
      </c>
      <c r="C25" s="188">
        <f t="shared" si="5"/>
        <v>0</v>
      </c>
      <c r="D25" s="188">
        <f t="shared" si="5"/>
        <v>0</v>
      </c>
      <c r="E25" s="188">
        <f t="shared" si="5"/>
        <v>0</v>
      </c>
      <c r="F25" s="188">
        <f t="shared" si="5"/>
        <v>0</v>
      </c>
      <c r="G25" s="187">
        <f t="shared" si="6"/>
        <v>0</v>
      </c>
      <c r="H25" s="188">
        <f t="shared" si="7"/>
        <v>0</v>
      </c>
      <c r="I25" s="188">
        <f t="shared" si="7"/>
        <v>0</v>
      </c>
      <c r="J25" s="188">
        <f t="shared" si="7"/>
        <v>0</v>
      </c>
      <c r="K25" s="188">
        <f t="shared" si="7"/>
        <v>0</v>
      </c>
      <c r="L25" s="189">
        <f t="shared" si="8"/>
        <v>0</v>
      </c>
      <c r="M25" s="189">
        <f t="shared" si="7"/>
        <v>0</v>
      </c>
      <c r="N25" s="187">
        <f t="shared" si="9"/>
        <v>0</v>
      </c>
      <c r="O25" s="189">
        <f t="shared" si="10"/>
        <v>0</v>
      </c>
      <c r="P25" s="190">
        <v>0</v>
      </c>
    </row>
    <row r="26" spans="1:16" ht="12" thickBot="1">
      <c r="A26" s="99" t="s">
        <v>16</v>
      </c>
      <c r="B26" s="193">
        <v>0</v>
      </c>
      <c r="C26" s="194">
        <f t="shared" si="5"/>
        <v>0</v>
      </c>
      <c r="D26" s="194">
        <f t="shared" si="5"/>
        <v>0</v>
      </c>
      <c r="E26" s="194">
        <f t="shared" si="5"/>
        <v>0</v>
      </c>
      <c r="F26" s="194">
        <f t="shared" si="5"/>
        <v>0</v>
      </c>
      <c r="G26" s="193">
        <f t="shared" si="6"/>
        <v>0</v>
      </c>
      <c r="H26" s="194">
        <f t="shared" si="7"/>
        <v>0</v>
      </c>
      <c r="I26" s="194">
        <f t="shared" si="7"/>
        <v>0</v>
      </c>
      <c r="J26" s="194">
        <f t="shared" si="7"/>
        <v>0</v>
      </c>
      <c r="K26" s="194">
        <f t="shared" si="7"/>
        <v>0</v>
      </c>
      <c r="L26" s="195">
        <f t="shared" si="8"/>
        <v>0</v>
      </c>
      <c r="M26" s="195">
        <f t="shared" si="7"/>
        <v>0</v>
      </c>
      <c r="N26" s="193">
        <f t="shared" si="9"/>
        <v>0</v>
      </c>
      <c r="O26" s="195">
        <f t="shared" si="10"/>
        <v>0</v>
      </c>
      <c r="P26" s="196">
        <v>0</v>
      </c>
    </row>
    <row r="27" spans="1:16">
      <c r="A27" s="73"/>
      <c r="B27" s="73"/>
      <c r="C27" s="73"/>
      <c r="D27" s="73"/>
      <c r="E27" s="73"/>
      <c r="F27" s="73"/>
      <c r="G27" s="73"/>
      <c r="H27" s="73"/>
      <c r="I27" s="73"/>
      <c r="J27" s="73"/>
      <c r="K27" s="73"/>
      <c r="L27" s="73"/>
      <c r="M27" s="73"/>
      <c r="N27" s="73"/>
      <c r="O27" s="73"/>
      <c r="P27" s="73"/>
    </row>
    <row r="28" spans="1:16" ht="12" thickBot="1">
      <c r="A28" s="73"/>
      <c r="B28" s="73"/>
      <c r="C28" s="73"/>
      <c r="D28" s="73"/>
      <c r="E28" s="73"/>
      <c r="F28" s="73"/>
      <c r="G28" s="73"/>
      <c r="H28" s="73"/>
      <c r="I28" s="73"/>
      <c r="J28" s="73"/>
      <c r="K28" s="73"/>
      <c r="L28" s="73"/>
      <c r="M28" s="73"/>
      <c r="N28" s="73"/>
      <c r="O28" s="73"/>
      <c r="P28" s="73"/>
    </row>
    <row r="29" spans="1:16" ht="12" thickBot="1">
      <c r="A29" s="76" t="s">
        <v>12</v>
      </c>
      <c r="B29" s="77"/>
      <c r="C29" s="77"/>
      <c r="D29" s="77"/>
      <c r="E29" s="77"/>
      <c r="F29" s="77"/>
      <c r="G29" s="77"/>
      <c r="H29" s="77"/>
      <c r="I29" s="77"/>
      <c r="J29" s="77"/>
      <c r="K29" s="77"/>
      <c r="L29" s="77"/>
      <c r="M29" s="77"/>
      <c r="N29" s="77"/>
      <c r="O29" s="77"/>
      <c r="P29" s="78"/>
    </row>
    <row r="30" spans="1:16">
      <c r="A30" s="81"/>
      <c r="B30" s="82" t="s">
        <v>97</v>
      </c>
      <c r="C30" s="83"/>
      <c r="D30" s="83"/>
      <c r="E30" s="83"/>
      <c r="F30" s="83"/>
      <c r="G30" s="82" t="s">
        <v>98</v>
      </c>
      <c r="H30" s="83"/>
      <c r="I30" s="83"/>
      <c r="J30" s="83"/>
      <c r="K30" s="83"/>
      <c r="L30" s="83"/>
      <c r="M30" s="83"/>
      <c r="N30" s="82" t="s">
        <v>99</v>
      </c>
      <c r="O30" s="83"/>
      <c r="P30" s="84" t="s">
        <v>100</v>
      </c>
    </row>
    <row r="31" spans="1:16" ht="12" thickBot="1">
      <c r="A31" s="88" t="s">
        <v>51</v>
      </c>
      <c r="B31" s="89" t="s">
        <v>61</v>
      </c>
      <c r="C31" s="90" t="s">
        <v>36</v>
      </c>
      <c r="D31" s="90" t="s">
        <v>40</v>
      </c>
      <c r="E31" s="90" t="s">
        <v>62</v>
      </c>
      <c r="F31" s="90" t="s">
        <v>29</v>
      </c>
      <c r="G31" s="89" t="s">
        <v>60</v>
      </c>
      <c r="H31" s="90" t="s">
        <v>32</v>
      </c>
      <c r="I31" s="90" t="s">
        <v>37</v>
      </c>
      <c r="J31" s="90" t="s">
        <v>33</v>
      </c>
      <c r="K31" s="90" t="s">
        <v>63</v>
      </c>
      <c r="L31" s="91" t="s">
        <v>15</v>
      </c>
      <c r="M31" s="91" t="s">
        <v>24</v>
      </c>
      <c r="N31" s="89" t="s">
        <v>9</v>
      </c>
      <c r="O31" s="92" t="s">
        <v>41</v>
      </c>
      <c r="P31" s="93" t="s">
        <v>25</v>
      </c>
    </row>
    <row r="32" spans="1:16">
      <c r="A32" s="96" t="s">
        <v>28</v>
      </c>
      <c r="B32" s="187">
        <v>67</v>
      </c>
      <c r="C32" s="188">
        <f t="shared" ref="C32:F39" si="11">CRFormula_ClasRates</f>
        <v>67</v>
      </c>
      <c r="D32" s="188">
        <f t="shared" si="11"/>
        <v>67</v>
      </c>
      <c r="E32" s="188">
        <f t="shared" si="11"/>
        <v>67</v>
      </c>
      <c r="F32" s="188">
        <f t="shared" si="11"/>
        <v>67</v>
      </c>
      <c r="G32" s="187">
        <f t="shared" ref="G32:G39" si="12">B32</f>
        <v>67</v>
      </c>
      <c r="H32" s="188">
        <f t="shared" ref="H32:M39" si="13">CRFormula_NoncRates</f>
        <v>67</v>
      </c>
      <c r="I32" s="188">
        <f t="shared" si="13"/>
        <v>67</v>
      </c>
      <c r="J32" s="188">
        <f t="shared" si="13"/>
        <v>67</v>
      </c>
      <c r="K32" s="188">
        <f t="shared" si="13"/>
        <v>67</v>
      </c>
      <c r="L32" s="189">
        <f t="shared" ref="L32:L39" si="14">CRFormula_NoncRates</f>
        <v>67</v>
      </c>
      <c r="M32" s="189">
        <f t="shared" si="13"/>
        <v>67</v>
      </c>
      <c r="N32" s="187">
        <f t="shared" ref="N32:N39" si="15">G32</f>
        <v>67</v>
      </c>
      <c r="O32" s="189">
        <f t="shared" ref="O32:O39" si="16">CRFormula_FacuRates</f>
        <v>67</v>
      </c>
      <c r="P32" s="190">
        <v>0</v>
      </c>
    </row>
    <row r="33" spans="1:18">
      <c r="A33" s="96" t="s">
        <v>35</v>
      </c>
      <c r="B33" s="187">
        <v>183</v>
      </c>
      <c r="C33" s="188">
        <f t="shared" si="11"/>
        <v>183</v>
      </c>
      <c r="D33" s="188">
        <f t="shared" si="11"/>
        <v>183</v>
      </c>
      <c r="E33" s="188">
        <f t="shared" si="11"/>
        <v>183</v>
      </c>
      <c r="F33" s="188">
        <f t="shared" si="11"/>
        <v>183</v>
      </c>
      <c r="G33" s="187">
        <f t="shared" si="12"/>
        <v>183</v>
      </c>
      <c r="H33" s="188">
        <f t="shared" si="13"/>
        <v>183</v>
      </c>
      <c r="I33" s="188">
        <f t="shared" si="13"/>
        <v>183</v>
      </c>
      <c r="J33" s="188">
        <f t="shared" si="13"/>
        <v>183</v>
      </c>
      <c r="K33" s="188">
        <f t="shared" si="13"/>
        <v>183</v>
      </c>
      <c r="L33" s="189">
        <f t="shared" si="14"/>
        <v>183</v>
      </c>
      <c r="M33" s="189">
        <f t="shared" si="13"/>
        <v>183</v>
      </c>
      <c r="N33" s="187">
        <f t="shared" si="15"/>
        <v>183</v>
      </c>
      <c r="O33" s="189">
        <f t="shared" si="16"/>
        <v>183</v>
      </c>
      <c r="P33" s="190">
        <v>0</v>
      </c>
    </row>
    <row r="34" spans="1:18">
      <c r="A34" s="96" t="s">
        <v>59</v>
      </c>
      <c r="B34" s="187">
        <v>183</v>
      </c>
      <c r="C34" s="188">
        <f t="shared" si="11"/>
        <v>183</v>
      </c>
      <c r="D34" s="188">
        <f t="shared" si="11"/>
        <v>183</v>
      </c>
      <c r="E34" s="188">
        <f t="shared" si="11"/>
        <v>183</v>
      </c>
      <c r="F34" s="188">
        <f t="shared" si="11"/>
        <v>183</v>
      </c>
      <c r="G34" s="187">
        <f t="shared" si="12"/>
        <v>183</v>
      </c>
      <c r="H34" s="188">
        <f t="shared" si="13"/>
        <v>183</v>
      </c>
      <c r="I34" s="188">
        <f t="shared" si="13"/>
        <v>183</v>
      </c>
      <c r="J34" s="188">
        <f t="shared" si="13"/>
        <v>183</v>
      </c>
      <c r="K34" s="188">
        <f t="shared" si="13"/>
        <v>183</v>
      </c>
      <c r="L34" s="189">
        <f t="shared" si="14"/>
        <v>183</v>
      </c>
      <c r="M34" s="189">
        <f t="shared" si="13"/>
        <v>183</v>
      </c>
      <c r="N34" s="187">
        <f t="shared" si="15"/>
        <v>183</v>
      </c>
      <c r="O34" s="189">
        <f t="shared" si="16"/>
        <v>183</v>
      </c>
      <c r="P34" s="190">
        <v>0</v>
      </c>
    </row>
    <row r="35" spans="1:18">
      <c r="A35" s="96" t="s">
        <v>3</v>
      </c>
      <c r="B35" s="187">
        <v>145</v>
      </c>
      <c r="C35" s="188">
        <f t="shared" si="11"/>
        <v>145</v>
      </c>
      <c r="D35" s="188">
        <f t="shared" si="11"/>
        <v>145</v>
      </c>
      <c r="E35" s="188">
        <f t="shared" si="11"/>
        <v>145</v>
      </c>
      <c r="F35" s="188">
        <f t="shared" si="11"/>
        <v>145</v>
      </c>
      <c r="G35" s="187">
        <f t="shared" si="12"/>
        <v>145</v>
      </c>
      <c r="H35" s="188">
        <f t="shared" si="13"/>
        <v>145</v>
      </c>
      <c r="I35" s="188">
        <f t="shared" si="13"/>
        <v>145</v>
      </c>
      <c r="J35" s="188">
        <f t="shared" si="13"/>
        <v>145</v>
      </c>
      <c r="K35" s="188">
        <f t="shared" si="13"/>
        <v>145</v>
      </c>
      <c r="L35" s="189">
        <f t="shared" si="14"/>
        <v>145</v>
      </c>
      <c r="M35" s="189">
        <f t="shared" si="13"/>
        <v>145</v>
      </c>
      <c r="N35" s="187">
        <f t="shared" si="15"/>
        <v>145</v>
      </c>
      <c r="O35" s="189">
        <f t="shared" si="16"/>
        <v>145</v>
      </c>
      <c r="P35" s="190">
        <v>0</v>
      </c>
    </row>
    <row r="36" spans="1:18">
      <c r="A36" s="96" t="s">
        <v>26</v>
      </c>
      <c r="B36" s="187">
        <v>0</v>
      </c>
      <c r="C36" s="188">
        <f t="shared" si="11"/>
        <v>0</v>
      </c>
      <c r="D36" s="188">
        <f t="shared" si="11"/>
        <v>0</v>
      </c>
      <c r="E36" s="188">
        <f t="shared" si="11"/>
        <v>0</v>
      </c>
      <c r="F36" s="188">
        <f t="shared" si="11"/>
        <v>0</v>
      </c>
      <c r="G36" s="187">
        <f t="shared" si="12"/>
        <v>0</v>
      </c>
      <c r="H36" s="188">
        <f t="shared" si="13"/>
        <v>0</v>
      </c>
      <c r="I36" s="188">
        <f t="shared" si="13"/>
        <v>0</v>
      </c>
      <c r="J36" s="188">
        <f t="shared" si="13"/>
        <v>0</v>
      </c>
      <c r="K36" s="188">
        <f t="shared" si="13"/>
        <v>0</v>
      </c>
      <c r="L36" s="189">
        <f t="shared" si="14"/>
        <v>0</v>
      </c>
      <c r="M36" s="189">
        <f t="shared" si="13"/>
        <v>0</v>
      </c>
      <c r="N36" s="187">
        <f t="shared" si="15"/>
        <v>0</v>
      </c>
      <c r="O36" s="189">
        <f t="shared" si="16"/>
        <v>0</v>
      </c>
      <c r="P36" s="190">
        <v>0</v>
      </c>
    </row>
    <row r="37" spans="1:18">
      <c r="A37" s="96" t="s">
        <v>39</v>
      </c>
      <c r="B37" s="187">
        <v>183</v>
      </c>
      <c r="C37" s="188">
        <f t="shared" si="11"/>
        <v>183</v>
      </c>
      <c r="D37" s="188">
        <f t="shared" si="11"/>
        <v>183</v>
      </c>
      <c r="E37" s="188">
        <f t="shared" si="11"/>
        <v>183</v>
      </c>
      <c r="F37" s="188">
        <f t="shared" si="11"/>
        <v>183</v>
      </c>
      <c r="G37" s="187">
        <f t="shared" si="12"/>
        <v>183</v>
      </c>
      <c r="H37" s="188">
        <f t="shared" si="13"/>
        <v>183</v>
      </c>
      <c r="I37" s="188">
        <f t="shared" si="13"/>
        <v>183</v>
      </c>
      <c r="J37" s="188">
        <f t="shared" si="13"/>
        <v>183</v>
      </c>
      <c r="K37" s="188">
        <f t="shared" si="13"/>
        <v>183</v>
      </c>
      <c r="L37" s="189">
        <f t="shared" si="14"/>
        <v>183</v>
      </c>
      <c r="M37" s="189">
        <f t="shared" si="13"/>
        <v>183</v>
      </c>
      <c r="N37" s="187">
        <f t="shared" si="15"/>
        <v>183</v>
      </c>
      <c r="O37" s="189">
        <f t="shared" si="16"/>
        <v>183</v>
      </c>
      <c r="P37" s="190">
        <v>0</v>
      </c>
    </row>
    <row r="38" spans="1:18">
      <c r="A38" s="96" t="s">
        <v>27</v>
      </c>
      <c r="B38" s="187">
        <v>0</v>
      </c>
      <c r="C38" s="188">
        <f t="shared" si="11"/>
        <v>0</v>
      </c>
      <c r="D38" s="188">
        <f t="shared" si="11"/>
        <v>0</v>
      </c>
      <c r="E38" s="188">
        <f t="shared" si="11"/>
        <v>0</v>
      </c>
      <c r="F38" s="188">
        <f t="shared" si="11"/>
        <v>0</v>
      </c>
      <c r="G38" s="187">
        <f t="shared" si="12"/>
        <v>0</v>
      </c>
      <c r="H38" s="188">
        <f t="shared" si="13"/>
        <v>0</v>
      </c>
      <c r="I38" s="188">
        <f t="shared" si="13"/>
        <v>0</v>
      </c>
      <c r="J38" s="188">
        <f t="shared" si="13"/>
        <v>0</v>
      </c>
      <c r="K38" s="188">
        <f t="shared" si="13"/>
        <v>0</v>
      </c>
      <c r="L38" s="189">
        <f t="shared" si="14"/>
        <v>0</v>
      </c>
      <c r="M38" s="189">
        <f t="shared" si="13"/>
        <v>0</v>
      </c>
      <c r="N38" s="187">
        <f t="shared" si="15"/>
        <v>0</v>
      </c>
      <c r="O38" s="189">
        <f t="shared" si="16"/>
        <v>0</v>
      </c>
      <c r="P38" s="190">
        <v>0</v>
      </c>
    </row>
    <row r="39" spans="1:18" ht="12" thickBot="1">
      <c r="A39" s="99" t="s">
        <v>16</v>
      </c>
      <c r="B39" s="193">
        <v>0</v>
      </c>
      <c r="C39" s="194">
        <f t="shared" si="11"/>
        <v>0</v>
      </c>
      <c r="D39" s="194">
        <f t="shared" si="11"/>
        <v>0</v>
      </c>
      <c r="E39" s="194">
        <f t="shared" si="11"/>
        <v>0</v>
      </c>
      <c r="F39" s="194">
        <f t="shared" si="11"/>
        <v>0</v>
      </c>
      <c r="G39" s="193">
        <f t="shared" si="12"/>
        <v>0</v>
      </c>
      <c r="H39" s="194">
        <f t="shared" si="13"/>
        <v>0</v>
      </c>
      <c r="I39" s="194">
        <f t="shared" si="13"/>
        <v>0</v>
      </c>
      <c r="J39" s="194">
        <f t="shared" si="13"/>
        <v>0</v>
      </c>
      <c r="K39" s="194">
        <f t="shared" si="13"/>
        <v>0</v>
      </c>
      <c r="L39" s="195">
        <f t="shared" si="14"/>
        <v>0</v>
      </c>
      <c r="M39" s="195">
        <f t="shared" si="13"/>
        <v>0</v>
      </c>
      <c r="N39" s="193">
        <f t="shared" si="15"/>
        <v>0</v>
      </c>
      <c r="O39" s="195">
        <f t="shared" si="16"/>
        <v>0</v>
      </c>
      <c r="P39" s="196">
        <v>0</v>
      </c>
      <c r="R39" s="260"/>
    </row>
    <row r="40" spans="1:18">
      <c r="A40" s="73"/>
      <c r="B40" s="73"/>
      <c r="C40" s="73"/>
      <c r="D40" s="73"/>
      <c r="E40" s="73"/>
      <c r="F40" s="73"/>
      <c r="G40" s="73"/>
      <c r="H40" s="73"/>
      <c r="I40" s="73"/>
      <c r="J40" s="73"/>
      <c r="K40" s="73"/>
      <c r="L40" s="73"/>
      <c r="M40" s="73"/>
      <c r="N40" s="73"/>
      <c r="O40" s="73"/>
      <c r="P40" s="73"/>
      <c r="R40" s="260"/>
    </row>
    <row r="41" spans="1:18" ht="12" thickBot="1">
      <c r="A41" s="73"/>
      <c r="B41" s="73"/>
      <c r="C41" s="73"/>
      <c r="D41" s="73"/>
      <c r="E41" s="73"/>
      <c r="F41" s="73"/>
      <c r="G41" s="73"/>
      <c r="H41" s="73"/>
      <c r="I41" s="73"/>
      <c r="J41" s="73"/>
      <c r="K41" s="73"/>
      <c r="L41" s="73"/>
      <c r="M41" s="73"/>
      <c r="N41" s="73"/>
      <c r="O41" s="73"/>
      <c r="P41" s="73"/>
      <c r="R41" s="260"/>
    </row>
    <row r="42" spans="1:18" ht="12" thickBot="1">
      <c r="A42" s="224" t="s">
        <v>11</v>
      </c>
      <c r="B42" s="225"/>
      <c r="C42" s="225"/>
      <c r="D42" s="225"/>
      <c r="E42" s="225"/>
      <c r="F42" s="225"/>
      <c r="G42" s="225"/>
      <c r="H42" s="225"/>
      <c r="I42" s="225"/>
      <c r="J42" s="225"/>
      <c r="K42" s="225"/>
      <c r="L42" s="225"/>
      <c r="M42" s="225"/>
      <c r="N42" s="225"/>
      <c r="O42" s="225"/>
      <c r="P42" s="228"/>
      <c r="R42" s="260"/>
    </row>
    <row r="43" spans="1:18">
      <c r="A43" s="81"/>
      <c r="B43" s="82" t="s">
        <v>97</v>
      </c>
      <c r="C43" s="83"/>
      <c r="D43" s="83"/>
      <c r="E43" s="83"/>
      <c r="F43" s="83"/>
      <c r="G43" s="82" t="s">
        <v>98</v>
      </c>
      <c r="H43" s="83"/>
      <c r="I43" s="83"/>
      <c r="J43" s="83"/>
      <c r="K43" s="83"/>
      <c r="L43" s="83"/>
      <c r="M43" s="83"/>
      <c r="N43" s="82" t="s">
        <v>99</v>
      </c>
      <c r="O43" s="83"/>
      <c r="P43" s="84" t="s">
        <v>100</v>
      </c>
      <c r="R43" s="260"/>
    </row>
    <row r="44" spans="1:18" ht="12" thickBot="1">
      <c r="A44" s="88" t="s">
        <v>101</v>
      </c>
      <c r="B44" s="89" t="s">
        <v>61</v>
      </c>
      <c r="C44" s="90" t="s">
        <v>36</v>
      </c>
      <c r="D44" s="90" t="s">
        <v>40</v>
      </c>
      <c r="E44" s="90" t="s">
        <v>62</v>
      </c>
      <c r="F44" s="90" t="s">
        <v>29</v>
      </c>
      <c r="G44" s="89" t="s">
        <v>60</v>
      </c>
      <c r="H44" s="90" t="s">
        <v>32</v>
      </c>
      <c r="I44" s="90" t="s">
        <v>37</v>
      </c>
      <c r="J44" s="90" t="s">
        <v>33</v>
      </c>
      <c r="K44" s="90" t="s">
        <v>63</v>
      </c>
      <c r="L44" s="91" t="s">
        <v>15</v>
      </c>
      <c r="M44" s="91" t="s">
        <v>24</v>
      </c>
      <c r="N44" s="89" t="s">
        <v>9</v>
      </c>
      <c r="O44" s="92" t="s">
        <v>41</v>
      </c>
      <c r="P44" s="93" t="s">
        <v>25</v>
      </c>
      <c r="R44" s="260"/>
    </row>
    <row r="45" spans="1:18">
      <c r="A45" s="259">
        <v>0</v>
      </c>
      <c r="B45" s="197">
        <v>0.2</v>
      </c>
      <c r="C45" s="198">
        <f t="shared" ref="C45:F46" si="17">CRFormula_ClasCopayRates</f>
        <v>0.2</v>
      </c>
      <c r="D45" s="198">
        <f t="shared" si="17"/>
        <v>0.2</v>
      </c>
      <c r="E45" s="198">
        <f t="shared" si="17"/>
        <v>0.2</v>
      </c>
      <c r="F45" s="198">
        <f t="shared" si="17"/>
        <v>0.2</v>
      </c>
      <c r="G45" s="197">
        <v>0.2</v>
      </c>
      <c r="H45" s="198">
        <f t="shared" ref="H45:M47" si="18">CRFormula_NoncCopayRates</f>
        <v>0.2</v>
      </c>
      <c r="I45" s="198">
        <f t="shared" si="18"/>
        <v>0.2</v>
      </c>
      <c r="J45" s="198">
        <f t="shared" si="18"/>
        <v>0.2</v>
      </c>
      <c r="K45" s="198">
        <f t="shared" si="18"/>
        <v>0.2</v>
      </c>
      <c r="L45" s="229">
        <f t="shared" si="18"/>
        <v>0.2</v>
      </c>
      <c r="M45" s="229">
        <f t="shared" si="18"/>
        <v>0.2</v>
      </c>
      <c r="N45" s="197">
        <v>0.2</v>
      </c>
      <c r="O45" s="229">
        <f>CRFormula_FacuCopayRates</f>
        <v>0.2</v>
      </c>
      <c r="P45" s="230">
        <v>0</v>
      </c>
      <c r="R45" s="261"/>
    </row>
    <row r="46" spans="1:18">
      <c r="A46" s="259">
        <v>119192</v>
      </c>
      <c r="B46" s="197">
        <v>0.25</v>
      </c>
      <c r="C46" s="199">
        <f t="shared" si="17"/>
        <v>0.25</v>
      </c>
      <c r="D46" s="199">
        <f t="shared" si="17"/>
        <v>0.25</v>
      </c>
      <c r="E46" s="199">
        <f t="shared" si="17"/>
        <v>0.25</v>
      </c>
      <c r="F46" s="199">
        <f t="shared" si="17"/>
        <v>0.25</v>
      </c>
      <c r="G46" s="197">
        <v>0.2</v>
      </c>
      <c r="H46" s="199">
        <f t="shared" si="18"/>
        <v>0.2</v>
      </c>
      <c r="I46" s="199">
        <f t="shared" si="18"/>
        <v>0.2</v>
      </c>
      <c r="J46" s="199">
        <f t="shared" si="18"/>
        <v>0.2</v>
      </c>
      <c r="K46" s="199">
        <f t="shared" si="18"/>
        <v>0.2</v>
      </c>
      <c r="L46" s="231">
        <f t="shared" si="18"/>
        <v>0.2</v>
      </c>
      <c r="M46" s="231">
        <f t="shared" si="18"/>
        <v>0.2</v>
      </c>
      <c r="N46" s="197">
        <v>0.2</v>
      </c>
      <c r="O46" s="231">
        <f>CRFormula_FacuCopayRates</f>
        <v>0.2</v>
      </c>
      <c r="P46" s="232">
        <v>0</v>
      </c>
      <c r="R46" s="261"/>
    </row>
    <row r="47" spans="1:18">
      <c r="A47" s="259">
        <v>127633</v>
      </c>
      <c r="B47" s="197">
        <v>0.25</v>
      </c>
      <c r="C47" s="199">
        <f t="shared" ref="C47:F48" si="19">CRFormula_ClasCopayRates</f>
        <v>0.25</v>
      </c>
      <c r="D47" s="199">
        <f t="shared" si="19"/>
        <v>0.25</v>
      </c>
      <c r="E47" s="199">
        <f t="shared" si="19"/>
        <v>0.25</v>
      </c>
      <c r="F47" s="199">
        <f t="shared" si="19"/>
        <v>0.25</v>
      </c>
      <c r="G47" s="197">
        <v>0.25</v>
      </c>
      <c r="H47" s="199">
        <f t="shared" ref="H47:M48" si="20">CRFormula_NoncCopayRates</f>
        <v>0.25</v>
      </c>
      <c r="I47" s="199">
        <f t="shared" si="18"/>
        <v>0.25</v>
      </c>
      <c r="J47" s="199">
        <f t="shared" si="20"/>
        <v>0.25</v>
      </c>
      <c r="K47" s="199">
        <f t="shared" si="20"/>
        <v>0.25</v>
      </c>
      <c r="L47" s="231">
        <f t="shared" si="20"/>
        <v>0.25</v>
      </c>
      <c r="M47" s="231">
        <f t="shared" si="20"/>
        <v>0.25</v>
      </c>
      <c r="N47" s="197">
        <v>0.2</v>
      </c>
      <c r="O47" s="231">
        <f>CRFormula_FacuCopayRates</f>
        <v>0.2</v>
      </c>
      <c r="P47" s="232">
        <v>0</v>
      </c>
      <c r="R47" s="261"/>
    </row>
    <row r="48" spans="1:18" ht="12" thickBot="1">
      <c r="A48" s="262">
        <v>131408</v>
      </c>
      <c r="B48" s="200">
        <v>0.25</v>
      </c>
      <c r="C48" s="201">
        <f t="shared" si="19"/>
        <v>0.25</v>
      </c>
      <c r="D48" s="201">
        <f t="shared" si="19"/>
        <v>0.25</v>
      </c>
      <c r="E48" s="201">
        <f t="shared" si="19"/>
        <v>0.25</v>
      </c>
      <c r="F48" s="201">
        <f t="shared" si="19"/>
        <v>0.25</v>
      </c>
      <c r="G48" s="200">
        <v>0.25</v>
      </c>
      <c r="H48" s="201">
        <f t="shared" si="20"/>
        <v>0.25</v>
      </c>
      <c r="I48" s="201">
        <f t="shared" si="20"/>
        <v>0.25</v>
      </c>
      <c r="J48" s="201">
        <f t="shared" si="20"/>
        <v>0.25</v>
      </c>
      <c r="K48" s="201">
        <f t="shared" si="20"/>
        <v>0.25</v>
      </c>
      <c r="L48" s="233">
        <f t="shared" si="20"/>
        <v>0.25</v>
      </c>
      <c r="M48" s="233">
        <f t="shared" si="20"/>
        <v>0.25</v>
      </c>
      <c r="N48" s="200">
        <v>0.25</v>
      </c>
      <c r="O48" s="233">
        <f>CRFormula_FacuCopayRates</f>
        <v>0.25</v>
      </c>
      <c r="P48" s="234">
        <v>0</v>
      </c>
      <c r="R48" s="261"/>
    </row>
    <row r="49" spans="1:18">
      <c r="A49" s="226"/>
      <c r="B49" s="227"/>
      <c r="C49" s="227"/>
      <c r="D49" s="227"/>
      <c r="E49" s="227"/>
      <c r="F49" s="227"/>
      <c r="G49" s="227"/>
      <c r="H49" s="227"/>
      <c r="I49" s="227"/>
      <c r="J49" s="227"/>
      <c r="K49" s="227"/>
      <c r="L49" s="227"/>
      <c r="M49" s="227"/>
      <c r="N49" s="227"/>
      <c r="O49" s="227"/>
      <c r="P49" s="227"/>
      <c r="R49" s="261"/>
    </row>
    <row r="50" spans="1:18" ht="12" thickBot="1">
      <c r="A50" s="226"/>
      <c r="B50" s="227"/>
      <c r="C50" s="227"/>
      <c r="D50" s="227"/>
      <c r="E50" s="227"/>
      <c r="F50" s="227"/>
      <c r="G50" s="227"/>
      <c r="H50" s="227"/>
      <c r="I50" s="227"/>
      <c r="J50" s="227"/>
      <c r="K50" s="227"/>
      <c r="L50" s="227"/>
      <c r="M50" s="227"/>
      <c r="N50" s="227"/>
      <c r="O50" s="227"/>
      <c r="P50" s="227"/>
      <c r="R50" s="261"/>
    </row>
    <row r="51" spans="1:18" ht="12" thickBot="1">
      <c r="A51" s="224" t="s">
        <v>10</v>
      </c>
      <c r="B51" s="225"/>
      <c r="C51" s="225"/>
      <c r="D51" s="225"/>
      <c r="E51" s="225"/>
      <c r="F51" s="225"/>
      <c r="G51" s="225"/>
      <c r="H51" s="225"/>
      <c r="I51" s="225"/>
      <c r="J51" s="225"/>
      <c r="K51" s="225"/>
      <c r="L51" s="225"/>
      <c r="M51" s="225"/>
      <c r="N51" s="225"/>
      <c r="O51" s="225"/>
      <c r="P51" s="228"/>
      <c r="R51" s="261"/>
    </row>
    <row r="52" spans="1:18">
      <c r="A52" s="81"/>
      <c r="B52" s="82" t="s">
        <v>97</v>
      </c>
      <c r="C52" s="83"/>
      <c r="D52" s="83"/>
      <c r="E52" s="83"/>
      <c r="F52" s="83"/>
      <c r="G52" s="82" t="s">
        <v>98</v>
      </c>
      <c r="H52" s="83"/>
      <c r="I52" s="83"/>
      <c r="J52" s="83"/>
      <c r="K52" s="83"/>
      <c r="L52" s="83"/>
      <c r="M52" s="83"/>
      <c r="N52" s="82" t="s">
        <v>99</v>
      </c>
      <c r="O52" s="83"/>
      <c r="P52" s="84" t="s">
        <v>100</v>
      </c>
      <c r="R52" s="261"/>
    </row>
    <row r="53" spans="1:18" ht="12" thickBot="1">
      <c r="A53" s="88" t="s">
        <v>101</v>
      </c>
      <c r="B53" s="89" t="s">
        <v>61</v>
      </c>
      <c r="C53" s="90" t="s">
        <v>36</v>
      </c>
      <c r="D53" s="90" t="s">
        <v>40</v>
      </c>
      <c r="E53" s="90" t="s">
        <v>62</v>
      </c>
      <c r="F53" s="90" t="s">
        <v>29</v>
      </c>
      <c r="G53" s="89" t="s">
        <v>60</v>
      </c>
      <c r="H53" s="90" t="s">
        <v>32</v>
      </c>
      <c r="I53" s="90" t="s">
        <v>37</v>
      </c>
      <c r="J53" s="90" t="s">
        <v>33</v>
      </c>
      <c r="K53" s="90" t="s">
        <v>63</v>
      </c>
      <c r="L53" s="91" t="s">
        <v>15</v>
      </c>
      <c r="M53" s="91" t="s">
        <v>24</v>
      </c>
      <c r="N53" s="89" t="s">
        <v>9</v>
      </c>
      <c r="O53" s="92" t="s">
        <v>41</v>
      </c>
      <c r="P53" s="93" t="s">
        <v>25</v>
      </c>
      <c r="R53" s="260"/>
    </row>
    <row r="54" spans="1:18">
      <c r="A54" s="259">
        <v>0</v>
      </c>
      <c r="B54" s="197">
        <v>0.15</v>
      </c>
      <c r="C54" s="198">
        <f t="shared" ref="C54:F58" si="21">CRFormula_ClasCopayRates</f>
        <v>0.15</v>
      </c>
      <c r="D54" s="198">
        <f t="shared" si="21"/>
        <v>0.15</v>
      </c>
      <c r="E54" s="198">
        <f t="shared" si="21"/>
        <v>0.15</v>
      </c>
      <c r="F54" s="198">
        <f t="shared" si="21"/>
        <v>0.15</v>
      </c>
      <c r="G54" s="197">
        <v>0.15</v>
      </c>
      <c r="H54" s="199">
        <f t="shared" ref="H54:M57" si="22">CRFormula_NoncCopayRates</f>
        <v>0.15</v>
      </c>
      <c r="I54" s="199">
        <f t="shared" si="22"/>
        <v>0.15</v>
      </c>
      <c r="J54" s="199">
        <f t="shared" si="22"/>
        <v>0.15</v>
      </c>
      <c r="K54" s="198">
        <f t="shared" si="22"/>
        <v>0.15</v>
      </c>
      <c r="L54" s="229">
        <f t="shared" si="22"/>
        <v>0.15</v>
      </c>
      <c r="M54" s="229">
        <f t="shared" si="22"/>
        <v>0.15</v>
      </c>
      <c r="N54" s="197">
        <v>0.15</v>
      </c>
      <c r="O54" s="229">
        <f t="shared" ref="O54:O60" si="23">CRFormula_FacuCopayRates</f>
        <v>0.15</v>
      </c>
      <c r="P54" s="230">
        <v>0</v>
      </c>
      <c r="R54" s="261"/>
    </row>
    <row r="55" spans="1:18">
      <c r="A55" s="259">
        <v>62004</v>
      </c>
      <c r="B55" s="197">
        <v>0.2</v>
      </c>
      <c r="C55" s="199">
        <f t="shared" si="21"/>
        <v>0.2</v>
      </c>
      <c r="D55" s="199">
        <f t="shared" si="21"/>
        <v>0.2</v>
      </c>
      <c r="E55" s="199">
        <f t="shared" si="21"/>
        <v>0.2</v>
      </c>
      <c r="F55" s="199">
        <f t="shared" si="21"/>
        <v>0.2</v>
      </c>
      <c r="G55" s="197">
        <v>0.15</v>
      </c>
      <c r="H55" s="199">
        <f t="shared" si="22"/>
        <v>0.15</v>
      </c>
      <c r="I55" s="199">
        <f t="shared" si="22"/>
        <v>0.15</v>
      </c>
      <c r="J55" s="199">
        <f t="shared" si="22"/>
        <v>0.15</v>
      </c>
      <c r="K55" s="199">
        <f t="shared" si="22"/>
        <v>0.15</v>
      </c>
      <c r="L55" s="231">
        <f t="shared" si="22"/>
        <v>0.15</v>
      </c>
      <c r="M55" s="231">
        <f t="shared" si="22"/>
        <v>0.15</v>
      </c>
      <c r="N55" s="197">
        <v>0.15</v>
      </c>
      <c r="O55" s="231">
        <f t="shared" si="23"/>
        <v>0.15</v>
      </c>
      <c r="P55" s="232">
        <v>0</v>
      </c>
      <c r="R55" s="261"/>
    </row>
    <row r="56" spans="1:18">
      <c r="A56" s="259">
        <v>63815</v>
      </c>
      <c r="B56" s="197">
        <v>0.2</v>
      </c>
      <c r="C56" s="199">
        <f t="shared" si="21"/>
        <v>0.2</v>
      </c>
      <c r="D56" s="199">
        <f t="shared" si="21"/>
        <v>0.2</v>
      </c>
      <c r="E56" s="199">
        <f t="shared" si="21"/>
        <v>0.2</v>
      </c>
      <c r="F56" s="199">
        <f t="shared" si="21"/>
        <v>0.2</v>
      </c>
      <c r="G56" s="197">
        <v>0.2</v>
      </c>
      <c r="H56" s="199">
        <f t="shared" si="22"/>
        <v>0.2</v>
      </c>
      <c r="I56" s="199">
        <f t="shared" si="22"/>
        <v>0.2</v>
      </c>
      <c r="J56" s="199">
        <f t="shared" si="22"/>
        <v>0.2</v>
      </c>
      <c r="K56" s="199">
        <f t="shared" si="22"/>
        <v>0.2</v>
      </c>
      <c r="L56" s="231">
        <f t="shared" si="22"/>
        <v>0.2</v>
      </c>
      <c r="M56" s="231">
        <f t="shared" si="22"/>
        <v>0.2</v>
      </c>
      <c r="N56" s="197">
        <v>0.15</v>
      </c>
      <c r="O56" s="231">
        <f t="shared" si="23"/>
        <v>0.15</v>
      </c>
      <c r="P56" s="232">
        <v>0</v>
      </c>
      <c r="R56" s="261"/>
    </row>
    <row r="57" spans="1:18">
      <c r="A57" s="259">
        <v>65702</v>
      </c>
      <c r="B57" s="197">
        <v>0.2</v>
      </c>
      <c r="C57" s="199">
        <f t="shared" si="21"/>
        <v>0.2</v>
      </c>
      <c r="D57" s="199">
        <f t="shared" si="21"/>
        <v>0.2</v>
      </c>
      <c r="E57" s="199">
        <f t="shared" si="21"/>
        <v>0.2</v>
      </c>
      <c r="F57" s="199">
        <f t="shared" si="21"/>
        <v>0.2</v>
      </c>
      <c r="G57" s="197">
        <v>0.2</v>
      </c>
      <c r="H57" s="199">
        <f t="shared" si="22"/>
        <v>0.2</v>
      </c>
      <c r="I57" s="199">
        <f t="shared" si="22"/>
        <v>0.2</v>
      </c>
      <c r="J57" s="199">
        <f t="shared" si="22"/>
        <v>0.2</v>
      </c>
      <c r="K57" s="199">
        <f t="shared" si="22"/>
        <v>0.2</v>
      </c>
      <c r="L57" s="231">
        <f t="shared" si="22"/>
        <v>0.2</v>
      </c>
      <c r="M57" s="231">
        <f t="shared" si="22"/>
        <v>0.2</v>
      </c>
      <c r="N57" s="197">
        <v>0.2</v>
      </c>
      <c r="O57" s="231">
        <f t="shared" si="23"/>
        <v>0.2</v>
      </c>
      <c r="P57" s="232">
        <v>0</v>
      </c>
      <c r="R57" s="261"/>
    </row>
    <row r="58" spans="1:18">
      <c r="A58" s="259">
        <v>119912</v>
      </c>
      <c r="B58" s="197">
        <v>0.25</v>
      </c>
      <c r="C58" s="199">
        <f t="shared" si="21"/>
        <v>0.25</v>
      </c>
      <c r="D58" s="199">
        <f t="shared" si="21"/>
        <v>0.25</v>
      </c>
      <c r="E58" s="199">
        <f t="shared" si="21"/>
        <v>0.25</v>
      </c>
      <c r="F58" s="199">
        <f t="shared" si="21"/>
        <v>0.25</v>
      </c>
      <c r="G58" s="197">
        <v>0.2</v>
      </c>
      <c r="H58" s="199">
        <f t="shared" ref="H58:M60" si="24">CRFormula_NoncCopayRates</f>
        <v>0.2</v>
      </c>
      <c r="I58" s="199">
        <f t="shared" si="24"/>
        <v>0.2</v>
      </c>
      <c r="J58" s="199">
        <f t="shared" si="24"/>
        <v>0.2</v>
      </c>
      <c r="K58" s="199">
        <f t="shared" si="24"/>
        <v>0.2</v>
      </c>
      <c r="L58" s="231">
        <f t="shared" si="24"/>
        <v>0.2</v>
      </c>
      <c r="M58" s="231">
        <f t="shared" si="24"/>
        <v>0.2</v>
      </c>
      <c r="N58" s="197">
        <v>0.2</v>
      </c>
      <c r="O58" s="231">
        <f t="shared" si="23"/>
        <v>0.2</v>
      </c>
      <c r="P58" s="232">
        <v>0</v>
      </c>
      <c r="R58" s="261"/>
    </row>
    <row r="59" spans="1:18">
      <c r="A59" s="259">
        <v>127633</v>
      </c>
      <c r="B59" s="197">
        <v>0.25</v>
      </c>
      <c r="C59" s="199">
        <f t="shared" ref="C59:F60" si="25">CRFormula_ClasCopayRates</f>
        <v>0.25</v>
      </c>
      <c r="D59" s="199">
        <f t="shared" si="25"/>
        <v>0.25</v>
      </c>
      <c r="E59" s="199">
        <f t="shared" si="25"/>
        <v>0.25</v>
      </c>
      <c r="F59" s="199">
        <f t="shared" si="25"/>
        <v>0.25</v>
      </c>
      <c r="G59" s="197">
        <v>0.25</v>
      </c>
      <c r="H59" s="199">
        <f t="shared" si="24"/>
        <v>0.25</v>
      </c>
      <c r="I59" s="199">
        <f t="shared" si="24"/>
        <v>0.25</v>
      </c>
      <c r="J59" s="199">
        <f t="shared" si="24"/>
        <v>0.25</v>
      </c>
      <c r="K59" s="199">
        <f t="shared" si="24"/>
        <v>0.25</v>
      </c>
      <c r="L59" s="231">
        <f t="shared" si="24"/>
        <v>0.25</v>
      </c>
      <c r="M59" s="231">
        <f t="shared" si="24"/>
        <v>0.25</v>
      </c>
      <c r="N59" s="197">
        <v>0.2</v>
      </c>
      <c r="O59" s="231">
        <f t="shared" si="23"/>
        <v>0.2</v>
      </c>
      <c r="P59" s="232">
        <v>0</v>
      </c>
      <c r="R59" s="261"/>
    </row>
    <row r="60" spans="1:18" ht="12" thickBot="1">
      <c r="A60" s="262">
        <v>131408</v>
      </c>
      <c r="B60" s="200">
        <v>0.25</v>
      </c>
      <c r="C60" s="201">
        <f t="shared" si="25"/>
        <v>0.25</v>
      </c>
      <c r="D60" s="201">
        <f t="shared" si="25"/>
        <v>0.25</v>
      </c>
      <c r="E60" s="201">
        <f t="shared" si="25"/>
        <v>0.25</v>
      </c>
      <c r="F60" s="201">
        <f t="shared" si="25"/>
        <v>0.25</v>
      </c>
      <c r="G60" s="200">
        <v>0.25</v>
      </c>
      <c r="H60" s="201">
        <f t="shared" si="24"/>
        <v>0.25</v>
      </c>
      <c r="I60" s="201">
        <f t="shared" si="24"/>
        <v>0.25</v>
      </c>
      <c r="J60" s="201">
        <f t="shared" si="24"/>
        <v>0.25</v>
      </c>
      <c r="K60" s="201">
        <f t="shared" si="24"/>
        <v>0.25</v>
      </c>
      <c r="L60" s="233">
        <f t="shared" si="24"/>
        <v>0.25</v>
      </c>
      <c r="M60" s="233">
        <f t="shared" si="24"/>
        <v>0.25</v>
      </c>
      <c r="N60" s="200">
        <v>0.25</v>
      </c>
      <c r="O60" s="233">
        <f t="shared" si="23"/>
        <v>0.25</v>
      </c>
      <c r="P60" s="234">
        <v>0</v>
      </c>
      <c r="R60" s="261"/>
    </row>
    <row r="61" spans="1:18">
      <c r="A61" s="75"/>
      <c r="B61" s="75"/>
      <c r="C61" s="75"/>
      <c r="D61" s="75"/>
      <c r="E61" s="75"/>
      <c r="F61" s="75"/>
      <c r="G61" s="75"/>
      <c r="H61" s="75"/>
      <c r="I61" s="75"/>
      <c r="J61" s="75"/>
      <c r="K61" s="75"/>
      <c r="L61" s="75"/>
      <c r="M61" s="75"/>
      <c r="N61" s="75"/>
      <c r="O61" s="75"/>
      <c r="P61" s="75"/>
      <c r="R61" s="260"/>
    </row>
    <row r="62" spans="1:18">
      <c r="A62" s="74" t="s">
        <v>192</v>
      </c>
      <c r="B62" s="75"/>
      <c r="C62" s="75"/>
      <c r="D62" s="75"/>
      <c r="E62" s="75"/>
      <c r="F62" s="75"/>
      <c r="G62" s="75"/>
      <c r="H62" s="75"/>
      <c r="I62" s="75"/>
      <c r="J62" s="75"/>
      <c r="K62" s="75"/>
      <c r="L62" s="75"/>
      <c r="M62" s="75"/>
      <c r="N62" s="75"/>
      <c r="O62" s="75"/>
      <c r="P62" s="75"/>
    </row>
    <row r="63" spans="1:18">
      <c r="H63" s="75"/>
      <c r="I63" s="75"/>
      <c r="J63" s="75"/>
      <c r="K63" s="75"/>
      <c r="M63" s="75"/>
      <c r="N63" s="75"/>
      <c r="O63" s="75"/>
      <c r="P63" s="75"/>
      <c r="Q63" s="75"/>
    </row>
    <row r="64" spans="1:18" ht="12" thickBot="1">
      <c r="O64" s="75"/>
      <c r="P64" s="75"/>
      <c r="Q64" s="75"/>
    </row>
    <row r="65" spans="1:17" ht="12" thickBot="1">
      <c r="A65" s="79" t="s">
        <v>8</v>
      </c>
      <c r="B65" s="80"/>
      <c r="C65" s="75"/>
      <c r="D65" s="202" t="s">
        <v>4</v>
      </c>
      <c r="E65" s="207"/>
      <c r="G65" s="202" t="s">
        <v>7</v>
      </c>
      <c r="H65" s="207"/>
      <c r="J65" s="202" t="s">
        <v>2</v>
      </c>
      <c r="K65" s="207"/>
      <c r="O65" s="202" t="s">
        <v>118</v>
      </c>
      <c r="P65" s="207"/>
      <c r="Q65" s="75"/>
    </row>
    <row r="66" spans="1:17" ht="15" customHeight="1">
      <c r="A66" s="85" t="s">
        <v>105</v>
      </c>
      <c r="B66" s="86"/>
      <c r="C66" s="87"/>
      <c r="D66" s="283" t="s">
        <v>103</v>
      </c>
      <c r="E66" s="285"/>
      <c r="F66" s="214"/>
      <c r="G66" s="283" t="s">
        <v>102</v>
      </c>
      <c r="H66" s="285"/>
      <c r="I66" s="214"/>
      <c r="J66" s="283" t="s">
        <v>104</v>
      </c>
      <c r="K66" s="285"/>
      <c r="L66" s="214"/>
      <c r="M66" s="214"/>
      <c r="O66" s="283" t="s">
        <v>119</v>
      </c>
      <c r="P66" s="285"/>
    </row>
    <row r="67" spans="1:17" ht="15.75" customHeight="1" thickBot="1">
      <c r="A67" s="94" t="s">
        <v>106</v>
      </c>
      <c r="B67" s="95" t="s">
        <v>107</v>
      </c>
      <c r="C67" s="87"/>
      <c r="D67" s="286"/>
      <c r="E67" s="288"/>
      <c r="F67" s="214"/>
      <c r="G67" s="286"/>
      <c r="H67" s="288"/>
      <c r="I67" s="214"/>
      <c r="J67" s="286"/>
      <c r="K67" s="288"/>
      <c r="L67" s="214"/>
      <c r="M67" s="214"/>
      <c r="O67" s="286"/>
      <c r="P67" s="288"/>
    </row>
    <row r="68" spans="1:17" ht="12" thickBot="1">
      <c r="A68" s="97" t="s">
        <v>34</v>
      </c>
      <c r="B68" s="191">
        <v>0.28539999999999999</v>
      </c>
      <c r="D68" s="98" t="s">
        <v>39</v>
      </c>
      <c r="E68" s="208"/>
      <c r="G68" s="98" t="s">
        <v>39</v>
      </c>
      <c r="H68" s="208"/>
      <c r="J68" s="203" t="s">
        <v>25</v>
      </c>
      <c r="K68" s="210"/>
      <c r="O68" s="206" t="s">
        <v>243</v>
      </c>
      <c r="P68" s="213"/>
    </row>
    <row r="69" spans="1:17">
      <c r="A69" s="98" t="s">
        <v>206</v>
      </c>
      <c r="B69" s="192">
        <v>0.01</v>
      </c>
      <c r="D69" s="98" t="s">
        <v>28</v>
      </c>
      <c r="E69" s="208"/>
      <c r="G69" s="98" t="s">
        <v>34</v>
      </c>
      <c r="H69" s="208"/>
      <c r="J69" s="215" t="s">
        <v>36</v>
      </c>
      <c r="K69" s="216"/>
    </row>
    <row r="70" spans="1:17">
      <c r="A70" s="98" t="s">
        <v>84</v>
      </c>
      <c r="B70" s="192">
        <v>3.9399999999999998E-2</v>
      </c>
      <c r="D70" s="98" t="s">
        <v>35</v>
      </c>
      <c r="E70" s="208"/>
      <c r="G70" s="98" t="s">
        <v>31</v>
      </c>
      <c r="H70" s="208"/>
      <c r="J70" s="204" t="s">
        <v>40</v>
      </c>
      <c r="K70" s="211"/>
    </row>
    <row r="71" spans="1:17">
      <c r="A71" s="98" t="s">
        <v>31</v>
      </c>
      <c r="B71" s="192">
        <v>0.09</v>
      </c>
      <c r="D71" s="98" t="s">
        <v>59</v>
      </c>
      <c r="E71" s="208"/>
      <c r="G71" s="98" t="s">
        <v>38</v>
      </c>
      <c r="H71" s="208"/>
      <c r="J71" s="204" t="s">
        <v>29</v>
      </c>
      <c r="K71" s="211"/>
    </row>
    <row r="72" spans="1:17">
      <c r="A72" s="98" t="s">
        <v>218</v>
      </c>
      <c r="B72" s="192">
        <v>6.2E-2</v>
      </c>
      <c r="D72" s="98" t="s">
        <v>3</v>
      </c>
      <c r="E72" s="208"/>
      <c r="G72" s="98" t="s">
        <v>6</v>
      </c>
      <c r="H72" s="208"/>
      <c r="J72" s="204" t="s">
        <v>62</v>
      </c>
      <c r="K72" s="211"/>
    </row>
    <row r="73" spans="1:17">
      <c r="A73" s="98" t="s">
        <v>219</v>
      </c>
      <c r="B73" s="192">
        <v>1.4500000000000001E-2</v>
      </c>
      <c r="D73" s="98" t="s">
        <v>26</v>
      </c>
      <c r="E73" s="208"/>
      <c r="G73" s="98" t="s">
        <v>42</v>
      </c>
      <c r="H73" s="208"/>
      <c r="J73" s="215" t="s">
        <v>15</v>
      </c>
      <c r="K73" s="216"/>
    </row>
    <row r="74" spans="1:17">
      <c r="A74" s="98" t="s">
        <v>213</v>
      </c>
      <c r="B74" s="192">
        <v>2.9000000000000001E-2</v>
      </c>
      <c r="D74" s="98" t="s">
        <v>27</v>
      </c>
      <c r="E74" s="208"/>
      <c r="G74" s="98" t="s">
        <v>5</v>
      </c>
      <c r="H74" s="208"/>
      <c r="J74" s="204" t="s">
        <v>41</v>
      </c>
      <c r="K74" s="211"/>
    </row>
    <row r="75" spans="1:17" ht="12" thickBot="1">
      <c r="A75" s="98" t="s">
        <v>214</v>
      </c>
      <c r="B75" s="192">
        <v>2.1999999999999999E-2</v>
      </c>
      <c r="D75" s="100" t="s">
        <v>16</v>
      </c>
      <c r="E75" s="209"/>
      <c r="G75" s="98" t="s">
        <v>27</v>
      </c>
      <c r="H75" s="208"/>
      <c r="J75" s="204" t="s">
        <v>63</v>
      </c>
      <c r="K75" s="211"/>
    </row>
    <row r="76" spans="1:17">
      <c r="A76" s="98" t="s">
        <v>47</v>
      </c>
      <c r="B76" s="192">
        <v>1.24E-2</v>
      </c>
      <c r="C76" s="75"/>
      <c r="G76" s="98" t="s">
        <v>16</v>
      </c>
      <c r="H76" s="208"/>
      <c r="J76" s="204" t="s">
        <v>33</v>
      </c>
      <c r="K76" s="211"/>
    </row>
    <row r="77" spans="1:17" ht="12" thickBot="1">
      <c r="A77" s="98" t="s">
        <v>0</v>
      </c>
      <c r="B77" s="192">
        <v>0.13750000000000001</v>
      </c>
      <c r="G77" s="100" t="s">
        <v>26</v>
      </c>
      <c r="H77" s="209"/>
      <c r="J77" s="204" t="s">
        <v>32</v>
      </c>
      <c r="K77" s="211"/>
    </row>
    <row r="78" spans="1:17">
      <c r="A78" s="98" t="s">
        <v>204</v>
      </c>
      <c r="B78" s="192">
        <v>1.67E-2</v>
      </c>
      <c r="E78" s="75"/>
      <c r="G78" s="75"/>
      <c r="H78" s="75"/>
      <c r="J78" s="204" t="s">
        <v>37</v>
      </c>
      <c r="K78" s="211"/>
    </row>
    <row r="79" spans="1:17" ht="12" thickBot="1">
      <c r="A79" s="98" t="s">
        <v>211</v>
      </c>
      <c r="B79" s="189">
        <v>1001</v>
      </c>
      <c r="E79" s="75"/>
      <c r="H79" s="75"/>
      <c r="J79" s="205" t="s">
        <v>24</v>
      </c>
      <c r="K79" s="212"/>
    </row>
    <row r="80" spans="1:17" ht="12" thickBot="1">
      <c r="A80" s="100" t="s">
        <v>212</v>
      </c>
      <c r="B80" s="195">
        <v>1001</v>
      </c>
      <c r="E80" s="75"/>
    </row>
    <row r="81" spans="1:17">
      <c r="F81" s="75"/>
      <c r="O81" s="75"/>
      <c r="P81" s="75"/>
      <c r="Q81" s="75"/>
    </row>
    <row r="82" spans="1:17" ht="12" thickBot="1">
      <c r="F82" s="75"/>
      <c r="O82" s="75"/>
      <c r="P82" s="75"/>
      <c r="Q82" s="75"/>
    </row>
    <row r="83" spans="1:17" ht="12" thickBot="1">
      <c r="A83" s="202" t="s">
        <v>221</v>
      </c>
      <c r="B83" s="207"/>
      <c r="F83" s="75"/>
      <c r="O83" s="75"/>
      <c r="P83" s="75"/>
      <c r="Q83" s="75"/>
    </row>
    <row r="84" spans="1:17">
      <c r="A84" s="283" t="s">
        <v>220</v>
      </c>
      <c r="B84" s="285"/>
      <c r="F84" s="75"/>
      <c r="O84" s="75"/>
      <c r="P84" s="75"/>
      <c r="Q84" s="75"/>
    </row>
    <row r="85" spans="1:17" ht="12" thickBot="1">
      <c r="A85" s="286"/>
      <c r="B85" s="288"/>
      <c r="F85" s="75"/>
      <c r="G85" s="75"/>
      <c r="H85" s="75"/>
      <c r="I85" s="75"/>
      <c r="J85" s="75"/>
      <c r="K85" s="75"/>
      <c r="L85" s="75"/>
      <c r="M85" s="75"/>
      <c r="N85" s="75"/>
      <c r="O85" s="75"/>
      <c r="P85" s="75"/>
      <c r="Q85" s="75"/>
    </row>
    <row r="86" spans="1:17" ht="12" thickBot="1">
      <c r="A86" s="235">
        <v>168600</v>
      </c>
      <c r="B86" s="213"/>
      <c r="F86" s="75"/>
      <c r="G86" s="75"/>
      <c r="H86" s="75"/>
      <c r="I86" s="75"/>
      <c r="J86" s="75"/>
      <c r="K86" s="75"/>
      <c r="L86" s="75"/>
      <c r="M86" s="75"/>
      <c r="N86" s="75"/>
      <c r="O86" s="75"/>
      <c r="P86" s="75"/>
      <c r="Q86" s="75"/>
    </row>
    <row r="87" spans="1:17" ht="12" thickBot="1">
      <c r="F87" s="75"/>
      <c r="G87" s="75"/>
      <c r="H87" s="75"/>
      <c r="I87" s="75"/>
      <c r="J87" s="75"/>
      <c r="K87" s="75"/>
      <c r="L87" s="75"/>
      <c r="M87" s="75"/>
      <c r="N87" s="75"/>
      <c r="O87" s="75"/>
      <c r="P87" s="75"/>
      <c r="Q87" s="75"/>
    </row>
    <row r="88" spans="1:17" ht="12" thickBot="1">
      <c r="A88" s="202" t="s">
        <v>226</v>
      </c>
      <c r="B88" s="207"/>
      <c r="F88" s="75"/>
      <c r="G88" s="75"/>
      <c r="H88" s="75"/>
      <c r="I88" s="75"/>
      <c r="J88" s="75"/>
      <c r="K88" s="75"/>
      <c r="L88" s="75"/>
      <c r="M88" s="75"/>
      <c r="N88" s="75"/>
      <c r="O88" s="75"/>
      <c r="P88" s="75"/>
      <c r="Q88" s="75"/>
    </row>
    <row r="89" spans="1:17">
      <c r="A89" s="283" t="s">
        <v>225</v>
      </c>
      <c r="B89" s="285"/>
      <c r="F89" s="75"/>
      <c r="G89" s="75"/>
      <c r="H89" s="75"/>
      <c r="I89" s="75"/>
      <c r="J89" s="75"/>
      <c r="K89" s="75"/>
      <c r="L89" s="75"/>
      <c r="M89" s="75"/>
      <c r="N89" s="75"/>
      <c r="O89" s="75"/>
      <c r="P89" s="75"/>
      <c r="Q89" s="75"/>
    </row>
    <row r="90" spans="1:17" ht="12" thickBot="1">
      <c r="A90" s="286"/>
      <c r="B90" s="288"/>
      <c r="F90" s="75"/>
      <c r="G90" s="75"/>
      <c r="H90" s="75"/>
      <c r="I90" s="101"/>
      <c r="K90" s="75"/>
      <c r="L90" s="75"/>
      <c r="M90" s="75"/>
      <c r="N90" s="75"/>
      <c r="O90" s="75"/>
      <c r="P90" s="75"/>
      <c r="Q90" s="75"/>
    </row>
    <row r="91" spans="1:17" ht="12" thickBot="1">
      <c r="A91" s="236">
        <v>4.0000000000000001E-3</v>
      </c>
      <c r="B91" s="213"/>
      <c r="F91" s="75"/>
      <c r="G91" s="75"/>
      <c r="H91" s="75"/>
      <c r="I91" s="75"/>
      <c r="J91" s="75"/>
      <c r="K91" s="75"/>
      <c r="L91" s="75"/>
      <c r="M91" s="75"/>
      <c r="N91" s="75"/>
      <c r="O91" s="75"/>
      <c r="P91" s="75"/>
      <c r="Q91" s="75"/>
    </row>
    <row r="92" spans="1:17" ht="12" thickBot="1">
      <c r="D92" s="75"/>
      <c r="F92" s="75"/>
      <c r="G92" s="75"/>
      <c r="H92" s="75"/>
      <c r="I92" s="75"/>
      <c r="J92" s="75"/>
      <c r="K92" s="75"/>
      <c r="L92" s="75"/>
      <c r="M92" s="75"/>
      <c r="N92" s="75"/>
      <c r="O92" s="75"/>
      <c r="P92" s="75"/>
      <c r="Q92" s="75"/>
    </row>
    <row r="93" spans="1:17" ht="15.75" customHeight="1" thickBot="1">
      <c r="A93" s="280" t="s">
        <v>231</v>
      </c>
      <c r="B93" s="281"/>
      <c r="C93" s="281"/>
      <c r="D93" s="282"/>
      <c r="F93" s="75"/>
      <c r="G93" s="75"/>
      <c r="H93" s="75"/>
      <c r="I93" s="75"/>
      <c r="J93" s="75"/>
      <c r="K93" s="75"/>
      <c r="L93" s="75"/>
      <c r="M93" s="75"/>
      <c r="N93" s="75"/>
      <c r="O93" s="75"/>
      <c r="P93" s="75"/>
      <c r="Q93" s="75"/>
    </row>
    <row r="94" spans="1:17" ht="15" customHeight="1">
      <c r="A94" s="283" t="s">
        <v>232</v>
      </c>
      <c r="B94" s="284"/>
      <c r="C94" s="284"/>
      <c r="D94" s="285"/>
      <c r="F94" s="75"/>
      <c r="G94" s="75"/>
      <c r="H94" s="75"/>
      <c r="I94" s="75"/>
      <c r="J94" s="75"/>
      <c r="K94" s="75"/>
      <c r="L94" s="75"/>
      <c r="M94" s="75"/>
      <c r="N94" s="75"/>
      <c r="O94" s="75"/>
      <c r="P94" s="75"/>
      <c r="Q94" s="75"/>
    </row>
    <row r="95" spans="1:17" ht="15.75" customHeight="1" thickBot="1">
      <c r="A95" s="286"/>
      <c r="B95" s="287"/>
      <c r="C95" s="287"/>
      <c r="D95" s="288"/>
    </row>
    <row r="96" spans="1:17" ht="12" customHeight="1">
      <c r="A96" s="239" t="s">
        <v>237</v>
      </c>
      <c r="B96" s="289" t="s">
        <v>238</v>
      </c>
      <c r="C96" s="289"/>
      <c r="D96" s="240" t="s">
        <v>107</v>
      </c>
    </row>
    <row r="97" spans="1:6">
      <c r="A97" s="98" t="s">
        <v>233</v>
      </c>
      <c r="B97" s="241">
        <v>0</v>
      </c>
      <c r="C97" s="243">
        <v>10</v>
      </c>
      <c r="D97" s="192">
        <v>0.01</v>
      </c>
      <c r="F97" s="245"/>
    </row>
    <row r="98" spans="1:6">
      <c r="A98" s="98" t="s">
        <v>234</v>
      </c>
      <c r="B98" s="241">
        <v>10</v>
      </c>
      <c r="C98" s="243">
        <v>15</v>
      </c>
      <c r="D98" s="192">
        <v>1.2500000000000001E-2</v>
      </c>
    </row>
    <row r="99" spans="1:6">
      <c r="A99" s="98" t="s">
        <v>235</v>
      </c>
      <c r="B99" s="241">
        <v>15</v>
      </c>
      <c r="C99" s="243">
        <v>20</v>
      </c>
      <c r="D99" s="192">
        <v>1.4999999999999999E-2</v>
      </c>
      <c r="F99" s="258"/>
    </row>
    <row r="100" spans="1:6" ht="12" thickBot="1">
      <c r="A100" s="100" t="s">
        <v>236</v>
      </c>
      <c r="B100" s="242">
        <v>20</v>
      </c>
      <c r="C100" s="244"/>
      <c r="D100" s="238">
        <v>0</v>
      </c>
    </row>
  </sheetData>
  <mergeCells count="9">
    <mergeCell ref="A93:D93"/>
    <mergeCell ref="A94:D95"/>
    <mergeCell ref="B96:C96"/>
    <mergeCell ref="O66:P67"/>
    <mergeCell ref="J66:K67"/>
    <mergeCell ref="G66:H67"/>
    <mergeCell ref="D66:E67"/>
    <mergeCell ref="A84:B85"/>
    <mergeCell ref="A89:B90"/>
  </mergeCells>
  <phoneticPr fontId="3" type="noConversion"/>
  <pageMargins left="0.63" right="0.19" top="0.37" bottom="0.35" header="0.3" footer="0.22"/>
  <pageSetup scale="53" orientation="portrait" r:id="rId1"/>
  <headerFooter>
    <oddFooter>&amp;L&amp;"Arial,Regular"&amp;8&amp;F&amp;C&amp;"Arial,Regular"&amp;8Page &amp;P of &amp;N&amp;R&amp;"Arial,Regular"&amp;8&amp;A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9FCD4C3071CCC4BB63F0906F52BE455" ma:contentTypeVersion="20" ma:contentTypeDescription="Create a new document." ma:contentTypeScope="" ma:versionID="b09b5b8b6ca8a5dcd574e975176fa8d8">
  <xsd:schema xmlns:xsd="http://www.w3.org/2001/XMLSchema" xmlns:xs="http://www.w3.org/2001/XMLSchema" xmlns:p="http://schemas.microsoft.com/office/2006/metadata/properties" xmlns:ns1="http://schemas.microsoft.com/sharepoint/v3" xmlns:ns2="4e361386-db3a-4b6e-a40e-cbc9df9c20e1" xmlns:ns3="c2ea9100-13f6-4768-a3ea-d573913720cc" targetNamespace="http://schemas.microsoft.com/office/2006/metadata/properties" ma:root="true" ma:fieldsID="1f3bd9545a2ee1b3c03801597354aa2a" ns1:_="" ns2:_="" ns3:_="">
    <xsd:import namespace="http://schemas.microsoft.com/sharepoint/v3"/>
    <xsd:import namespace="4e361386-db3a-4b6e-a40e-cbc9df9c20e1"/>
    <xsd:import namespace="c2ea9100-13f6-4768-a3ea-d573913720c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2:MediaServiceLocation" minOccurs="0"/>
                <xsd:element ref="ns2:lcf76f155ced4ddcb4097134ff3c332f" minOccurs="0"/>
                <xsd:element ref="ns3:TaxCatchAll" minOccurs="0"/>
                <xsd:element ref="ns2:MediaLengthInSeconds"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361386-db3a-4b6e-a40e-cbc9df9c20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70ae3a2-658d-42e2-b2b1-e7748017a603"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2ea9100-13f6-4768-a3ea-d573913720cc"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4dd99b45-0d99-4913-8c7b-6ea09c5add2f}" ma:internalName="TaxCatchAll" ma:showField="CatchAllData" ma:web="c2ea9100-13f6-4768-a3ea-d573913720cc">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c2ea9100-13f6-4768-a3ea-d573913720cc" xsi:nil="true"/>
    <lcf76f155ced4ddcb4097134ff3c332f xmlns="4e361386-db3a-4b6e-a40e-cbc9df9c20e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6218E83-AE29-4748-BF83-D47B2FBC3C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e361386-db3a-4b6e-a40e-cbc9df9c20e1"/>
    <ds:schemaRef ds:uri="c2ea9100-13f6-4768-a3ea-d573913720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89E3ED-24BF-44F3-9AEC-D258C701A282}">
  <ds:schemaRefs>
    <ds:schemaRef ds:uri="http://schemas.microsoft.com/sharepoint/v3/contenttype/forms"/>
  </ds:schemaRefs>
</ds:datastoreItem>
</file>

<file path=customXml/itemProps3.xml><?xml version="1.0" encoding="utf-8"?>
<ds:datastoreItem xmlns:ds="http://schemas.openxmlformats.org/officeDocument/2006/customXml" ds:itemID="{2FEC8381-C7A2-4CA3-B288-26F2F71C6894}">
  <ds:schemaRefs>
    <ds:schemaRef ds:uri="http://purl.org/dc/elements/1.1/"/>
    <ds:schemaRef ds:uri="4e361386-db3a-4b6e-a40e-cbc9df9c20e1"/>
    <ds:schemaRef ds:uri="http://schemas.microsoft.com/office/infopath/2007/PartnerControls"/>
    <ds:schemaRef ds:uri="http://purl.org/dc/terms/"/>
    <ds:schemaRef ds:uri="http://schemas.microsoft.com/office/2006/documentManagement/types"/>
    <ds:schemaRef ds:uri="http://purl.org/dc/dcmitype/"/>
    <ds:schemaRef ds:uri="http://www.w3.org/XML/1998/namespace"/>
    <ds:schemaRef ds:uri="http://schemas.openxmlformats.org/package/2006/metadata/core-properties"/>
    <ds:schemaRef ds:uri="http://schemas.microsoft.com/sharepoint/v3"/>
    <ds:schemaRef ds:uri="http://schemas.microsoft.com/office/2006/metadata/properties"/>
    <ds:schemaRef ds:uri="c2ea9100-13f6-4768-a3ea-d573913720c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56</vt:i4>
      </vt:variant>
    </vt:vector>
  </HeadingPairs>
  <TitlesOfParts>
    <vt:vector size="61" baseType="lpstr">
      <vt:lpstr>Instructions</vt:lpstr>
      <vt:lpstr>Calculator - Basic</vt:lpstr>
      <vt:lpstr>Calculator - Variance</vt:lpstr>
      <vt:lpstr>Calculator - Multiple Positions</vt:lpstr>
      <vt:lpstr>Codes &amp; Rates</vt:lpstr>
      <vt:lpstr>'Codes &amp; Rates'!CRFormula_ClasRates</vt:lpstr>
      <vt:lpstr>'Codes &amp; Rates'!CRFormula_FacuRates</vt:lpstr>
      <vt:lpstr>'Codes &amp; Rates'!CRFormula_NoncRates</vt:lpstr>
      <vt:lpstr>Current_cycle</vt:lpstr>
      <vt:lpstr>Dental_rates_plan</vt:lpstr>
      <vt:lpstr>Dental_rates_table</vt:lpstr>
      <vt:lpstr>Dental_rates_union</vt:lpstr>
      <vt:lpstr>ERS_rate</vt:lpstr>
      <vt:lpstr>ERSRHI_rate</vt:lpstr>
      <vt:lpstr>Family_copayrates_salary</vt:lpstr>
      <vt:lpstr>Family_copayrates_salaryrange</vt:lpstr>
      <vt:lpstr>Family_copayrates_table</vt:lpstr>
      <vt:lpstr>Family_copayrates_union</vt:lpstr>
      <vt:lpstr>Health_plan_table</vt:lpstr>
      <vt:lpstr>Individual_copayrates_salary</vt:lpstr>
      <vt:lpstr>Individual_copayrates_salaryrange</vt:lpstr>
      <vt:lpstr>Individual_copayrates_table</vt:lpstr>
      <vt:lpstr>Individual_copayrates_union</vt:lpstr>
      <vt:lpstr>Instr_basic_calc</vt:lpstr>
      <vt:lpstr>Instr_codes_rates</vt:lpstr>
      <vt:lpstr>Instr_contact</vt:lpstr>
      <vt:lpstr>Instr_gen_info</vt:lpstr>
      <vt:lpstr>Instr_multi_calc</vt:lpstr>
      <vt:lpstr>instr_top</vt:lpstr>
      <vt:lpstr>Instr_var_calc</vt:lpstr>
      <vt:lpstr>Medical_rates_plan</vt:lpstr>
      <vt:lpstr>Medical_rates_table</vt:lpstr>
      <vt:lpstr>Medical_rates_union</vt:lpstr>
      <vt:lpstr>Medicare_Rate</vt:lpstr>
      <vt:lpstr>Payroll_Accrual_Rate</vt:lpstr>
      <vt:lpstr>'Calculator - Basic'!Print_Area</vt:lpstr>
      <vt:lpstr>'Calculator - Multiple Positions'!Print_Area</vt:lpstr>
      <vt:lpstr>'Calculator - Variance'!Print_Area</vt:lpstr>
      <vt:lpstr>'Codes &amp; Rates'!Print_Area</vt:lpstr>
      <vt:lpstr>Instructions!Print_Area</vt:lpstr>
      <vt:lpstr>'Calculator - Multiple Positions'!Print_Titles</vt:lpstr>
      <vt:lpstr>Instructions!Print_Titles</vt:lpstr>
      <vt:lpstr>Retirement_plan_table</vt:lpstr>
      <vt:lpstr>RHBP_rate</vt:lpstr>
      <vt:lpstr>SAFB_faculty_rate</vt:lpstr>
      <vt:lpstr>SAFB_rate</vt:lpstr>
      <vt:lpstr>SBA_rate</vt:lpstr>
      <vt:lpstr>SBAgrad_rate</vt:lpstr>
      <vt:lpstr>Social_Security_Rate</vt:lpstr>
      <vt:lpstr>TIAA_rate</vt:lpstr>
      <vt:lpstr>TIAAHP_rate</vt:lpstr>
      <vt:lpstr>TIAAHP1_Rate</vt:lpstr>
      <vt:lpstr>TIAAHP2_Rate</vt:lpstr>
      <vt:lpstr>TIAAHP3_Rate</vt:lpstr>
      <vt:lpstr>TIAAHP4_Rate</vt:lpstr>
      <vt:lpstr>Union_table</vt:lpstr>
      <vt:lpstr>Vision_rates_plan</vt:lpstr>
      <vt:lpstr>Vision_rates_table</vt:lpstr>
      <vt:lpstr>Vision_rates_union</vt:lpstr>
      <vt:lpstr>WaiverClas_rate</vt:lpstr>
      <vt:lpstr>WaiverNonc_rate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Eugen Trandafir</dc:creator>
  <cp:lastModifiedBy>Terri Soucy</cp:lastModifiedBy>
  <cp:lastPrinted>2017-05-04T20:22:22Z</cp:lastPrinted>
  <dcterms:created xsi:type="dcterms:W3CDTF">2009-03-12T13:36:57Z</dcterms:created>
  <dcterms:modified xsi:type="dcterms:W3CDTF">2024-12-19T18:03:59Z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0x01010069FCD4C3071CCC4BB63F0906F52BE455</vt:lpwstr>
  </property>
  <property fmtid="{D5CDD505-2E9C-101B-9397-08002B2CF9AE}" pid="5" name="MediaServiceImageTags">
    <vt:lpwstr/>
  </property>
</Properties>
</file>