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rates\FY 21\"/>
    </mc:Choice>
  </mc:AlternateContent>
  <xr:revisionPtr revIDLastSave="0" documentId="8_{BF4D7B34-1668-4101-B989-FD3BA913F692}" xr6:coauthVersionLast="45" xr6:coauthVersionMax="45" xr10:uidLastSave="{00000000-0000-0000-0000-000000000000}"/>
  <bookViews>
    <workbookView xWindow="-108" yWindow="-108" windowWidth="23256" windowHeight="12576" xr2:uid="{C72516BB-E562-485E-B500-7E0835A1E2A6}"/>
  </bookViews>
  <sheets>
    <sheet name="7-1-2020 F&amp;A - website" sheetId="1" r:id="rId1"/>
  </sheets>
  <definedNames>
    <definedName name="_xlnm.Print_Area" localSheetId="0">'7-1-2020 F&amp;A - website'!$A$1:$K$320</definedName>
    <definedName name="_xlnm.Print_Titles" localSheetId="0">'7-1-2020 F&amp;A - website'!$1:$4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3" i="1" l="1"/>
  <c r="H304" i="1" s="1"/>
  <c r="H294" i="1"/>
  <c r="H295" i="1" s="1"/>
  <c r="J285" i="1"/>
  <c r="J284" i="1"/>
  <c r="J283" i="1"/>
  <c r="J282" i="1"/>
  <c r="J279" i="1"/>
  <c r="J286" i="1" s="1"/>
  <c r="H248" i="1"/>
  <c r="H247" i="1"/>
  <c r="H229" i="1"/>
  <c r="H230" i="1" s="1"/>
  <c r="H220" i="1"/>
  <c r="H221" i="1" s="1"/>
  <c r="H211" i="1"/>
  <c r="H212" i="1" s="1"/>
  <c r="H202" i="1"/>
  <c r="H201" i="1"/>
  <c r="J191" i="1"/>
  <c r="J190" i="1"/>
  <c r="J189" i="1"/>
  <c r="J188" i="1"/>
  <c r="J185" i="1"/>
  <c r="J192" i="1" s="1"/>
  <c r="H182" i="1"/>
  <c r="H181" i="1"/>
  <c r="H172" i="1"/>
  <c r="H173" i="1" s="1"/>
  <c r="H163" i="1"/>
  <c r="H162" i="1"/>
  <c r="J145" i="1"/>
  <c r="J144" i="1"/>
  <c r="J143" i="1"/>
  <c r="J142" i="1"/>
  <c r="J139" i="1"/>
  <c r="J146" i="1" s="1"/>
  <c r="H133" i="1"/>
  <c r="H134" i="1" s="1"/>
  <c r="H123" i="1"/>
  <c r="H124" i="1" s="1"/>
  <c r="J114" i="1"/>
  <c r="J113" i="1"/>
  <c r="J112" i="1"/>
  <c r="J111" i="1"/>
  <c r="J108" i="1"/>
  <c r="J115" i="1" s="1"/>
  <c r="J105" i="1"/>
  <c r="H105" i="1"/>
  <c r="J104" i="1"/>
  <c r="J103" i="1"/>
  <c r="J102" i="1"/>
  <c r="J99" i="1"/>
  <c r="J106" i="1" s="1"/>
  <c r="H81" i="1"/>
  <c r="H82" i="1" s="1"/>
  <c r="J72" i="1"/>
  <c r="J71" i="1"/>
  <c r="J70" i="1"/>
  <c r="J69" i="1"/>
  <c r="J66" i="1"/>
  <c r="J73" i="1" s="1"/>
  <c r="J54" i="1"/>
  <c r="J53" i="1"/>
  <c r="J52" i="1"/>
  <c r="J51" i="1"/>
  <c r="J48" i="1"/>
  <c r="J55" i="1" s="1"/>
  <c r="H45" i="1"/>
  <c r="J45" i="1" s="1"/>
  <c r="J44" i="1"/>
  <c r="J43" i="1"/>
  <c r="J42" i="1"/>
  <c r="J39" i="1"/>
  <c r="H35" i="1"/>
  <c r="H71" i="1" l="1"/>
  <c r="H70" i="1"/>
  <c r="H69" i="1"/>
  <c r="H284" i="1"/>
  <c r="H283" i="1"/>
  <c r="H282" i="1"/>
  <c r="H53" i="1"/>
  <c r="H52" i="1"/>
  <c r="H51" i="1"/>
  <c r="H143" i="1"/>
  <c r="H144" i="1"/>
  <c r="H142" i="1"/>
  <c r="H111" i="1"/>
  <c r="H113" i="1"/>
  <c r="H112" i="1"/>
  <c r="H190" i="1"/>
  <c r="H189" i="1"/>
  <c r="H188" i="1"/>
  <c r="J46" i="1"/>
  <c r="H104" i="1"/>
  <c r="H102" i="1"/>
  <c r="H103" i="1"/>
  <c r="H44" i="1" l="1"/>
  <c r="H43" i="1"/>
  <c r="H42" i="1"/>
  <c r="H325" i="1" s="1"/>
</calcChain>
</file>

<file path=xl/sharedStrings.xml><?xml version="1.0" encoding="utf-8"?>
<sst xmlns="http://schemas.openxmlformats.org/spreadsheetml/2006/main" count="703" uniqueCount="173">
  <si>
    <t xml:space="preserve">University of Rhode Island               </t>
  </si>
  <si>
    <t>F&amp;A Distribution - Version 1 dated 7/24/20</t>
  </si>
  <si>
    <t>effective 7/1/2020</t>
  </si>
  <si>
    <t xml:space="preserve">College </t>
  </si>
  <si>
    <t>Department Name</t>
  </si>
  <si>
    <t>Dept#</t>
  </si>
  <si>
    <t xml:space="preserve">F&amp;A Allocation </t>
  </si>
  <si>
    <t>Dept</t>
  </si>
  <si>
    <t>Percent</t>
  </si>
  <si>
    <t>Agreement  on allocation of Dean/College/Depts %</t>
  </si>
  <si>
    <t>Prorate Allocation Detail</t>
  </si>
  <si>
    <t>Comments on Department Allocation</t>
  </si>
  <si>
    <t>SPA-Admin &amp; Fin</t>
  </si>
  <si>
    <t>ANY COLLEGE OR DEPARTMENT</t>
  </si>
  <si>
    <t>SPA-Research</t>
  </si>
  <si>
    <t>Research Utilities &amp; Ins</t>
  </si>
  <si>
    <t>0000</t>
  </si>
  <si>
    <t>Provost</t>
  </si>
  <si>
    <t>VP Research &amp; Econ. Dev.</t>
  </si>
  <si>
    <t>President</t>
  </si>
  <si>
    <t>0001</t>
  </si>
  <si>
    <t>Dean/College/Dept</t>
  </si>
  <si>
    <t>NNNN</t>
  </si>
  <si>
    <t>Department/PI</t>
  </si>
  <si>
    <t>Transportation Center</t>
  </si>
  <si>
    <t>Provost Office</t>
  </si>
  <si>
    <t>ATC - academic testing center</t>
  </si>
  <si>
    <t>Ryan Neurosciences Institute - new awards received on/after 7/1/20</t>
  </si>
  <si>
    <t>Special Agreement</t>
  </si>
  <si>
    <t>Collaborative Awards</t>
  </si>
  <si>
    <t>Terry Greywolf to provide projects</t>
  </si>
  <si>
    <t xml:space="preserve"> - split dependent upon the project's responsible (collaborative) college</t>
  </si>
  <si>
    <t>Ryan Neurosciences</t>
  </si>
  <si>
    <t>Ryan Neurosciences Institute - new awards received b/w 12/1/18 - 6/30/20</t>
  </si>
  <si>
    <t>Recalculation Based on FY 21 Prorates</t>
  </si>
  <si>
    <t>SPA, Utilities total</t>
  </si>
  <si>
    <t>VPR, Provost, Pres:</t>
  </si>
  <si>
    <t>Dean/college/dept total</t>
  </si>
  <si>
    <t>Balance to allocate to VPR, Provost, Pres</t>
  </si>
  <si>
    <t>Ryan Neurosciences Institute - awards received prior to 12/1/2018</t>
  </si>
  <si>
    <t>ACAD Health -Institute for Integrated Health and Innovation (IIHI) - new awards received on/after 7/1/20</t>
  </si>
  <si>
    <t>Bryan, Kathy &amp; Terri</t>
  </si>
  <si>
    <t>to provide Ted, Sara, Michele</t>
  </si>
  <si>
    <t>ACAD</t>
  </si>
  <si>
    <t>ACAD Health -Institute for Integrated Health and Innovation (IIHI) - awards received prior to 7/1/20</t>
  </si>
  <si>
    <t>CELS</t>
  </si>
  <si>
    <t>Dean, CELS</t>
  </si>
  <si>
    <t>Student Affairs</t>
  </si>
  <si>
    <t>Admin Unit 1</t>
  </si>
  <si>
    <t>Fish, Animal &amp;Vet.Science</t>
  </si>
  <si>
    <t>Plant Sciences &amp; Entomology</t>
  </si>
  <si>
    <t>Cooperative Extension</t>
  </si>
  <si>
    <t>Admin Unit 2</t>
  </si>
  <si>
    <t>Env.&amp; Nat.Res.Economics</t>
  </si>
  <si>
    <t>20NN</t>
  </si>
  <si>
    <t>Natural Resources Science</t>
  </si>
  <si>
    <t>Geosciences</t>
  </si>
  <si>
    <t>Marine Affairs</t>
  </si>
  <si>
    <t>Dean, Cels</t>
  </si>
  <si>
    <t>Agricultural Exp. Station</t>
  </si>
  <si>
    <t>Admin Unit 3</t>
  </si>
  <si>
    <t>Biological Sciences</t>
  </si>
  <si>
    <t>Cell &amp; Molecular Biology</t>
  </si>
  <si>
    <r>
      <t>CELS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- I-CUBED - new awards received on/after 7/1/20</t>
    </r>
  </si>
  <si>
    <t>Dean/College/Dept-CELS</t>
  </si>
  <si>
    <t>ICUBED</t>
  </si>
  <si>
    <r>
      <t>CELS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- I-CUBED - awards received between 7/1/19 and 6/30/20</t>
    </r>
  </si>
  <si>
    <t>AWD06203 0008089</t>
  </si>
  <si>
    <t>AWD06935 0007571</t>
  </si>
  <si>
    <t>AWD07641 0008374</t>
  </si>
  <si>
    <r>
      <t>CELS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- I-CUBED - awards received between 7/1/18 - 7/1/19</t>
    </r>
  </si>
  <si>
    <t>AWD05828 0008112</t>
  </si>
  <si>
    <t>AWD06654 0007956</t>
  </si>
  <si>
    <t>AWD07344 0008030</t>
  </si>
  <si>
    <t>AWD07344 0008048</t>
  </si>
  <si>
    <t>AWD07344 0008050</t>
  </si>
  <si>
    <t>AWD07344 0008052</t>
  </si>
  <si>
    <t>Arts and Sciences</t>
  </si>
  <si>
    <t>21NN</t>
  </si>
  <si>
    <t>Chemistry</t>
  </si>
  <si>
    <t>Languages</t>
  </si>
  <si>
    <t>Mathematics</t>
  </si>
  <si>
    <t>Physics</t>
  </si>
  <si>
    <t>Political Science</t>
  </si>
  <si>
    <t>Sociology</t>
  </si>
  <si>
    <t>Computer Science</t>
  </si>
  <si>
    <t>Criminology &amp; Criminal Justice</t>
  </si>
  <si>
    <t>CHS College of Health Sciences (ACAD Health)</t>
  </si>
  <si>
    <t>Human Devel. and Family Studies</t>
  </si>
  <si>
    <t>Communicative Disorders</t>
  </si>
  <si>
    <t>Physical Therapy</t>
  </si>
  <si>
    <t>Gerontology</t>
  </si>
  <si>
    <t>Kinesiology</t>
  </si>
  <si>
    <t>Kingstown Child Development Ctr</t>
  </si>
  <si>
    <t>Health Studies</t>
  </si>
  <si>
    <t>2NNN</t>
  </si>
  <si>
    <t>Food Science and Nutrition</t>
  </si>
  <si>
    <t>ASF CCE Child Development Ctr</t>
  </si>
  <si>
    <t>2907</t>
  </si>
  <si>
    <t>Psychology</t>
  </si>
  <si>
    <r>
      <t>CHS (ACAD Health)</t>
    </r>
    <r>
      <rPr>
        <b/>
        <i/>
        <sz val="10"/>
        <color indexed="60"/>
        <rFont val="Arial"/>
        <family val="2"/>
      </rPr>
      <t xml:space="preserve"> - CPRC</t>
    </r>
  </si>
  <si>
    <t>Dean/College/Dept/Dept</t>
  </si>
  <si>
    <t>CPRC</t>
  </si>
  <si>
    <t>Business</t>
  </si>
  <si>
    <t>Dean</t>
  </si>
  <si>
    <t>Textiles,Fashion Merchandising</t>
  </si>
  <si>
    <t>Labor Relations</t>
  </si>
  <si>
    <t>Engineering</t>
  </si>
  <si>
    <t>23NN</t>
  </si>
  <si>
    <t>Chemical Engineering</t>
  </si>
  <si>
    <t>Civil &amp; Environmental Eng.</t>
  </si>
  <si>
    <t>Electrical &amp; Compute Eng.</t>
  </si>
  <si>
    <t>Mechanical Engineering</t>
  </si>
  <si>
    <t>Industrial Engineering</t>
  </si>
  <si>
    <t>Ocean Engineering</t>
  </si>
  <si>
    <t>Engineering Computer Center</t>
  </si>
  <si>
    <t>Mech., Ind., Sys. Engineering</t>
  </si>
  <si>
    <r>
      <t>Engineering -</t>
    </r>
    <r>
      <rPr>
        <b/>
        <i/>
        <sz val="10"/>
        <color indexed="60"/>
        <rFont val="Arial"/>
        <family val="2"/>
      </rPr>
      <t xml:space="preserve"> COEUT</t>
    </r>
  </si>
  <si>
    <t>COEUT</t>
  </si>
  <si>
    <t>Dean/College/Dept-Engineering</t>
  </si>
  <si>
    <r>
      <t>Engineering -</t>
    </r>
    <r>
      <rPr>
        <b/>
        <i/>
        <sz val="10"/>
        <color indexed="60"/>
        <rFont val="Arial"/>
        <family val="2"/>
      </rPr>
      <t xml:space="preserve"> National Institute for Undersea Vehicle Technology (NIUVT)</t>
    </r>
    <r>
      <rPr>
        <b/>
        <i/>
        <sz val="10"/>
        <color theme="3"/>
        <rFont val="Arial"/>
        <family val="2"/>
      </rPr>
      <t xml:space="preserve"> - awards issued on/after 7/1/20</t>
    </r>
  </si>
  <si>
    <t>Sheryl Girard to provide projects</t>
  </si>
  <si>
    <t>Dept/PI</t>
  </si>
  <si>
    <t>23xx</t>
  </si>
  <si>
    <t>NIUVT</t>
  </si>
  <si>
    <t xml:space="preserve"> - same as FY 19</t>
  </si>
  <si>
    <r>
      <t>Engineering -</t>
    </r>
    <r>
      <rPr>
        <b/>
        <i/>
        <sz val="10"/>
        <color indexed="60"/>
        <rFont val="Arial"/>
        <family val="2"/>
      </rPr>
      <t xml:space="preserve"> National Institute for Undersea Vehicle Technology (NIUVT)</t>
    </r>
    <r>
      <rPr>
        <b/>
        <i/>
        <sz val="10"/>
        <color theme="3"/>
        <rFont val="Arial"/>
        <family val="2"/>
      </rPr>
      <t xml:space="preserve"> - awards prior to 7/1/20</t>
    </r>
  </si>
  <si>
    <r>
      <t>Engineering -</t>
    </r>
    <r>
      <rPr>
        <b/>
        <i/>
        <sz val="10"/>
        <color indexed="60"/>
        <rFont val="Arial"/>
        <family val="2"/>
      </rPr>
      <t xml:space="preserve"> CYPHER</t>
    </r>
  </si>
  <si>
    <t>There may be none yet</t>
  </si>
  <si>
    <t>CYPHER</t>
  </si>
  <si>
    <t>XXXX</t>
  </si>
  <si>
    <t>Library - Dataspark</t>
  </si>
  <si>
    <t>Dataspark</t>
  </si>
  <si>
    <t>Nursing (ACAD Health)</t>
  </si>
  <si>
    <t>Nursing Instruction</t>
  </si>
  <si>
    <t>25NN</t>
  </si>
  <si>
    <t>Pharmacy (ACAD Health)</t>
  </si>
  <si>
    <t>26NN</t>
  </si>
  <si>
    <t>Pharmacy Practice</t>
  </si>
  <si>
    <t>Biomedical &amp; Pharmacy Sciences</t>
  </si>
  <si>
    <t>Crime Lab</t>
  </si>
  <si>
    <t>GSO</t>
  </si>
  <si>
    <t>GSO ONLY</t>
  </si>
  <si>
    <t>Dean/College/Dept from Prov, VPRED, Pres share)</t>
  </si>
  <si>
    <r>
      <t xml:space="preserve">GSO </t>
    </r>
    <r>
      <rPr>
        <b/>
        <i/>
        <sz val="10"/>
        <color indexed="60"/>
        <rFont val="Arial"/>
        <family val="2"/>
      </rPr>
      <t>- COEUT</t>
    </r>
  </si>
  <si>
    <r>
      <rPr>
        <b/>
        <i/>
        <sz val="10"/>
        <color theme="3"/>
        <rFont val="Arial"/>
        <family val="2"/>
      </rPr>
      <t>GSO Only</t>
    </r>
    <r>
      <rPr>
        <b/>
        <i/>
        <sz val="10"/>
        <color indexed="60"/>
        <rFont val="Arial"/>
        <family val="2"/>
      </rPr>
      <t xml:space="preserve"> - Coastal Institute - awards issued on/after 7/1/20</t>
    </r>
  </si>
  <si>
    <t>Coastal Institute</t>
  </si>
  <si>
    <t>GSO Dept 2800-2899</t>
  </si>
  <si>
    <t>Chen to provide a list to Amber</t>
  </si>
  <si>
    <t>Journal Entry processed Quarterly for additional 3.16%</t>
  </si>
  <si>
    <t>to verify</t>
  </si>
  <si>
    <t>Dean/College/Dept/Dept.</t>
  </si>
  <si>
    <r>
      <rPr>
        <b/>
        <i/>
        <sz val="10"/>
        <color theme="3"/>
        <rFont val="Arial"/>
        <family val="2"/>
      </rPr>
      <t>GSO Only</t>
    </r>
    <r>
      <rPr>
        <b/>
        <i/>
        <sz val="10"/>
        <color indexed="60"/>
        <rFont val="Arial"/>
        <family val="2"/>
      </rPr>
      <t xml:space="preserve"> - Coastal Institute - awards issued prior to 7/1/20</t>
    </r>
  </si>
  <si>
    <t>Journal Entry processed Quarterly for additional 2.83%</t>
  </si>
  <si>
    <t>Coastal Institute-Kingston</t>
  </si>
  <si>
    <r>
      <rPr>
        <b/>
        <i/>
        <sz val="10"/>
        <color indexed="60"/>
        <rFont val="Arial"/>
        <family val="2"/>
      </rPr>
      <t>Coastal Institute</t>
    </r>
    <r>
      <rPr>
        <b/>
        <i/>
        <sz val="10"/>
        <color indexed="56"/>
        <rFont val="Arial"/>
        <family val="2"/>
      </rPr>
      <t>- Kingston / College (non-GSO)</t>
    </r>
    <r>
      <rPr>
        <b/>
        <i/>
        <sz val="10"/>
        <color theme="3"/>
        <rFont val="Arial"/>
        <family val="2"/>
      </rPr>
      <t xml:space="preserve"> - new awards issued on/after 7/1/20</t>
    </r>
  </si>
  <si>
    <t>Coastal Institute- Kingston</t>
  </si>
  <si>
    <t>grants are not coded correctly as CI when awarded</t>
  </si>
  <si>
    <r>
      <rPr>
        <b/>
        <i/>
        <sz val="10"/>
        <color indexed="60"/>
        <rFont val="Arial"/>
        <family val="2"/>
      </rPr>
      <t>Coastal Institute</t>
    </r>
    <r>
      <rPr>
        <b/>
        <i/>
        <sz val="10"/>
        <color indexed="56"/>
        <rFont val="Arial"/>
        <family val="2"/>
      </rPr>
      <t>- Kingston / College</t>
    </r>
    <r>
      <rPr>
        <b/>
        <i/>
        <sz val="10"/>
        <color theme="3"/>
        <rFont val="Arial"/>
        <family val="2"/>
      </rPr>
      <t xml:space="preserve"> - awards issued prior to 7/1/20</t>
    </r>
  </si>
  <si>
    <t>amber neville</t>
  </si>
  <si>
    <t>CEPS-School of Education</t>
  </si>
  <si>
    <t>School of Education</t>
  </si>
  <si>
    <t>Teacher Education</t>
  </si>
  <si>
    <t>Center for School Improvement</t>
  </si>
  <si>
    <t>24NN</t>
  </si>
  <si>
    <t>CEPS</t>
  </si>
  <si>
    <t>29NN</t>
  </si>
  <si>
    <r>
      <t xml:space="preserve">V.P. for Research &amp; Econ. Dev.- </t>
    </r>
    <r>
      <rPr>
        <b/>
        <i/>
        <sz val="10"/>
        <color rgb="FFFF0000"/>
        <rFont val="Arial"/>
        <family val="2"/>
      </rPr>
      <t xml:space="preserve">EPSCOR </t>
    </r>
  </si>
  <si>
    <t>EPSCOR Grant</t>
  </si>
  <si>
    <t>VP for Research &amp; Econ. Dev.-EPSCOR</t>
  </si>
  <si>
    <r>
      <t xml:space="preserve">V.P. for Research &amp; Econ. Dev. </t>
    </r>
    <r>
      <rPr>
        <b/>
        <i/>
        <sz val="10"/>
        <color rgb="FFFF0000"/>
        <rFont val="Arial"/>
        <family val="2"/>
      </rPr>
      <t>-SBDC</t>
    </r>
  </si>
  <si>
    <t>Per Federal Award- 100% to match</t>
  </si>
  <si>
    <t>SBDC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</si>
</sst>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3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i/>
      <sz val="10"/>
      <color indexed="56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0" fontId="2" fillId="0" borderId="0" xfId="2"/>
    <xf numFmtId="0" fontId="3" fillId="2" borderId="0" xfId="2" applyFont="1" applyFill="1" applyAlignment="1">
      <alignment horizontal="center" vertical="center" wrapText="1"/>
    </xf>
    <xf numFmtId="9" fontId="0" fillId="0" borderId="0" xfId="1" applyFont="1"/>
    <xf numFmtId="0" fontId="3" fillId="2" borderId="0" xfId="2" applyFont="1" applyFill="1" applyAlignment="1">
      <alignment horizontal="center"/>
    </xf>
    <xf numFmtId="9" fontId="4" fillId="0" borderId="0" xfId="1" applyFont="1" applyAlignment="1">
      <alignment wrapText="1"/>
    </xf>
    <xf numFmtId="0" fontId="5" fillId="3" borderId="1" xfId="2" applyFont="1" applyFill="1" applyBorder="1" applyAlignment="1">
      <alignment horizontal="center"/>
    </xf>
    <xf numFmtId="0" fontId="6" fillId="4" borderId="2" xfId="2" applyFont="1" applyFill="1" applyBorder="1"/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2" fillId="4" borderId="4" xfId="2" applyFill="1" applyBorder="1" applyAlignment="1">
      <alignment horizontal="center"/>
    </xf>
    <xf numFmtId="0" fontId="6" fillId="4" borderId="1" xfId="2" applyFont="1" applyFill="1" applyBorder="1"/>
    <xf numFmtId="0" fontId="6" fillId="4" borderId="5" xfId="2" applyFont="1" applyFill="1" applyBorder="1" applyAlignment="1">
      <alignment horizontal="center"/>
    </xf>
    <xf numFmtId="10" fontId="6" fillId="4" borderId="2" xfId="1" applyNumberFormat="1" applyFont="1" applyFill="1" applyBorder="1"/>
    <xf numFmtId="9" fontId="4" fillId="0" borderId="6" xfId="1" applyFont="1" applyBorder="1" applyAlignment="1">
      <alignment wrapText="1"/>
    </xf>
    <xf numFmtId="0" fontId="4" fillId="0" borderId="6" xfId="2" applyFont="1" applyBorder="1" applyAlignment="1">
      <alignment horizontal="center" wrapText="1"/>
    </xf>
    <xf numFmtId="0" fontId="2" fillId="0" borderId="7" xfId="2" applyBorder="1"/>
    <xf numFmtId="0" fontId="2" fillId="4" borderId="7" xfId="2" applyFill="1" applyBorder="1"/>
    <xf numFmtId="0" fontId="2" fillId="4" borderId="8" xfId="2" applyFill="1" applyBorder="1" applyAlignment="1">
      <alignment horizontal="center"/>
    </xf>
    <xf numFmtId="0" fontId="2" fillId="4" borderId="9" xfId="2" applyFill="1" applyBorder="1" applyAlignment="1">
      <alignment horizontal="center"/>
    </xf>
    <xf numFmtId="0" fontId="2" fillId="4" borderId="0" xfId="2" applyFill="1"/>
    <xf numFmtId="0" fontId="2" fillId="4" borderId="10" xfId="2" applyFill="1" applyBorder="1" applyAlignment="1">
      <alignment horizontal="center"/>
    </xf>
    <xf numFmtId="10" fontId="2" fillId="4" borderId="8" xfId="1" applyNumberFormat="1" applyFill="1" applyBorder="1"/>
    <xf numFmtId="0" fontId="4" fillId="4" borderId="10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/>
    </xf>
    <xf numFmtId="0" fontId="2" fillId="4" borderId="10" xfId="2" quotePrefix="1" applyFill="1" applyBorder="1" applyAlignment="1">
      <alignment horizontal="center"/>
    </xf>
    <xf numFmtId="9" fontId="7" fillId="0" borderId="0" xfId="1" applyFont="1"/>
    <xf numFmtId="0" fontId="7" fillId="0" borderId="0" xfId="2" applyFont="1"/>
    <xf numFmtId="10" fontId="2" fillId="4" borderId="9" xfId="1" applyNumberFormat="1" applyFill="1" applyBorder="1" applyAlignment="1">
      <alignment horizontal="center"/>
    </xf>
    <xf numFmtId="0" fontId="4" fillId="4" borderId="0" xfId="2" applyFont="1" applyFill="1"/>
    <xf numFmtId="0" fontId="4" fillId="4" borderId="10" xfId="2" applyFont="1" applyFill="1" applyBorder="1" applyAlignment="1">
      <alignment horizontal="center"/>
    </xf>
    <xf numFmtId="10" fontId="4" fillId="4" borderId="8" xfId="1" applyNumberFormat="1" applyFont="1" applyFill="1" applyBorder="1"/>
    <xf numFmtId="0" fontId="2" fillId="0" borderId="5" xfId="2" applyBorder="1"/>
    <xf numFmtId="0" fontId="2" fillId="4" borderId="2" xfId="2" applyFill="1" applyBorder="1"/>
    <xf numFmtId="0" fontId="2" fillId="4" borderId="3" xfId="2" applyFill="1" applyBorder="1" applyAlignment="1">
      <alignment horizontal="center"/>
    </xf>
    <xf numFmtId="0" fontId="4" fillId="4" borderId="11" xfId="2" applyFont="1" applyFill="1" applyBorder="1"/>
    <xf numFmtId="0" fontId="2" fillId="4" borderId="5" xfId="2" applyFill="1" applyBorder="1" applyAlignment="1">
      <alignment horizontal="center"/>
    </xf>
    <xf numFmtId="10" fontId="2" fillId="4" borderId="3" xfId="1" applyNumberFormat="1" applyFill="1" applyBorder="1"/>
    <xf numFmtId="0" fontId="8" fillId="0" borderId="12" xfId="2" applyFont="1" applyBorder="1"/>
    <xf numFmtId="0" fontId="8" fillId="0" borderId="13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6" xfId="2" applyFont="1" applyBorder="1" applyAlignment="1">
      <alignment horizontal="center"/>
    </xf>
    <xf numFmtId="10" fontId="8" fillId="0" borderId="13" xfId="1" applyNumberFormat="1" applyFont="1" applyBorder="1"/>
    <xf numFmtId="0" fontId="2" fillId="0" borderId="10" xfId="2" applyBorder="1" applyAlignment="1">
      <alignment horizontal="center"/>
    </xf>
    <xf numFmtId="0" fontId="2" fillId="0" borderId="10" xfId="2" applyBorder="1"/>
    <xf numFmtId="0" fontId="9" fillId="0" borderId="10" xfId="2" applyFont="1" applyBorder="1" applyAlignment="1">
      <alignment horizontal="center"/>
    </xf>
    <xf numFmtId="0" fontId="2" fillId="0" borderId="10" xfId="2" quotePrefix="1" applyBorder="1" applyAlignment="1">
      <alignment horizontal="center"/>
    </xf>
    <xf numFmtId="0" fontId="4" fillId="0" borderId="2" xfId="2" applyFont="1" applyBorder="1"/>
    <xf numFmtId="0" fontId="2" fillId="0" borderId="5" xfId="2" applyBorder="1" applyAlignment="1">
      <alignment horizontal="center"/>
    </xf>
    <xf numFmtId="0" fontId="4" fillId="0" borderId="1" xfId="2" applyFont="1" applyBorder="1"/>
    <xf numFmtId="0" fontId="4" fillId="0" borderId="5" xfId="2" applyFont="1" applyBorder="1" applyAlignment="1">
      <alignment horizontal="center"/>
    </xf>
    <xf numFmtId="0" fontId="8" fillId="5" borderId="17" xfId="2" applyFont="1" applyFill="1" applyBorder="1"/>
    <xf numFmtId="0" fontId="8" fillId="5" borderId="12" xfId="2" applyFont="1" applyFill="1" applyBorder="1"/>
    <xf numFmtId="10" fontId="2" fillId="0" borderId="8" xfId="1" applyNumberFormat="1" applyBorder="1"/>
    <xf numFmtId="0" fontId="2" fillId="2" borderId="7" xfId="2" applyFill="1" applyBorder="1"/>
    <xf numFmtId="0" fontId="7" fillId="0" borderId="7" xfId="2" applyFont="1" applyBorder="1"/>
    <xf numFmtId="10" fontId="0" fillId="0" borderId="0" xfId="1" applyNumberFormat="1" applyFont="1"/>
    <xf numFmtId="0" fontId="4" fillId="0" borderId="7" xfId="2" applyFont="1" applyBorder="1"/>
    <xf numFmtId="0" fontId="4" fillId="0" borderId="0" xfId="2" applyFont="1"/>
    <xf numFmtId="0" fontId="4" fillId="0" borderId="10" xfId="2" applyFont="1" applyBorder="1" applyAlignment="1">
      <alignment horizontal="center"/>
    </xf>
    <xf numFmtId="10" fontId="4" fillId="0" borderId="8" xfId="1" applyNumberFormat="1" applyFont="1" applyBorder="1"/>
    <xf numFmtId="9" fontId="2" fillId="0" borderId="0" xfId="1" applyAlignment="1">
      <alignment wrapText="1"/>
    </xf>
    <xf numFmtId="10" fontId="4" fillId="0" borderId="3" xfId="1" applyNumberFormat="1" applyFont="1" applyBorder="1"/>
    <xf numFmtId="0" fontId="8" fillId="3" borderId="17" xfId="2" applyFont="1" applyFill="1" applyBorder="1"/>
    <xf numFmtId="0" fontId="8" fillId="3" borderId="12" xfId="2" applyFont="1" applyFill="1" applyBorder="1"/>
    <xf numFmtId="10" fontId="8" fillId="0" borderId="12" xfId="1" applyNumberFormat="1" applyFont="1" applyBorder="1"/>
    <xf numFmtId="9" fontId="7" fillId="0" borderId="6" xfId="1" applyFont="1" applyBorder="1"/>
    <xf numFmtId="0" fontId="2" fillId="0" borderId="6" xfId="2" applyBorder="1" applyAlignment="1">
      <alignment horizontal="center" wrapText="1"/>
    </xf>
    <xf numFmtId="10" fontId="2" fillId="0" borderId="7" xfId="1" applyNumberFormat="1" applyBorder="1"/>
    <xf numFmtId="9" fontId="0" fillId="0" borderId="10" xfId="1" applyFont="1" applyBorder="1"/>
    <xf numFmtId="10" fontId="0" fillId="0" borderId="10" xfId="3" applyNumberFormat="1" applyFont="1" applyBorder="1"/>
    <xf numFmtId="43" fontId="0" fillId="0" borderId="10" xfId="3" applyFont="1" applyBorder="1"/>
    <xf numFmtId="10" fontId="0" fillId="0" borderId="10" xfId="1" applyNumberFormat="1" applyFont="1" applyBorder="1"/>
    <xf numFmtId="10" fontId="4" fillId="0" borderId="7" xfId="1" applyNumberFormat="1" applyFont="1" applyBorder="1"/>
    <xf numFmtId="9" fontId="0" fillId="0" borderId="18" xfId="1" applyFont="1" applyBorder="1"/>
    <xf numFmtId="10" fontId="4" fillId="0" borderId="2" xfId="1" applyNumberFormat="1" applyFont="1" applyBorder="1"/>
    <xf numFmtId="9" fontId="2" fillId="0" borderId="10" xfId="1" applyBorder="1" applyAlignment="1">
      <alignment wrapText="1"/>
    </xf>
    <xf numFmtId="10" fontId="2" fillId="0" borderId="19" xfId="2" applyNumberFormat="1" applyBorder="1"/>
    <xf numFmtId="0" fontId="8" fillId="6" borderId="17" xfId="2" applyFont="1" applyFill="1" applyBorder="1"/>
    <xf numFmtId="0" fontId="8" fillId="6" borderId="12" xfId="2" applyFont="1" applyFill="1" applyBorder="1"/>
    <xf numFmtId="0" fontId="2" fillId="0" borderId="20" xfId="2" applyBorder="1" applyAlignment="1">
      <alignment horizontal="center" wrapText="1"/>
    </xf>
    <xf numFmtId="10" fontId="0" fillId="0" borderId="21" xfId="3" applyNumberFormat="1" applyFont="1" applyBorder="1"/>
    <xf numFmtId="43" fontId="0" fillId="0" borderId="0" xfId="3" applyFont="1"/>
    <xf numFmtId="43" fontId="0" fillId="0" borderId="21" xfId="3" applyFont="1" applyBorder="1"/>
    <xf numFmtId="9" fontId="2" fillId="0" borderId="7" xfId="1" applyBorder="1" applyAlignment="1">
      <alignment wrapText="1"/>
    </xf>
    <xf numFmtId="43" fontId="0" fillId="0" borderId="0" xfId="3" applyFont="1" applyBorder="1"/>
    <xf numFmtId="9" fontId="2" fillId="0" borderId="6" xfId="1" applyBorder="1" applyAlignment="1">
      <alignment wrapText="1"/>
    </xf>
    <xf numFmtId="10" fontId="2" fillId="0" borderId="20" xfId="2" applyNumberFormat="1" applyBorder="1"/>
    <xf numFmtId="43" fontId="2" fillId="0" borderId="0" xfId="2" applyNumberFormat="1"/>
    <xf numFmtId="0" fontId="8" fillId="5" borderId="12" xfId="2" applyFont="1" applyFill="1" applyBorder="1" applyAlignment="1">
      <alignment horizontal="left" wrapText="1"/>
    </xf>
    <xf numFmtId="0" fontId="8" fillId="5" borderId="17" xfId="2" applyFont="1" applyFill="1" applyBorder="1" applyAlignment="1">
      <alignment horizontal="left" wrapText="1"/>
    </xf>
    <xf numFmtId="9" fontId="2" fillId="0" borderId="0" xfId="1" applyAlignment="1">
      <alignment horizontal="left" wrapText="1"/>
    </xf>
    <xf numFmtId="0" fontId="8" fillId="6" borderId="12" xfId="2" applyFont="1" applyFill="1" applyBorder="1" applyAlignment="1">
      <alignment horizontal="left" wrapText="1"/>
    </xf>
    <xf numFmtId="0" fontId="8" fillId="6" borderId="17" xfId="2" applyFont="1" applyFill="1" applyBorder="1" applyAlignment="1">
      <alignment horizontal="left" wrapText="1"/>
    </xf>
    <xf numFmtId="9" fontId="0" fillId="0" borderId="7" xfId="1" applyFont="1" applyBorder="1"/>
    <xf numFmtId="10" fontId="0" fillId="0" borderId="19" xfId="3" applyNumberFormat="1" applyFont="1" applyBorder="1"/>
    <xf numFmtId="10" fontId="0" fillId="0" borderId="18" xfId="3" applyNumberFormat="1" applyFont="1" applyBorder="1"/>
    <xf numFmtId="10" fontId="2" fillId="0" borderId="6" xfId="2" applyNumberFormat="1" applyBorder="1"/>
    <xf numFmtId="0" fontId="8" fillId="0" borderId="22" xfId="2" applyFont="1" applyBorder="1"/>
    <xf numFmtId="0" fontId="8" fillId="0" borderId="13" xfId="2" applyFont="1" applyBorder="1" applyAlignment="1">
      <alignment horizontal="center" wrapText="1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9" fontId="0" fillId="0" borderId="0" xfId="1" applyFont="1" applyAlignment="1">
      <alignment horizontal="left"/>
    </xf>
    <xf numFmtId="0" fontId="2" fillId="0" borderId="23" xfId="2" applyBorder="1" applyAlignment="1">
      <alignment horizontal="center"/>
    </xf>
    <xf numFmtId="0" fontId="2" fillId="0" borderId="9" xfId="2" applyBorder="1"/>
    <xf numFmtId="0" fontId="2" fillId="0" borderId="21" xfId="2" applyBorder="1" applyAlignment="1">
      <alignment horizontal="center"/>
    </xf>
    <xf numFmtId="10" fontId="0" fillId="0" borderId="8" xfId="1" applyNumberFormat="1" applyFont="1" applyBorder="1"/>
    <xf numFmtId="0" fontId="4" fillId="0" borderId="9" xfId="2" applyFont="1" applyBorder="1"/>
    <xf numFmtId="0" fontId="2" fillId="0" borderId="24" xfId="2" applyBorder="1" applyAlignment="1">
      <alignment horizontal="center"/>
    </xf>
    <xf numFmtId="0" fontId="2" fillId="0" borderId="0" xfId="2" applyAlignment="1">
      <alignment horizontal="center"/>
    </xf>
    <xf numFmtId="9" fontId="0" fillId="0" borderId="25" xfId="1" applyFont="1" applyBorder="1"/>
    <xf numFmtId="0" fontId="2" fillId="0" borderId="26" xfId="2" applyBorder="1"/>
    <xf numFmtId="0" fontId="2" fillId="0" borderId="27" xfId="2" applyBorder="1" applyAlignment="1">
      <alignment horizontal="center"/>
    </xf>
    <xf numFmtId="0" fontId="8" fillId="5" borderId="22" xfId="2" applyFont="1" applyFill="1" applyBorder="1"/>
    <xf numFmtId="0" fontId="8" fillId="2" borderId="13" xfId="2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8" fillId="2" borderId="22" xfId="2" applyFont="1" applyFill="1" applyBorder="1"/>
    <xf numFmtId="0" fontId="8" fillId="2" borderId="16" xfId="2" applyFont="1" applyFill="1" applyBorder="1" applyAlignment="1">
      <alignment horizontal="center"/>
    </xf>
    <xf numFmtId="10" fontId="8" fillId="2" borderId="13" xfId="1" applyNumberFormat="1" applyFont="1" applyFill="1" applyBorder="1"/>
    <xf numFmtId="0" fontId="6" fillId="2" borderId="7" xfId="2" applyFont="1" applyFill="1" applyBorder="1"/>
    <xf numFmtId="0" fontId="2" fillId="2" borderId="8" xfId="2" applyFill="1" applyBorder="1" applyAlignment="1">
      <alignment horizontal="center"/>
    </xf>
    <xf numFmtId="0" fontId="2" fillId="2" borderId="9" xfId="2" applyFill="1" applyBorder="1" applyAlignment="1">
      <alignment horizontal="center"/>
    </xf>
    <xf numFmtId="0" fontId="2" fillId="2" borderId="0" xfId="2" applyFill="1"/>
    <xf numFmtId="0" fontId="6" fillId="2" borderId="10" xfId="2" applyFont="1" applyFill="1" applyBorder="1" applyAlignment="1">
      <alignment horizontal="center"/>
    </xf>
    <xf numFmtId="10" fontId="2" fillId="2" borderId="8" xfId="1" applyNumberFormat="1" applyFill="1" applyBorder="1"/>
    <xf numFmtId="0" fontId="2" fillId="2" borderId="10" xfId="2" quotePrefix="1" applyFill="1" applyBorder="1" applyAlignment="1">
      <alignment horizontal="center"/>
    </xf>
    <xf numFmtId="14" fontId="2" fillId="0" borderId="0" xfId="2" applyNumberFormat="1" applyAlignment="1">
      <alignment horizontal="center"/>
    </xf>
    <xf numFmtId="0" fontId="2" fillId="2" borderId="10" xfId="2" applyFill="1" applyBorder="1" applyAlignment="1">
      <alignment horizontal="center"/>
    </xf>
    <xf numFmtId="0" fontId="4" fillId="2" borderId="0" xfId="2" applyFont="1" applyFill="1"/>
    <xf numFmtId="0" fontId="4" fillId="2" borderId="10" xfId="2" applyFont="1" applyFill="1" applyBorder="1" applyAlignment="1">
      <alignment horizontal="center"/>
    </xf>
    <xf numFmtId="10" fontId="4" fillId="2" borderId="8" xfId="1" applyNumberFormat="1" applyFont="1" applyFill="1" applyBorder="1"/>
    <xf numFmtId="0" fontId="2" fillId="0" borderId="25" xfId="2" applyBorder="1" applyAlignment="1">
      <alignment horizontal="center" wrapText="1"/>
    </xf>
    <xf numFmtId="0" fontId="2" fillId="0" borderId="0" xfId="2" applyAlignment="1">
      <alignment wrapText="1"/>
    </xf>
    <xf numFmtId="0" fontId="8" fillId="7" borderId="12" xfId="2" applyFont="1" applyFill="1" applyBorder="1" applyAlignment="1">
      <alignment horizontal="left"/>
    </xf>
    <xf numFmtId="0" fontId="8" fillId="7" borderId="17" xfId="2" applyFont="1" applyFill="1" applyBorder="1" applyAlignment="1">
      <alignment horizontal="left"/>
    </xf>
    <xf numFmtId="9" fontId="0" fillId="0" borderId="28" xfId="1" applyFont="1" applyBorder="1"/>
    <xf numFmtId="9" fontId="0" fillId="0" borderId="29" xfId="1" applyFont="1" applyBorder="1"/>
    <xf numFmtId="0" fontId="7" fillId="2" borderId="7" xfId="2" applyFont="1" applyFill="1" applyBorder="1"/>
    <xf numFmtId="14" fontId="2" fillId="2" borderId="8" xfId="2" applyNumberFormat="1" applyFill="1" applyBorder="1" applyAlignment="1">
      <alignment horizontal="center"/>
    </xf>
    <xf numFmtId="10" fontId="0" fillId="0" borderId="29" xfId="1" applyNumberFormat="1" applyFont="1" applyBorder="1"/>
    <xf numFmtId="9" fontId="0" fillId="0" borderId="30" xfId="1" applyFont="1" applyBorder="1"/>
    <xf numFmtId="10" fontId="4" fillId="2" borderId="3" xfId="1" applyNumberFormat="1" applyFont="1" applyFill="1" applyBorder="1"/>
    <xf numFmtId="10" fontId="2" fillId="0" borderId="10" xfId="2" applyNumberFormat="1" applyBorder="1"/>
    <xf numFmtId="0" fontId="8" fillId="3" borderId="12" xfId="2" applyFont="1" applyFill="1" applyBorder="1" applyAlignment="1">
      <alignment horizontal="left"/>
    </xf>
    <xf numFmtId="0" fontId="8" fillId="3" borderId="17" xfId="2" applyFont="1" applyFill="1" applyBorder="1" applyAlignment="1">
      <alignment horizontal="left"/>
    </xf>
    <xf numFmtId="10" fontId="4" fillId="2" borderId="7" xfId="1" applyNumberFormat="1" applyFont="1" applyFill="1" applyBorder="1"/>
    <xf numFmtId="0" fontId="8" fillId="0" borderId="17" xfId="2" applyFont="1" applyBorder="1"/>
    <xf numFmtId="10" fontId="0" fillId="0" borderId="3" xfId="1" applyNumberFormat="1" applyFont="1" applyBorder="1"/>
    <xf numFmtId="0" fontId="4" fillId="2" borderId="7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29" xfId="2" applyFont="1" applyFill="1" applyBorder="1"/>
    <xf numFmtId="0" fontId="2" fillId="2" borderId="1" xfId="2" applyFill="1" applyBorder="1"/>
    <xf numFmtId="0" fontId="2" fillId="2" borderId="3" xfId="2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0" fontId="4" fillId="2" borderId="1" xfId="2" applyFont="1" applyFill="1" applyBorder="1"/>
    <xf numFmtId="0" fontId="4" fillId="2" borderId="5" xfId="2" applyFont="1" applyFill="1" applyBorder="1" applyAlignment="1">
      <alignment horizontal="center"/>
    </xf>
    <xf numFmtId="0" fontId="2" fillId="0" borderId="2" xfId="2" applyBorder="1"/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7" fillId="4" borderId="7" xfId="2" applyFont="1" applyFill="1" applyBorder="1"/>
    <xf numFmtId="0" fontId="2" fillId="4" borderId="25" xfId="2" applyFill="1" applyBorder="1" applyAlignment="1">
      <alignment horizontal="center"/>
    </xf>
    <xf numFmtId="0" fontId="4" fillId="4" borderId="10" xfId="2" applyFont="1" applyFill="1" applyBorder="1"/>
    <xf numFmtId="0" fontId="4" fillId="4" borderId="21" xfId="2" applyFont="1" applyFill="1" applyBorder="1" applyAlignment="1">
      <alignment horizontal="center"/>
    </xf>
    <xf numFmtId="0" fontId="4" fillId="4" borderId="1" xfId="2" applyFont="1" applyFill="1" applyBorder="1"/>
    <xf numFmtId="0" fontId="4" fillId="4" borderId="5" xfId="2" applyFont="1" applyFill="1" applyBorder="1" applyAlignment="1">
      <alignment horizontal="center"/>
    </xf>
    <xf numFmtId="0" fontId="8" fillId="3" borderId="12" xfId="2" applyFont="1" applyFill="1" applyBorder="1" applyAlignment="1">
      <alignment horizontal="left" wrapText="1"/>
    </xf>
    <xf numFmtId="0" fontId="8" fillId="3" borderId="17" xfId="2" applyFont="1" applyFill="1" applyBorder="1" applyAlignment="1">
      <alignment horizontal="left" wrapText="1"/>
    </xf>
    <xf numFmtId="10" fontId="2" fillId="2" borderId="7" xfId="1" applyNumberFormat="1" applyFill="1" applyBorder="1"/>
    <xf numFmtId="10" fontId="0" fillId="0" borderId="19" xfId="1" applyNumberFormat="1" applyFont="1" applyBorder="1"/>
    <xf numFmtId="10" fontId="4" fillId="4" borderId="7" xfId="1" applyNumberFormat="1" applyFont="1" applyFill="1" applyBorder="1"/>
    <xf numFmtId="10" fontId="4" fillId="4" borderId="3" xfId="1" applyNumberFormat="1" applyFont="1" applyFill="1" applyBorder="1"/>
    <xf numFmtId="0" fontId="12" fillId="0" borderId="31" xfId="4" applyFont="1" applyBorder="1"/>
    <xf numFmtId="0" fontId="12" fillId="0" borderId="32" xfId="4" applyFont="1" applyBorder="1" applyAlignment="1">
      <alignment horizontal="center"/>
    </xf>
    <xf numFmtId="0" fontId="12" fillId="0" borderId="33" xfId="4" applyFont="1" applyBorder="1"/>
    <xf numFmtId="0" fontId="12" fillId="0" borderId="34" xfId="4" applyFont="1" applyBorder="1" applyAlignment="1">
      <alignment horizontal="center"/>
    </xf>
    <xf numFmtId="0" fontId="8" fillId="0" borderId="2" xfId="2" applyFont="1" applyBorder="1"/>
    <xf numFmtId="0" fontId="2" fillId="0" borderId="35" xfId="2" applyBorder="1"/>
    <xf numFmtId="0" fontId="2" fillId="0" borderId="36" xfId="2" applyBorder="1" applyAlignment="1">
      <alignment horizontal="center"/>
    </xf>
    <xf numFmtId="0" fontId="2" fillId="0" borderId="37" xfId="2" applyBorder="1" applyAlignment="1">
      <alignment horizontal="center"/>
    </xf>
    <xf numFmtId="0" fontId="2" fillId="0" borderId="38" xfId="2" applyBorder="1" applyAlignment="1">
      <alignment horizontal="center"/>
    </xf>
    <xf numFmtId="0" fontId="6" fillId="5" borderId="22" xfId="2" applyFont="1" applyFill="1" applyBorder="1"/>
    <xf numFmtId="0" fontId="13" fillId="4" borderId="13" xfId="2" applyFont="1" applyFill="1" applyBorder="1" applyAlignment="1">
      <alignment horizontal="center"/>
    </xf>
    <xf numFmtId="0" fontId="2" fillId="4" borderId="14" xfId="2" applyFill="1" applyBorder="1" applyAlignment="1">
      <alignment horizontal="center"/>
    </xf>
    <xf numFmtId="0" fontId="6" fillId="4" borderId="22" xfId="2" applyFont="1" applyFill="1" applyBorder="1"/>
    <xf numFmtId="0" fontId="6" fillId="4" borderId="16" xfId="2" applyFont="1" applyFill="1" applyBorder="1" applyAlignment="1">
      <alignment horizontal="center"/>
    </xf>
    <xf numFmtId="10" fontId="4" fillId="4" borderId="13" xfId="1" applyNumberFormat="1" applyFont="1" applyFill="1" applyBorder="1"/>
    <xf numFmtId="0" fontId="4" fillId="4" borderId="7" xfId="2" applyFont="1" applyFill="1" applyBorder="1"/>
    <xf numFmtId="0" fontId="4" fillId="4" borderId="7" xfId="2" applyFont="1" applyFill="1" applyBorder="1" applyAlignment="1">
      <alignment horizontal="center"/>
    </xf>
    <xf numFmtId="0" fontId="4" fillId="4" borderId="0" xfId="2" applyFont="1" applyFill="1" applyAlignment="1">
      <alignment wrapText="1"/>
    </xf>
    <xf numFmtId="0" fontId="8" fillId="4" borderId="13" xfId="2" applyFont="1" applyFill="1" applyBorder="1" applyAlignment="1">
      <alignment horizontal="center"/>
    </xf>
    <xf numFmtId="0" fontId="8" fillId="4" borderId="14" xfId="2" applyFont="1" applyFill="1" applyBorder="1" applyAlignment="1">
      <alignment horizontal="center"/>
    </xf>
    <xf numFmtId="0" fontId="6" fillId="4" borderId="15" xfId="2" applyFont="1" applyFill="1" applyBorder="1"/>
    <xf numFmtId="10" fontId="6" fillId="4" borderId="13" xfId="1" applyNumberFormat="1" applyFont="1" applyFill="1" applyBorder="1"/>
    <xf numFmtId="0" fontId="2" fillId="4" borderId="10" xfId="2" applyFill="1" applyBorder="1"/>
    <xf numFmtId="9" fontId="2" fillId="0" borderId="0" xfId="1" applyAlignment="1">
      <alignment horizontal="center"/>
    </xf>
    <xf numFmtId="0" fontId="11" fillId="5" borderId="16" xfId="2" applyFont="1" applyFill="1" applyBorder="1"/>
    <xf numFmtId="0" fontId="2" fillId="4" borderId="7" xfId="2" applyFill="1" applyBorder="1" applyAlignment="1">
      <alignment horizontal="center"/>
    </xf>
    <xf numFmtId="10" fontId="0" fillId="4" borderId="39" xfId="1" applyNumberFormat="1" applyFont="1" applyFill="1" applyBorder="1"/>
    <xf numFmtId="9" fontId="2" fillId="0" borderId="0" xfId="1"/>
    <xf numFmtId="10" fontId="0" fillId="4" borderId="10" xfId="1" applyNumberFormat="1" applyFont="1" applyFill="1" applyBorder="1"/>
    <xf numFmtId="0" fontId="14" fillId="4" borderId="7" xfId="2" applyFont="1" applyFill="1" applyBorder="1"/>
    <xf numFmtId="0" fontId="2" fillId="5" borderId="7" xfId="2" applyFill="1" applyBorder="1" applyAlignment="1">
      <alignment horizontal="center" wrapText="1"/>
    </xf>
    <xf numFmtId="2" fontId="2" fillId="0" borderId="0" xfId="3" applyNumberFormat="1" applyFont="1"/>
    <xf numFmtId="10" fontId="0" fillId="4" borderId="5" xfId="1" applyNumberFormat="1" applyFont="1" applyFill="1" applyBorder="1"/>
    <xf numFmtId="0" fontId="11" fillId="3" borderId="12" xfId="2" applyFont="1" applyFill="1" applyBorder="1" applyAlignment="1">
      <alignment horizontal="left"/>
    </xf>
    <xf numFmtId="0" fontId="11" fillId="3" borderId="17" xfId="2" applyFont="1" applyFill="1" applyBorder="1" applyAlignment="1">
      <alignment horizontal="left"/>
    </xf>
    <xf numFmtId="0" fontId="8" fillId="5" borderId="16" xfId="2" applyFont="1" applyFill="1" applyBorder="1"/>
    <xf numFmtId="0" fontId="6" fillId="2" borderId="15" xfId="2" applyFont="1" applyFill="1" applyBorder="1"/>
    <xf numFmtId="0" fontId="6" fillId="2" borderId="16" xfId="2" applyFont="1" applyFill="1" applyBorder="1" applyAlignment="1">
      <alignment horizontal="center"/>
    </xf>
    <xf numFmtId="10" fontId="6" fillId="2" borderId="13" xfId="1" applyNumberFormat="1" applyFont="1" applyFill="1" applyBorder="1"/>
    <xf numFmtId="10" fontId="0" fillId="4" borderId="9" xfId="1" applyNumberFormat="1" applyFont="1" applyFill="1" applyBorder="1" applyAlignment="1">
      <alignment horizontal="center"/>
    </xf>
    <xf numFmtId="0" fontId="8" fillId="3" borderId="16" xfId="2" applyFont="1" applyFill="1" applyBorder="1" applyAlignment="1">
      <alignment horizontal="left"/>
    </xf>
    <xf numFmtId="0" fontId="8" fillId="3" borderId="12" xfId="2" applyFont="1" applyFill="1" applyBorder="1" applyAlignment="1">
      <alignment horizontal="left"/>
    </xf>
    <xf numFmtId="0" fontId="7" fillId="0" borderId="8" xfId="2" applyFont="1" applyBorder="1" applyAlignment="1">
      <alignment horizontal="center"/>
    </xf>
    <xf numFmtId="0" fontId="4" fillId="0" borderId="29" xfId="2" applyFont="1" applyBorder="1" applyAlignment="1">
      <alignment vertical="center"/>
    </xf>
    <xf numFmtId="0" fontId="4" fillId="0" borderId="10" xfId="2" applyFont="1" applyBorder="1" applyAlignment="1">
      <alignment horizontal="center" wrapText="1"/>
    </xf>
    <xf numFmtId="0" fontId="4" fillId="0" borderId="8" xfId="2" applyFont="1" applyBorder="1" applyAlignment="1">
      <alignment horizontal="center"/>
    </xf>
    <xf numFmtId="0" fontId="2" fillId="0" borderId="40" xfId="2" applyBorder="1"/>
    <xf numFmtId="0" fontId="2" fillId="0" borderId="24" xfId="2" applyBorder="1"/>
    <xf numFmtId="0" fontId="8" fillId="5" borderId="41" xfId="2" applyFont="1" applyFill="1" applyBorder="1"/>
    <xf numFmtId="0" fontId="8" fillId="2" borderId="42" xfId="2" applyFont="1" applyFill="1" applyBorder="1" applyAlignment="1">
      <alignment horizontal="center"/>
    </xf>
    <xf numFmtId="0" fontId="8" fillId="2" borderId="15" xfId="2" applyFont="1" applyFill="1" applyBorder="1"/>
    <xf numFmtId="9" fontId="0" fillId="0" borderId="0" xfId="1" applyFont="1" applyFill="1"/>
    <xf numFmtId="0" fontId="2" fillId="0" borderId="19" xfId="2" applyBorder="1"/>
    <xf numFmtId="0" fontId="2" fillId="2" borderId="19" xfId="2" applyFill="1" applyBorder="1"/>
    <xf numFmtId="0" fontId="2" fillId="2" borderId="19" xfId="2" applyFill="1" applyBorder="1" applyAlignment="1">
      <alignment horizontal="center"/>
    </xf>
    <xf numFmtId="0" fontId="2" fillId="2" borderId="43" xfId="2" applyFill="1" applyBorder="1"/>
    <xf numFmtId="0" fontId="9" fillId="2" borderId="10" xfId="2" applyFont="1" applyFill="1" applyBorder="1" applyAlignment="1">
      <alignment horizontal="center"/>
    </xf>
    <xf numFmtId="0" fontId="2" fillId="2" borderId="10" xfId="2" applyFill="1" applyBorder="1"/>
    <xf numFmtId="9" fontId="2" fillId="0" borderId="25" xfId="1" applyBorder="1" applyAlignment="1">
      <alignment horizontal="left" wrapText="1"/>
    </xf>
    <xf numFmtId="0" fontId="2" fillId="2" borderId="5" xfId="2" applyFill="1" applyBorder="1"/>
    <xf numFmtId="0" fontId="2" fillId="2" borderId="5" xfId="2" applyFill="1" applyBorder="1" applyAlignment="1">
      <alignment horizontal="center"/>
    </xf>
    <xf numFmtId="0" fontId="4" fillId="2" borderId="5" xfId="2" applyFont="1" applyFill="1" applyBorder="1"/>
  </cellXfs>
  <cellStyles count="5">
    <cellStyle name="Comma 2" xfId="3" xr:uid="{DDED00AC-33EE-4618-98A8-799895AA8B99}"/>
    <cellStyle name="Normal" xfId="0" builtinId="0"/>
    <cellStyle name="Normal 2 2" xfId="2" xr:uid="{5C5A7735-F0CA-48CB-8C39-472DB2B1BB64}"/>
    <cellStyle name="Normal 2 3 2 2" xfId="4" xr:uid="{B4AFEB70-EF95-4A52-9ABB-09E326038F9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2276475</xdr:colOff>
      <xdr:row>10</xdr:row>
      <xdr:rowOff>0</xdr:rowOff>
    </xdr:from>
    <xdr:to>
      <xdr:col>5</xdr:col>
      <xdr:colOff>2447925</xdr:colOff>
      <xdr:row>11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57F2C52-902F-49D0-ACFA-3BF16FC3546F}"/>
            </a:ext>
          </a:extLst>
        </xdr:cNvPr>
        <xdr:cNvSpPr/>
      </xdr:nvSpPr>
      <xdr:spPr>
        <a:xfrm>
          <a:off x="7802880" y="2095500"/>
          <a:ext cx="167640" cy="2971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2276475</xdr:colOff>
      <xdr:row>284</xdr:row>
      <xdr:rowOff>0</xdr:rowOff>
    </xdr:from>
    <xdr:to>
      <xdr:col>5</xdr:col>
      <xdr:colOff>2447925</xdr:colOff>
      <xdr:row>285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D95E8A9-E5F5-4A8C-9055-31BF26660EA6}"/>
            </a:ext>
          </a:extLst>
        </xdr:cNvPr>
        <xdr:cNvSpPr/>
      </xdr:nvSpPr>
      <xdr:spPr>
        <a:xfrm>
          <a:off x="7802880" y="54102000"/>
          <a:ext cx="167640" cy="2971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104775</xdr:colOff>
      <xdr:row>246</xdr:row>
      <xdr:rowOff>19050</xdr:rowOff>
    </xdr:from>
    <xdr:to>
      <xdr:col>10</xdr:col>
      <xdr:colOff>219075</xdr:colOff>
      <xdr:row>247</xdr:row>
      <xdr:rowOff>133350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1AAD07AD-A243-49EE-B751-47F154538D59}"/>
            </a:ext>
          </a:extLst>
        </xdr:cNvPr>
        <xdr:cNvSpPr/>
      </xdr:nvSpPr>
      <xdr:spPr>
        <a:xfrm>
          <a:off x="12260580" y="47670720"/>
          <a:ext cx="114300" cy="2743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2276475</xdr:colOff>
      <xdr:row>265</xdr:row>
      <xdr:rowOff>0</xdr:rowOff>
    </xdr:from>
    <xdr:to>
      <xdr:col>5</xdr:col>
      <xdr:colOff>2447925</xdr:colOff>
      <xdr:row>267</xdr:row>
      <xdr:rowOff>133350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C9958266-5E7D-4416-B367-B9C8E8486BB7}"/>
            </a:ext>
          </a:extLst>
        </xdr:cNvPr>
        <xdr:cNvSpPr/>
      </xdr:nvSpPr>
      <xdr:spPr>
        <a:xfrm>
          <a:off x="7802880" y="50794920"/>
          <a:ext cx="16764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2276475</xdr:colOff>
      <xdr:row>275</xdr:row>
      <xdr:rowOff>0</xdr:rowOff>
    </xdr:from>
    <xdr:to>
      <xdr:col>5</xdr:col>
      <xdr:colOff>2447925</xdr:colOff>
      <xdr:row>276</xdr:row>
      <xdr:rowOff>133350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9723D6E1-59AE-4D42-A86C-18A5E7FF129C}"/>
            </a:ext>
          </a:extLst>
        </xdr:cNvPr>
        <xdr:cNvSpPr/>
      </xdr:nvSpPr>
      <xdr:spPr>
        <a:xfrm>
          <a:off x="7802880" y="52448460"/>
          <a:ext cx="167640" cy="2971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2276475</xdr:colOff>
      <xdr:row>255</xdr:row>
      <xdr:rowOff>0</xdr:rowOff>
    </xdr:from>
    <xdr:to>
      <xdr:col>5</xdr:col>
      <xdr:colOff>2447925</xdr:colOff>
      <xdr:row>257</xdr:row>
      <xdr:rowOff>133350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5A5C76C5-F7D1-4476-897A-4904D5D18C7A}"/>
            </a:ext>
          </a:extLst>
        </xdr:cNvPr>
        <xdr:cNvSpPr/>
      </xdr:nvSpPr>
      <xdr:spPr>
        <a:xfrm>
          <a:off x="7802880" y="49141380"/>
          <a:ext cx="16764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9B95-B181-4731-B211-08553A19D8F3}">
  <sheetPr>
    <pageSetUpPr fitToPage="1"/>
  </sheetPr>
  <dimension ref="A1:O325"/>
  <sheetViews>
    <sheetView tabSelected="1" zoomScaleNormal="100" workbookViewId="0">
      <selection activeCell="B4" sqref="B4:H12"/>
    </sheetView>
  </sheetViews>
  <sheetFormatPr defaultRowHeight="15" x14ac:dyDescent="0.25"/>
  <cols>
    <col min="1" max="1" width="3.85546875" style="1" customWidth="1"/>
    <col min="2" max="2" width="37.7109375" style="1" customWidth="1"/>
    <col min="3" max="3" width="31.140625" style="1" bestFit="1" customWidth="1"/>
    <col min="4" max="4" width="9.5703125" style="110" bestFit="1" customWidth="1"/>
    <col min="5" max="5" width="0.42578125" style="1" customWidth="1"/>
    <col min="6" max="6" width="37" style="1" bestFit="1" customWidth="1"/>
    <col min="7" max="7" width="7.140625" style="110" customWidth="1"/>
    <col min="8" max="8" width="9" style="57" customWidth="1"/>
    <col min="9" max="9" width="24.5703125" style="3" customWidth="1"/>
    <col min="10" max="10" width="21.5703125" style="1" bestFit="1" customWidth="1"/>
    <col min="11" max="11" width="27.28515625" style="1" customWidth="1"/>
    <col min="12" max="12" width="11.28515625" style="1" bestFit="1" customWidth="1"/>
    <col min="13" max="16384" width="9.140625" style="1"/>
  </cols>
  <sheetData>
    <row r="1" spans="1:11" ht="18" customHeight="1" x14ac:dyDescent="0.25">
      <c r="B1" s="2" t="s">
        <v>0</v>
      </c>
      <c r="C1" s="2"/>
      <c r="D1" s="2"/>
      <c r="E1" s="2"/>
      <c r="F1" s="2"/>
      <c r="G1" s="2"/>
      <c r="H1" s="2"/>
    </row>
    <row r="2" spans="1:11" ht="21.75" customHeight="1" x14ac:dyDescent="0.25">
      <c r="B2" s="4" t="s">
        <v>1</v>
      </c>
      <c r="C2" s="4"/>
      <c r="D2" s="4"/>
      <c r="E2" s="4"/>
      <c r="F2" s="4"/>
      <c r="G2" s="4"/>
      <c r="H2" s="4"/>
      <c r="I2" s="5"/>
    </row>
    <row r="3" spans="1:11" ht="21.75" customHeight="1" thickBot="1" x14ac:dyDescent="0.3">
      <c r="B3" s="6" t="s">
        <v>2</v>
      </c>
      <c r="C3" s="6"/>
      <c r="D3" s="6"/>
      <c r="E3" s="6"/>
      <c r="F3" s="6"/>
      <c r="G3" s="6"/>
      <c r="H3" s="6"/>
      <c r="I3" s="5"/>
    </row>
    <row r="4" spans="1:11" ht="27" thickTop="1" thickBot="1" x14ac:dyDescent="0.25">
      <c r="A4" s="1">
        <v>1</v>
      </c>
      <c r="B4" s="7" t="s">
        <v>3</v>
      </c>
      <c r="C4" s="8" t="s">
        <v>4</v>
      </c>
      <c r="D4" s="9" t="s">
        <v>5</v>
      </c>
      <c r="E4" s="10"/>
      <c r="F4" s="11" t="s">
        <v>6</v>
      </c>
      <c r="G4" s="12" t="s">
        <v>7</v>
      </c>
      <c r="H4" s="13" t="s">
        <v>8</v>
      </c>
      <c r="I4" s="14" t="s">
        <v>9</v>
      </c>
      <c r="J4" s="15" t="s">
        <v>10</v>
      </c>
      <c r="K4" s="15" t="s">
        <v>11</v>
      </c>
    </row>
    <row r="5" spans="1:11" ht="15.75" thickTop="1" x14ac:dyDescent="0.25">
      <c r="B5" s="16"/>
      <c r="C5" s="17"/>
      <c r="D5" s="18"/>
      <c r="E5" s="19"/>
      <c r="F5" s="20" t="s">
        <v>12</v>
      </c>
      <c r="G5" s="21">
        <v>4006</v>
      </c>
      <c r="H5" s="22">
        <v>0.16</v>
      </c>
    </row>
    <row r="6" spans="1:11" x14ac:dyDescent="0.25">
      <c r="B6" s="16"/>
      <c r="C6" s="23" t="s">
        <v>13</v>
      </c>
      <c r="D6" s="24"/>
      <c r="E6" s="19"/>
      <c r="F6" s="20" t="s">
        <v>14</v>
      </c>
      <c r="G6" s="21">
        <v>3208</v>
      </c>
      <c r="H6" s="22">
        <v>0.2616</v>
      </c>
    </row>
    <row r="7" spans="1:11" ht="12.75" x14ac:dyDescent="0.2">
      <c r="B7" s="16"/>
      <c r="C7" s="23"/>
      <c r="D7" s="24"/>
      <c r="E7" s="19"/>
      <c r="F7" s="20" t="s">
        <v>15</v>
      </c>
      <c r="G7" s="25" t="s">
        <v>16</v>
      </c>
      <c r="H7" s="22">
        <v>0.14000000000000001</v>
      </c>
      <c r="I7" s="26"/>
      <c r="J7" s="27"/>
    </row>
    <row r="8" spans="1:11" x14ac:dyDescent="0.25">
      <c r="B8" s="16"/>
      <c r="C8" s="23"/>
      <c r="D8" s="24"/>
      <c r="E8" s="19"/>
      <c r="F8" s="20" t="s">
        <v>17</v>
      </c>
      <c r="G8" s="21">
        <v>1101</v>
      </c>
      <c r="H8" s="22">
        <v>6.5000000000000002E-2</v>
      </c>
    </row>
    <row r="9" spans="1:11" x14ac:dyDescent="0.25">
      <c r="B9" s="16"/>
      <c r="C9" s="23"/>
      <c r="D9" s="24"/>
      <c r="E9" s="19"/>
      <c r="F9" s="20" t="s">
        <v>18</v>
      </c>
      <c r="G9" s="21">
        <v>7001</v>
      </c>
      <c r="H9" s="22">
        <v>9.4799999999999995E-2</v>
      </c>
    </row>
    <row r="10" spans="1:11" x14ac:dyDescent="0.25">
      <c r="B10" s="16"/>
      <c r="C10" s="23"/>
      <c r="D10" s="24"/>
      <c r="E10" s="19"/>
      <c r="F10" s="20" t="s">
        <v>19</v>
      </c>
      <c r="G10" s="25" t="s">
        <v>20</v>
      </c>
      <c r="H10" s="22">
        <v>1.8599999999999998E-2</v>
      </c>
    </row>
    <row r="11" spans="1:11" x14ac:dyDescent="0.25">
      <c r="B11" s="16"/>
      <c r="C11" s="23"/>
      <c r="D11" s="18"/>
      <c r="E11" s="28"/>
      <c r="F11" s="29" t="s">
        <v>21</v>
      </c>
      <c r="G11" s="30" t="s">
        <v>22</v>
      </c>
      <c r="H11" s="31">
        <v>0.26</v>
      </c>
    </row>
    <row r="12" spans="1:11" ht="15.75" thickBot="1" x14ac:dyDescent="0.3">
      <c r="B12" s="32"/>
      <c r="C12" s="33"/>
      <c r="D12" s="34"/>
      <c r="E12" s="10"/>
      <c r="F12" s="35" t="s">
        <v>23</v>
      </c>
      <c r="G12" s="36"/>
      <c r="H12" s="37"/>
    </row>
    <row r="13" spans="1:11" ht="16.5" thickTop="1" thickBot="1" x14ac:dyDescent="0.3">
      <c r="A13" s="1">
        <v>2</v>
      </c>
      <c r="B13" s="38" t="s">
        <v>24</v>
      </c>
      <c r="C13" s="38"/>
      <c r="D13" s="39">
        <v>1008</v>
      </c>
      <c r="E13" s="40"/>
      <c r="F13" s="41" t="s">
        <v>6</v>
      </c>
      <c r="G13" s="42" t="s">
        <v>7</v>
      </c>
      <c r="H13" s="43" t="s">
        <v>8</v>
      </c>
    </row>
    <row r="14" spans="1:11" ht="15.75" thickTop="1" x14ac:dyDescent="0.25">
      <c r="B14" s="16"/>
      <c r="C14" s="16"/>
      <c r="D14" s="44"/>
      <c r="E14" s="45"/>
      <c r="F14" s="1" t="s">
        <v>12</v>
      </c>
      <c r="G14" s="46">
        <v>4006</v>
      </c>
      <c r="H14" s="22">
        <v>0.16</v>
      </c>
    </row>
    <row r="15" spans="1:11" x14ac:dyDescent="0.25">
      <c r="B15" s="16"/>
      <c r="C15" s="16"/>
      <c r="D15" s="44"/>
      <c r="E15" s="45"/>
      <c r="F15" s="1" t="s">
        <v>14</v>
      </c>
      <c r="G15" s="46">
        <v>3208</v>
      </c>
      <c r="H15" s="22">
        <v>0.2616</v>
      </c>
    </row>
    <row r="16" spans="1:11" x14ac:dyDescent="0.25">
      <c r="B16" s="16"/>
      <c r="C16" s="16"/>
      <c r="D16" s="44"/>
      <c r="E16" s="45"/>
      <c r="F16" s="1" t="s">
        <v>15</v>
      </c>
      <c r="G16" s="47" t="s">
        <v>16</v>
      </c>
      <c r="H16" s="22">
        <v>0.14000000000000001</v>
      </c>
    </row>
    <row r="17" spans="1:9" x14ac:dyDescent="0.25">
      <c r="B17" s="16"/>
      <c r="C17" s="16"/>
      <c r="D17" s="44"/>
      <c r="E17" s="45"/>
      <c r="F17" s="1" t="s">
        <v>17</v>
      </c>
      <c r="G17" s="44">
        <v>1101</v>
      </c>
      <c r="H17" s="22">
        <v>6.5000000000000002E-2</v>
      </c>
    </row>
    <row r="18" spans="1:9" x14ac:dyDescent="0.25">
      <c r="B18" s="16"/>
      <c r="C18" s="16"/>
      <c r="D18" s="44"/>
      <c r="E18" s="45"/>
      <c r="F18" s="1" t="s">
        <v>18</v>
      </c>
      <c r="G18" s="44">
        <v>7001</v>
      </c>
      <c r="H18" s="22">
        <v>9.4799999999999995E-2</v>
      </c>
    </row>
    <row r="19" spans="1:9" x14ac:dyDescent="0.25">
      <c r="B19" s="16"/>
      <c r="C19" s="16"/>
      <c r="D19" s="44"/>
      <c r="E19" s="45"/>
      <c r="F19" s="1" t="s">
        <v>19</v>
      </c>
      <c r="G19" s="47" t="s">
        <v>20</v>
      </c>
      <c r="H19" s="22">
        <v>1.8599999999999998E-2</v>
      </c>
    </row>
    <row r="20" spans="1:9" ht="15.75" thickBot="1" x14ac:dyDescent="0.3">
      <c r="B20" s="16"/>
      <c r="C20" s="48"/>
      <c r="D20" s="49"/>
      <c r="E20" s="32"/>
      <c r="F20" s="50" t="s">
        <v>24</v>
      </c>
      <c r="G20" s="49">
        <v>1008</v>
      </c>
      <c r="H20" s="31">
        <v>0.26</v>
      </c>
    </row>
    <row r="21" spans="1:9" ht="16.5" thickTop="1" thickBot="1" x14ac:dyDescent="0.3">
      <c r="A21" s="1">
        <v>3</v>
      </c>
      <c r="B21" s="38" t="s">
        <v>25</v>
      </c>
      <c r="C21" s="38"/>
      <c r="D21" s="39">
        <v>1105</v>
      </c>
      <c r="E21" s="40"/>
      <c r="F21" s="41" t="s">
        <v>6</v>
      </c>
      <c r="G21" s="42" t="s">
        <v>7</v>
      </c>
      <c r="H21" s="43" t="s">
        <v>8</v>
      </c>
    </row>
    <row r="22" spans="1:9" ht="15.75" thickTop="1" x14ac:dyDescent="0.25">
      <c r="B22" s="16"/>
      <c r="C22" s="16" t="s">
        <v>26</v>
      </c>
      <c r="D22" s="44">
        <v>1130</v>
      </c>
      <c r="E22" s="45"/>
      <c r="F22" s="1" t="s">
        <v>12</v>
      </c>
      <c r="G22" s="46">
        <v>4006</v>
      </c>
      <c r="H22" s="22">
        <v>0.16</v>
      </c>
    </row>
    <row r="23" spans="1:9" x14ac:dyDescent="0.25">
      <c r="B23" s="16"/>
      <c r="C23" s="16"/>
      <c r="D23" s="44"/>
      <c r="E23" s="45"/>
      <c r="F23" s="1" t="s">
        <v>14</v>
      </c>
      <c r="G23" s="46">
        <v>3208</v>
      </c>
      <c r="H23" s="22">
        <v>0.2616</v>
      </c>
    </row>
    <row r="24" spans="1:9" x14ac:dyDescent="0.25">
      <c r="B24" s="16"/>
      <c r="C24" s="16"/>
      <c r="D24" s="44"/>
      <c r="E24" s="45"/>
      <c r="F24" s="1" t="s">
        <v>15</v>
      </c>
      <c r="G24" s="47" t="s">
        <v>16</v>
      </c>
      <c r="H24" s="22">
        <v>0.14000000000000001</v>
      </c>
    </row>
    <row r="25" spans="1:9" x14ac:dyDescent="0.25">
      <c r="B25" s="16"/>
      <c r="C25" s="16"/>
      <c r="D25" s="44"/>
      <c r="E25" s="45"/>
      <c r="F25" s="1" t="s">
        <v>17</v>
      </c>
      <c r="G25" s="44">
        <v>1101</v>
      </c>
      <c r="H25" s="22">
        <v>6.5000000000000002E-2</v>
      </c>
    </row>
    <row r="26" spans="1:9" x14ac:dyDescent="0.25">
      <c r="B26" s="16"/>
      <c r="C26" s="16"/>
      <c r="D26" s="44"/>
      <c r="E26" s="45"/>
      <c r="F26" s="1" t="s">
        <v>18</v>
      </c>
      <c r="G26" s="44">
        <v>7001</v>
      </c>
      <c r="H26" s="22">
        <v>9.4799999999999995E-2</v>
      </c>
    </row>
    <row r="27" spans="1:9" x14ac:dyDescent="0.25">
      <c r="B27" s="16"/>
      <c r="C27" s="16"/>
      <c r="D27" s="44"/>
      <c r="E27" s="45"/>
      <c r="F27" s="1" t="s">
        <v>19</v>
      </c>
      <c r="G27" s="47" t="s">
        <v>20</v>
      </c>
      <c r="H27" s="22">
        <v>1.8599999999999998E-2</v>
      </c>
    </row>
    <row r="28" spans="1:9" ht="15.75" thickBot="1" x14ac:dyDescent="0.3">
      <c r="B28" s="32"/>
      <c r="C28" s="48"/>
      <c r="D28" s="49"/>
      <c r="E28" s="32"/>
      <c r="F28" s="50" t="s">
        <v>25</v>
      </c>
      <c r="G28" s="51">
        <v>1105</v>
      </c>
      <c r="H28" s="31">
        <v>0.26</v>
      </c>
    </row>
    <row r="29" spans="1:9" ht="14.25" thickTop="1" thickBot="1" x14ac:dyDescent="0.25">
      <c r="A29" s="1">
        <v>4</v>
      </c>
      <c r="B29" s="52" t="s">
        <v>27</v>
      </c>
      <c r="C29" s="53"/>
      <c r="D29" s="39">
        <v>1110</v>
      </c>
      <c r="E29" s="40"/>
      <c r="F29" s="41" t="s">
        <v>6</v>
      </c>
      <c r="G29" s="42" t="s">
        <v>7</v>
      </c>
      <c r="H29" s="43" t="s">
        <v>8</v>
      </c>
      <c r="I29" s="26" t="s">
        <v>28</v>
      </c>
    </row>
    <row r="30" spans="1:9" ht="15.75" thickTop="1" x14ac:dyDescent="0.25">
      <c r="B30" s="16"/>
      <c r="C30" s="16"/>
      <c r="D30" s="44"/>
      <c r="E30" s="45"/>
      <c r="F30" s="1" t="s">
        <v>12</v>
      </c>
      <c r="G30" s="46">
        <v>4006</v>
      </c>
      <c r="H30" s="54">
        <v>0.16</v>
      </c>
    </row>
    <row r="31" spans="1:9" x14ac:dyDescent="0.25">
      <c r="B31" s="16"/>
      <c r="C31" s="16"/>
      <c r="D31" s="44"/>
      <c r="E31" s="45"/>
      <c r="F31" s="1" t="s">
        <v>14</v>
      </c>
      <c r="G31" s="46">
        <v>3208</v>
      </c>
      <c r="H31" s="54">
        <v>0.2616</v>
      </c>
    </row>
    <row r="32" spans="1:9" x14ac:dyDescent="0.25">
      <c r="B32" s="55" t="s">
        <v>29</v>
      </c>
      <c r="C32" s="56" t="s">
        <v>30</v>
      </c>
      <c r="D32" s="44"/>
      <c r="E32" s="45"/>
      <c r="F32" s="1" t="s">
        <v>15</v>
      </c>
      <c r="G32" s="47" t="s">
        <v>16</v>
      </c>
      <c r="H32" s="54">
        <v>0.14000000000000001</v>
      </c>
    </row>
    <row r="33" spans="1:15" x14ac:dyDescent="0.25">
      <c r="B33" s="16"/>
      <c r="C33" s="16"/>
      <c r="D33" s="44"/>
      <c r="E33" s="45"/>
      <c r="F33" s="1" t="s">
        <v>17</v>
      </c>
      <c r="G33" s="44">
        <v>1101</v>
      </c>
      <c r="H33" s="54">
        <v>2.4400000000000002E-2</v>
      </c>
      <c r="I33" s="57"/>
    </row>
    <row r="34" spans="1:15" x14ac:dyDescent="0.25">
      <c r="B34" s="16"/>
      <c r="C34" s="16"/>
      <c r="D34" s="44"/>
      <c r="E34" s="45"/>
      <c r="F34" s="1" t="s">
        <v>18</v>
      </c>
      <c r="G34" s="44">
        <v>7001</v>
      </c>
      <c r="H34" s="54">
        <v>3.4000000000000002E-2</v>
      </c>
      <c r="I34" s="57"/>
    </row>
    <row r="35" spans="1:15" x14ac:dyDescent="0.25">
      <c r="B35" s="16"/>
      <c r="C35" s="16"/>
      <c r="D35" s="44"/>
      <c r="E35" s="45"/>
      <c r="F35" s="1" t="s">
        <v>19</v>
      </c>
      <c r="G35" s="47" t="s">
        <v>20</v>
      </c>
      <c r="H35" s="54">
        <f>0.0186-0.0186</f>
        <v>0</v>
      </c>
      <c r="I35" s="57"/>
    </row>
    <row r="36" spans="1:15" ht="39" x14ac:dyDescent="0.25">
      <c r="B36" s="45"/>
      <c r="C36" s="58"/>
      <c r="D36" s="44"/>
      <c r="E36" s="45"/>
      <c r="F36" s="59" t="s">
        <v>21</v>
      </c>
      <c r="G36" s="60" t="s">
        <v>22</v>
      </c>
      <c r="H36" s="61">
        <v>0.22</v>
      </c>
      <c r="K36" s="62" t="s">
        <v>31</v>
      </c>
    </row>
    <row r="37" spans="1:15" ht="15.75" thickBot="1" x14ac:dyDescent="0.3">
      <c r="B37" s="32"/>
      <c r="C37" s="48"/>
      <c r="D37" s="49"/>
      <c r="E37" s="32"/>
      <c r="F37" s="50" t="s">
        <v>32</v>
      </c>
      <c r="G37" s="51">
        <v>1110</v>
      </c>
      <c r="H37" s="63">
        <v>0.16</v>
      </c>
    </row>
    <row r="38" spans="1:15" ht="27" thickTop="1" thickBot="1" x14ac:dyDescent="0.25">
      <c r="A38" s="1">
        <v>5</v>
      </c>
      <c r="B38" s="64" t="s">
        <v>33</v>
      </c>
      <c r="C38" s="65"/>
      <c r="D38" s="39">
        <v>1110</v>
      </c>
      <c r="E38" s="40"/>
      <c r="F38" s="41" t="s">
        <v>6</v>
      </c>
      <c r="G38" s="42" t="s">
        <v>7</v>
      </c>
      <c r="H38" s="66" t="s">
        <v>8</v>
      </c>
      <c r="I38" s="67" t="s">
        <v>28</v>
      </c>
      <c r="J38" s="68" t="s">
        <v>34</v>
      </c>
    </row>
    <row r="39" spans="1:15" ht="15.75" thickTop="1" x14ac:dyDescent="0.25">
      <c r="B39" s="16"/>
      <c r="C39" s="16"/>
      <c r="D39" s="44"/>
      <c r="E39" s="45"/>
      <c r="F39" s="1" t="s">
        <v>12</v>
      </c>
      <c r="G39" s="46">
        <v>4006</v>
      </c>
      <c r="H39" s="69">
        <v>0.16</v>
      </c>
      <c r="I39" s="70" t="s">
        <v>35</v>
      </c>
      <c r="J39" s="71">
        <f>+H39+H40+H41</f>
        <v>0.56159999999999999</v>
      </c>
    </row>
    <row r="40" spans="1:15" x14ac:dyDescent="0.25">
      <c r="B40" s="16"/>
      <c r="C40" s="16"/>
      <c r="D40" s="44"/>
      <c r="E40" s="45"/>
      <c r="F40" s="1" t="s">
        <v>14</v>
      </c>
      <c r="G40" s="46">
        <v>3208</v>
      </c>
      <c r="H40" s="69">
        <v>0.2616</v>
      </c>
      <c r="I40" s="70"/>
      <c r="J40" s="72"/>
    </row>
    <row r="41" spans="1:15" x14ac:dyDescent="0.25">
      <c r="B41" s="55" t="s">
        <v>29</v>
      </c>
      <c r="C41" s="56" t="s">
        <v>30</v>
      </c>
      <c r="D41" s="44"/>
      <c r="E41" s="45"/>
      <c r="F41" s="1" t="s">
        <v>15</v>
      </c>
      <c r="G41" s="47" t="s">
        <v>16</v>
      </c>
      <c r="H41" s="69">
        <v>0.14000000000000001</v>
      </c>
      <c r="I41" s="70" t="s">
        <v>36</v>
      </c>
      <c r="J41" s="72"/>
    </row>
    <row r="42" spans="1:15" x14ac:dyDescent="0.25">
      <c r="B42" s="16"/>
      <c r="C42" s="16"/>
      <c r="D42" s="44"/>
      <c r="E42" s="45"/>
      <c r="F42" s="1" t="s">
        <v>17</v>
      </c>
      <c r="G42" s="44">
        <v>1101</v>
      </c>
      <c r="H42" s="69">
        <f>+J46*J42</f>
        <v>2.2043161434977577E-2</v>
      </c>
      <c r="I42" s="73">
        <v>6.5000000000000002E-2</v>
      </c>
      <c r="J42" s="72">
        <f>+I42/(+I42+I43+I44)</f>
        <v>0.36434977578475336</v>
      </c>
    </row>
    <row r="43" spans="1:15" x14ac:dyDescent="0.25">
      <c r="B43" s="16"/>
      <c r="C43" s="16"/>
      <c r="D43" s="44"/>
      <c r="E43" s="45"/>
      <c r="F43" s="1" t="s">
        <v>18</v>
      </c>
      <c r="G43" s="44">
        <v>7001</v>
      </c>
      <c r="H43" s="69">
        <f>+J46*J43</f>
        <v>3.2149103139013452E-2</v>
      </c>
      <c r="I43" s="73">
        <v>9.4799999999999995E-2</v>
      </c>
      <c r="J43" s="72">
        <f>+I43/(+I43+I42+I44)</f>
        <v>0.53139013452914796</v>
      </c>
    </row>
    <row r="44" spans="1:15" x14ac:dyDescent="0.25">
      <c r="B44" s="16"/>
      <c r="C44" s="16"/>
      <c r="D44" s="44"/>
      <c r="E44" s="45"/>
      <c r="F44" s="1" t="s">
        <v>19</v>
      </c>
      <c r="G44" s="47" t="s">
        <v>20</v>
      </c>
      <c r="H44" s="69">
        <f>+J46*J44</f>
        <v>6.3077354260089678E-3</v>
      </c>
      <c r="I44" s="73">
        <v>1.8599999999999998E-2</v>
      </c>
      <c r="J44" s="72">
        <f>+I44/(+I42+I43+I44)</f>
        <v>0.10426008968609865</v>
      </c>
    </row>
    <row r="45" spans="1:15" ht="44.25" customHeight="1" x14ac:dyDescent="0.25">
      <c r="B45" s="45"/>
      <c r="C45" s="58"/>
      <c r="D45" s="44"/>
      <c r="E45" s="45"/>
      <c r="F45" s="59" t="s">
        <v>21</v>
      </c>
      <c r="G45" s="60" t="s">
        <v>22</v>
      </c>
      <c r="H45" s="74">
        <f>25.79%-0.04</f>
        <v>0.21790000000000001</v>
      </c>
      <c r="I45" s="75" t="s">
        <v>37</v>
      </c>
      <c r="J45" s="71">
        <f>+H45+H46</f>
        <v>0.37790000000000001</v>
      </c>
      <c r="K45" s="62" t="s">
        <v>31</v>
      </c>
    </row>
    <row r="46" spans="1:15" ht="26.25" thickBot="1" x14ac:dyDescent="0.25">
      <c r="B46" s="32"/>
      <c r="C46" s="48"/>
      <c r="D46" s="49"/>
      <c r="E46" s="32"/>
      <c r="F46" s="50" t="s">
        <v>32</v>
      </c>
      <c r="G46" s="51">
        <v>1110</v>
      </c>
      <c r="H46" s="76">
        <v>0.16</v>
      </c>
      <c r="I46" s="77" t="s">
        <v>38</v>
      </c>
      <c r="J46" s="78">
        <f>100%-J39-J45</f>
        <v>6.0499999999999998E-2</v>
      </c>
    </row>
    <row r="47" spans="1:15" ht="27" thickTop="1" thickBot="1" x14ac:dyDescent="0.25">
      <c r="A47" s="1">
        <v>6</v>
      </c>
      <c r="B47" s="79" t="s">
        <v>39</v>
      </c>
      <c r="C47" s="80"/>
      <c r="D47" s="39">
        <v>1110</v>
      </c>
      <c r="E47" s="40"/>
      <c r="F47" s="41" t="s">
        <v>6</v>
      </c>
      <c r="G47" s="42" t="s">
        <v>7</v>
      </c>
      <c r="H47" s="66" t="s">
        <v>8</v>
      </c>
      <c r="I47" s="67" t="s">
        <v>28</v>
      </c>
      <c r="J47" s="81" t="s">
        <v>34</v>
      </c>
    </row>
    <row r="48" spans="1:15" ht="15.75" thickTop="1" x14ac:dyDescent="0.25">
      <c r="B48" s="16"/>
      <c r="C48" s="16"/>
      <c r="D48" s="44"/>
      <c r="E48" s="45"/>
      <c r="F48" s="1" t="s">
        <v>12</v>
      </c>
      <c r="G48" s="46">
        <v>4006</v>
      </c>
      <c r="H48" s="69">
        <v>0.16</v>
      </c>
      <c r="I48" s="70" t="s">
        <v>35</v>
      </c>
      <c r="J48" s="82">
        <f>+H48+H49+H50</f>
        <v>0.56159999999999999</v>
      </c>
      <c r="K48" s="83"/>
      <c r="L48" s="83"/>
      <c r="M48" s="83"/>
      <c r="N48" s="83"/>
      <c r="O48" s="83"/>
    </row>
    <row r="49" spans="1:15" x14ac:dyDescent="0.25">
      <c r="B49" s="16"/>
      <c r="C49" s="16"/>
      <c r="D49" s="44"/>
      <c r="E49" s="45"/>
      <c r="F49" s="1" t="s">
        <v>14</v>
      </c>
      <c r="G49" s="46">
        <v>3208</v>
      </c>
      <c r="H49" s="69">
        <v>0.2616</v>
      </c>
      <c r="I49" s="70"/>
      <c r="J49" s="84"/>
      <c r="K49" s="83"/>
      <c r="L49" s="83"/>
      <c r="M49" s="83"/>
      <c r="N49" s="83"/>
      <c r="O49" s="83"/>
    </row>
    <row r="50" spans="1:15" x14ac:dyDescent="0.25">
      <c r="B50" s="55" t="s">
        <v>29</v>
      </c>
      <c r="C50" s="56" t="s">
        <v>30</v>
      </c>
      <c r="D50" s="44"/>
      <c r="E50" s="45"/>
      <c r="F50" s="1" t="s">
        <v>15</v>
      </c>
      <c r="G50" s="47" t="s">
        <v>16</v>
      </c>
      <c r="H50" s="69">
        <v>0.14000000000000001</v>
      </c>
      <c r="I50" s="70" t="s">
        <v>36</v>
      </c>
      <c r="J50" s="84"/>
      <c r="K50" s="83"/>
      <c r="L50" s="83"/>
      <c r="M50" s="83"/>
      <c r="N50" s="83"/>
      <c r="O50" s="83"/>
    </row>
    <row r="51" spans="1:15" x14ac:dyDescent="0.25">
      <c r="B51" s="16"/>
      <c r="C51" s="16"/>
      <c r="D51" s="44"/>
      <c r="E51" s="45"/>
      <c r="F51" s="1" t="s">
        <v>17</v>
      </c>
      <c r="G51" s="44">
        <v>1101</v>
      </c>
      <c r="H51" s="69">
        <f>+J55*J51</f>
        <v>8.1614349775784665E-3</v>
      </c>
      <c r="I51" s="73">
        <v>6.5000000000000002E-2</v>
      </c>
      <c r="J51" s="84">
        <f>+I51/(+I51+I52+I53)</f>
        <v>0.36434977578475336</v>
      </c>
      <c r="K51" s="83"/>
      <c r="L51" s="83"/>
      <c r="M51" s="83"/>
      <c r="N51" s="83"/>
      <c r="O51" s="83"/>
    </row>
    <row r="52" spans="1:15" x14ac:dyDescent="0.25">
      <c r="B52" s="16"/>
      <c r="C52" s="16"/>
      <c r="D52" s="44"/>
      <c r="E52" s="45"/>
      <c r="F52" s="1" t="s">
        <v>18</v>
      </c>
      <c r="G52" s="44">
        <v>7001</v>
      </c>
      <c r="H52" s="69">
        <f>+J55*J52</f>
        <v>1.1903139013452902E-2</v>
      </c>
      <c r="I52" s="73">
        <v>9.4799999999999995E-2</v>
      </c>
      <c r="J52" s="84">
        <f>+I52/(+I52+I51+I53)</f>
        <v>0.53139013452914796</v>
      </c>
      <c r="K52" s="83"/>
      <c r="L52" s="83"/>
      <c r="M52" s="83"/>
      <c r="N52" s="83"/>
      <c r="O52" s="83"/>
    </row>
    <row r="53" spans="1:15" x14ac:dyDescent="0.25">
      <c r="B53" s="16"/>
      <c r="C53" s="16"/>
      <c r="D53" s="44"/>
      <c r="E53" s="45"/>
      <c r="F53" s="1" t="s">
        <v>19</v>
      </c>
      <c r="G53" s="47" t="s">
        <v>20</v>
      </c>
      <c r="H53" s="69">
        <f>+J55*J53</f>
        <v>2.3354260089686074E-3</v>
      </c>
      <c r="I53" s="73">
        <v>1.8599999999999998E-2</v>
      </c>
      <c r="J53" s="84">
        <f>+I53/(+I51+I52+I53)</f>
        <v>0.10426008968609865</v>
      </c>
      <c r="K53" s="83"/>
      <c r="L53" s="83"/>
      <c r="M53" s="83"/>
      <c r="N53" s="83"/>
      <c r="O53" s="83"/>
    </row>
    <row r="54" spans="1:15" ht="39" x14ac:dyDescent="0.25">
      <c r="B54" s="45"/>
      <c r="C54" s="58"/>
      <c r="D54" s="44"/>
      <c r="E54" s="45"/>
      <c r="F54" s="59" t="s">
        <v>21</v>
      </c>
      <c r="G54" s="60" t="s">
        <v>22</v>
      </c>
      <c r="H54" s="74">
        <v>0.25790000000000002</v>
      </c>
      <c r="I54" s="70" t="s">
        <v>37</v>
      </c>
      <c r="J54" s="82">
        <f>+H54+H55</f>
        <v>0.41600000000000004</v>
      </c>
      <c r="K54" s="85" t="s">
        <v>31</v>
      </c>
      <c r="L54" s="86"/>
      <c r="M54" s="83"/>
      <c r="N54" s="83"/>
      <c r="O54" s="83"/>
    </row>
    <row r="55" spans="1:15" ht="37.5" customHeight="1" thickBot="1" x14ac:dyDescent="0.25">
      <c r="B55" s="32"/>
      <c r="C55" s="48"/>
      <c r="D55" s="49"/>
      <c r="E55" s="32"/>
      <c r="F55" s="50" t="s">
        <v>32</v>
      </c>
      <c r="G55" s="51">
        <v>1110</v>
      </c>
      <c r="H55" s="76">
        <v>0.15809999999999999</v>
      </c>
      <c r="I55" s="87" t="s">
        <v>38</v>
      </c>
      <c r="J55" s="88">
        <f>100%-J48-J54</f>
        <v>2.2399999999999975E-2</v>
      </c>
      <c r="L55" s="89"/>
    </row>
    <row r="56" spans="1:15" ht="29.25" customHeight="1" thickTop="1" thickBot="1" x14ac:dyDescent="0.25">
      <c r="A56" s="1">
        <v>6</v>
      </c>
      <c r="B56" s="90" t="s">
        <v>40</v>
      </c>
      <c r="C56" s="91"/>
      <c r="D56" s="39">
        <v>1550</v>
      </c>
      <c r="E56" s="40"/>
      <c r="F56" s="41" t="s">
        <v>6</v>
      </c>
      <c r="G56" s="42" t="s">
        <v>7</v>
      </c>
      <c r="H56" s="43" t="s">
        <v>8</v>
      </c>
      <c r="I56" s="26" t="s">
        <v>28</v>
      </c>
      <c r="J56" s="89"/>
      <c r="K56" s="89"/>
    </row>
    <row r="57" spans="1:15" ht="15.75" thickTop="1" x14ac:dyDescent="0.25">
      <c r="B57" s="16"/>
      <c r="C57" s="16"/>
      <c r="D57" s="44"/>
      <c r="E57" s="45"/>
      <c r="F57" s="1" t="s">
        <v>12</v>
      </c>
      <c r="G57" s="46">
        <v>4006</v>
      </c>
      <c r="H57" s="54">
        <v>0.16</v>
      </c>
    </row>
    <row r="58" spans="1:15" x14ac:dyDescent="0.25">
      <c r="B58" s="55" t="s">
        <v>29</v>
      </c>
      <c r="C58" s="56" t="s">
        <v>41</v>
      </c>
      <c r="D58" s="44"/>
      <c r="E58" s="45"/>
      <c r="F58" s="1" t="s">
        <v>14</v>
      </c>
      <c r="G58" s="46">
        <v>3208</v>
      </c>
      <c r="H58" s="54">
        <v>0.2616</v>
      </c>
    </row>
    <row r="59" spans="1:15" x14ac:dyDescent="0.25">
      <c r="B59" s="16"/>
      <c r="C59" s="56" t="s">
        <v>42</v>
      </c>
      <c r="D59" s="44"/>
      <c r="E59" s="45"/>
      <c r="F59" s="1" t="s">
        <v>15</v>
      </c>
      <c r="G59" s="47" t="s">
        <v>16</v>
      </c>
      <c r="H59" s="54">
        <v>0.14000000000000001</v>
      </c>
    </row>
    <row r="60" spans="1:15" x14ac:dyDescent="0.25">
      <c r="B60" s="16"/>
      <c r="C60" s="16"/>
      <c r="D60" s="44"/>
      <c r="E60" s="45"/>
      <c r="F60" s="1" t="s">
        <v>17</v>
      </c>
      <c r="G60" s="44">
        <v>1101</v>
      </c>
      <c r="H60" s="54">
        <v>2.4400000000000002E-2</v>
      </c>
    </row>
    <row r="61" spans="1:15" x14ac:dyDescent="0.25">
      <c r="B61" s="16"/>
      <c r="C61" s="16"/>
      <c r="D61" s="44"/>
      <c r="E61" s="45"/>
      <c r="F61" s="1" t="s">
        <v>18</v>
      </c>
      <c r="G61" s="44">
        <v>7001</v>
      </c>
      <c r="H61" s="54">
        <v>3.4000000000000002E-2</v>
      </c>
    </row>
    <row r="62" spans="1:15" x14ac:dyDescent="0.25">
      <c r="B62" s="16"/>
      <c r="C62" s="16"/>
      <c r="D62" s="44"/>
      <c r="E62" s="45"/>
      <c r="F62" s="1" t="s">
        <v>19</v>
      </c>
      <c r="G62" s="47" t="s">
        <v>20</v>
      </c>
      <c r="H62" s="54">
        <v>0</v>
      </c>
    </row>
    <row r="63" spans="1:15" ht="39" x14ac:dyDescent="0.25">
      <c r="B63" s="45"/>
      <c r="C63" s="58"/>
      <c r="D63" s="44"/>
      <c r="E63" s="45"/>
      <c r="F63" s="59" t="s">
        <v>21</v>
      </c>
      <c r="G63" s="60" t="s">
        <v>22</v>
      </c>
      <c r="H63" s="61">
        <v>0.22</v>
      </c>
      <c r="K63" s="62" t="s">
        <v>31</v>
      </c>
    </row>
    <row r="64" spans="1:15" ht="13.5" thickBot="1" x14ac:dyDescent="0.25">
      <c r="B64" s="32"/>
      <c r="C64" s="48"/>
      <c r="D64" s="49"/>
      <c r="E64" s="32"/>
      <c r="F64" s="50" t="s">
        <v>43</v>
      </c>
      <c r="G64" s="51">
        <v>1550</v>
      </c>
      <c r="H64" s="61">
        <v>0.16</v>
      </c>
      <c r="I64" s="92"/>
    </row>
    <row r="65" spans="1:11" ht="28.5" customHeight="1" thickTop="1" thickBot="1" x14ac:dyDescent="0.25">
      <c r="B65" s="93" t="s">
        <v>44</v>
      </c>
      <c r="C65" s="94"/>
      <c r="D65" s="39">
        <v>1550</v>
      </c>
      <c r="E65" s="40"/>
      <c r="F65" s="41" t="s">
        <v>6</v>
      </c>
      <c r="G65" s="42" t="s">
        <v>7</v>
      </c>
      <c r="H65" s="43" t="s">
        <v>8</v>
      </c>
      <c r="I65" s="67" t="s">
        <v>28</v>
      </c>
      <c r="J65" s="81" t="s">
        <v>34</v>
      </c>
    </row>
    <row r="66" spans="1:11" ht="15.75" thickTop="1" x14ac:dyDescent="0.25">
      <c r="B66" s="16"/>
      <c r="C66" s="16"/>
      <c r="D66" s="44"/>
      <c r="E66" s="45"/>
      <c r="F66" s="1" t="s">
        <v>12</v>
      </c>
      <c r="G66" s="46">
        <v>4006</v>
      </c>
      <c r="H66" s="54">
        <v>0.16</v>
      </c>
      <c r="I66" s="95" t="s">
        <v>35</v>
      </c>
      <c r="J66" s="96">
        <f>+H66+H67+H68</f>
        <v>0.56159999999999999</v>
      </c>
    </row>
    <row r="67" spans="1:11" x14ac:dyDescent="0.25">
      <c r="B67" s="55" t="s">
        <v>29</v>
      </c>
      <c r="C67" s="56" t="s">
        <v>41</v>
      </c>
      <c r="D67" s="44"/>
      <c r="E67" s="45"/>
      <c r="F67" s="1" t="s">
        <v>14</v>
      </c>
      <c r="G67" s="46">
        <v>3208</v>
      </c>
      <c r="H67" s="54">
        <v>0.2616</v>
      </c>
      <c r="I67" s="95"/>
      <c r="J67" s="72"/>
    </row>
    <row r="68" spans="1:11" x14ac:dyDescent="0.25">
      <c r="B68" s="16"/>
      <c r="C68" s="56" t="s">
        <v>42</v>
      </c>
      <c r="D68" s="44"/>
      <c r="E68" s="45"/>
      <c r="F68" s="1" t="s">
        <v>15</v>
      </c>
      <c r="G68" s="47" t="s">
        <v>16</v>
      </c>
      <c r="H68" s="54">
        <v>0.14000000000000001</v>
      </c>
      <c r="I68" s="95" t="s">
        <v>36</v>
      </c>
      <c r="J68" s="72"/>
    </row>
    <row r="69" spans="1:11" x14ac:dyDescent="0.25">
      <c r="B69" s="16"/>
      <c r="C69" s="16"/>
      <c r="D69" s="44"/>
      <c r="E69" s="45"/>
      <c r="F69" s="1" t="s">
        <v>17</v>
      </c>
      <c r="G69" s="44">
        <v>1101</v>
      </c>
      <c r="H69" s="54">
        <f>+J73*J69</f>
        <v>8.1614349775784665E-3</v>
      </c>
      <c r="I69" s="57">
        <v>6.5000000000000002E-2</v>
      </c>
      <c r="J69" s="72">
        <f>+I69/(+I69+I70+I71)</f>
        <v>0.36434977578475336</v>
      </c>
    </row>
    <row r="70" spans="1:11" x14ac:dyDescent="0.25">
      <c r="B70" s="16"/>
      <c r="C70" s="16"/>
      <c r="D70" s="44"/>
      <c r="E70" s="45"/>
      <c r="F70" s="1" t="s">
        <v>18</v>
      </c>
      <c r="G70" s="44">
        <v>7001</v>
      </c>
      <c r="H70" s="54">
        <f>+J73*J70</f>
        <v>1.1903139013452902E-2</v>
      </c>
      <c r="I70" s="57">
        <v>9.4799999999999995E-2</v>
      </c>
      <c r="J70" s="72">
        <f>+I70/(+I70+I69+I71)</f>
        <v>0.53139013452914796</v>
      </c>
    </row>
    <row r="71" spans="1:11" x14ac:dyDescent="0.25">
      <c r="B71" s="16"/>
      <c r="C71" s="16"/>
      <c r="D71" s="44"/>
      <c r="E71" s="45"/>
      <c r="F71" s="1" t="s">
        <v>19</v>
      </c>
      <c r="G71" s="47" t="s">
        <v>20</v>
      </c>
      <c r="H71" s="54">
        <f>+J73*J71</f>
        <v>2.3354260089686074E-3</v>
      </c>
      <c r="I71" s="57">
        <v>1.8599999999999998E-2</v>
      </c>
      <c r="J71" s="72">
        <f>+I71/(+I69+I70+I71)</f>
        <v>0.10426008968609865</v>
      </c>
    </row>
    <row r="72" spans="1:11" ht="39" x14ac:dyDescent="0.25">
      <c r="B72" s="45"/>
      <c r="C72" s="58"/>
      <c r="D72" s="44"/>
      <c r="E72" s="45"/>
      <c r="F72" s="59" t="s">
        <v>21</v>
      </c>
      <c r="G72" s="60" t="s">
        <v>22</v>
      </c>
      <c r="H72" s="61">
        <v>0.25790000000000002</v>
      </c>
      <c r="I72" s="95" t="s">
        <v>37</v>
      </c>
      <c r="J72" s="97">
        <f>+H72+H73</f>
        <v>0.41600000000000004</v>
      </c>
      <c r="K72" s="62" t="s">
        <v>31</v>
      </c>
    </row>
    <row r="73" spans="1:11" ht="26.25" thickBot="1" x14ac:dyDescent="0.25">
      <c r="B73" s="32"/>
      <c r="C73" s="48"/>
      <c r="D73" s="49"/>
      <c r="E73" s="32"/>
      <c r="F73" s="50" t="s">
        <v>43</v>
      </c>
      <c r="G73" s="51">
        <v>1550</v>
      </c>
      <c r="H73" s="74">
        <v>0.15809999999999999</v>
      </c>
      <c r="I73" s="87" t="s">
        <v>38</v>
      </c>
      <c r="J73" s="98">
        <f>100%-J66-J72</f>
        <v>2.2399999999999975E-2</v>
      </c>
    </row>
    <row r="74" spans="1:11" ht="16.5" thickTop="1" thickBot="1" x14ac:dyDescent="0.3">
      <c r="A74" s="1">
        <v>7</v>
      </c>
      <c r="B74" s="38" t="s">
        <v>45</v>
      </c>
      <c r="C74" s="99"/>
      <c r="D74" s="100">
        <v>2000</v>
      </c>
      <c r="E74" s="40"/>
      <c r="F74" s="41" t="s">
        <v>6</v>
      </c>
      <c r="G74" s="42" t="s">
        <v>7</v>
      </c>
      <c r="H74" s="43" t="s">
        <v>8</v>
      </c>
    </row>
    <row r="75" spans="1:11" ht="15.75" thickTop="1" x14ac:dyDescent="0.25">
      <c r="B75" s="16" t="s">
        <v>46</v>
      </c>
      <c r="C75" s="16" t="s">
        <v>21</v>
      </c>
      <c r="D75" s="101">
        <v>2000</v>
      </c>
      <c r="E75" s="102"/>
      <c r="F75" s="1" t="s">
        <v>12</v>
      </c>
      <c r="G75" s="46">
        <v>4006</v>
      </c>
      <c r="H75" s="54">
        <v>0.16</v>
      </c>
    </row>
    <row r="76" spans="1:11" x14ac:dyDescent="0.25">
      <c r="B76" s="16" t="s">
        <v>47</v>
      </c>
      <c r="C76" s="16"/>
      <c r="D76" s="101">
        <v>2011</v>
      </c>
      <c r="E76" s="102"/>
      <c r="F76" s="1" t="s">
        <v>14</v>
      </c>
      <c r="G76" s="46">
        <v>3208</v>
      </c>
      <c r="H76" s="54">
        <v>0.2616</v>
      </c>
    </row>
    <row r="77" spans="1:11" x14ac:dyDescent="0.25">
      <c r="B77" s="16"/>
      <c r="C77" s="16"/>
      <c r="D77" s="101"/>
      <c r="E77" s="102"/>
      <c r="F77" s="1" t="s">
        <v>15</v>
      </c>
      <c r="G77" s="47" t="s">
        <v>16</v>
      </c>
      <c r="H77" s="54">
        <v>0.14000000000000001</v>
      </c>
    </row>
    <row r="78" spans="1:11" x14ac:dyDescent="0.25">
      <c r="B78" s="16" t="s">
        <v>48</v>
      </c>
      <c r="C78" s="16" t="s">
        <v>49</v>
      </c>
      <c r="D78" s="101">
        <v>2012</v>
      </c>
      <c r="E78" s="102"/>
      <c r="F78" s="1" t="s">
        <v>17</v>
      </c>
      <c r="G78" s="44">
        <v>1101</v>
      </c>
      <c r="H78" s="54">
        <v>6.5000000000000002E-2</v>
      </c>
    </row>
    <row r="79" spans="1:11" x14ac:dyDescent="0.25">
      <c r="B79" s="16" t="s">
        <v>48</v>
      </c>
      <c r="C79" s="16" t="s">
        <v>50</v>
      </c>
      <c r="D79" s="101">
        <v>2012</v>
      </c>
      <c r="E79" s="102"/>
      <c r="F79" s="1" t="s">
        <v>18</v>
      </c>
      <c r="G79" s="44">
        <v>7001</v>
      </c>
      <c r="H79" s="54">
        <v>9.4799999999999995E-2</v>
      </c>
    </row>
    <row r="80" spans="1:11" x14ac:dyDescent="0.25">
      <c r="B80" s="16"/>
      <c r="C80" s="16"/>
      <c r="D80" s="101"/>
      <c r="E80" s="102"/>
      <c r="F80" s="1" t="s">
        <v>19</v>
      </c>
      <c r="G80" s="47" t="s">
        <v>20</v>
      </c>
      <c r="H80" s="54">
        <v>1.8599999999999998E-2</v>
      </c>
    </row>
    <row r="81" spans="1:13" x14ac:dyDescent="0.25">
      <c r="B81" s="16" t="s">
        <v>48</v>
      </c>
      <c r="C81" s="16" t="s">
        <v>51</v>
      </c>
      <c r="D81" s="101">
        <v>2012</v>
      </c>
      <c r="E81" s="102"/>
      <c r="F81" s="59" t="s">
        <v>21</v>
      </c>
      <c r="G81" s="60">
        <v>2000</v>
      </c>
      <c r="H81" s="61">
        <f>ROUND(0.26*K81,4)</f>
        <v>0.19500000000000001</v>
      </c>
      <c r="K81" s="103">
        <v>0.75</v>
      </c>
    </row>
    <row r="82" spans="1:13" x14ac:dyDescent="0.25">
      <c r="B82" s="16" t="s">
        <v>52</v>
      </c>
      <c r="C82" s="16" t="s">
        <v>53</v>
      </c>
      <c r="D82" s="101">
        <v>2013</v>
      </c>
      <c r="E82" s="102"/>
      <c r="F82" s="59" t="s">
        <v>23</v>
      </c>
      <c r="G82" s="60" t="s">
        <v>54</v>
      </c>
      <c r="H82" s="61">
        <f>0.26-H81</f>
        <v>6.5000000000000002E-2</v>
      </c>
      <c r="K82" s="103">
        <v>0.25</v>
      </c>
    </row>
    <row r="83" spans="1:13" x14ac:dyDescent="0.25">
      <c r="B83" s="16" t="s">
        <v>52</v>
      </c>
      <c r="C83" s="45" t="s">
        <v>55</v>
      </c>
      <c r="D83" s="104">
        <v>2013</v>
      </c>
      <c r="E83" s="102"/>
      <c r="F83" s="105"/>
      <c r="G83" s="106"/>
      <c r="H83" s="107"/>
    </row>
    <row r="84" spans="1:13" x14ac:dyDescent="0.25">
      <c r="B84" s="16" t="s">
        <v>52</v>
      </c>
      <c r="C84" s="45" t="s">
        <v>56</v>
      </c>
      <c r="D84" s="104">
        <v>2013</v>
      </c>
      <c r="E84" s="102"/>
      <c r="F84" s="108"/>
      <c r="G84" s="106"/>
      <c r="H84" s="107"/>
    </row>
    <row r="85" spans="1:13" x14ac:dyDescent="0.25">
      <c r="B85" s="16" t="s">
        <v>52</v>
      </c>
      <c r="C85" s="45" t="s">
        <v>57</v>
      </c>
      <c r="D85" s="104">
        <v>2013</v>
      </c>
      <c r="E85" s="102"/>
      <c r="F85" s="108"/>
      <c r="G85" s="106"/>
      <c r="H85" s="107"/>
    </row>
    <row r="86" spans="1:13" ht="15.75" thickBot="1" x14ac:dyDescent="0.3">
      <c r="B86" s="16" t="s">
        <v>58</v>
      </c>
      <c r="C86" s="45" t="s">
        <v>59</v>
      </c>
      <c r="D86" s="104">
        <v>2000</v>
      </c>
      <c r="E86" s="109"/>
      <c r="F86" s="105"/>
      <c r="H86" s="107"/>
      <c r="I86" s="111"/>
    </row>
    <row r="87" spans="1:13" x14ac:dyDescent="0.25">
      <c r="B87" s="16" t="s">
        <v>60</v>
      </c>
      <c r="C87" s="16" t="s">
        <v>61</v>
      </c>
      <c r="D87" s="101">
        <v>2014</v>
      </c>
      <c r="E87" s="102"/>
      <c r="G87" s="44"/>
      <c r="H87" s="107"/>
    </row>
    <row r="88" spans="1:13" ht="15.75" thickBot="1" x14ac:dyDescent="0.3">
      <c r="B88" s="16" t="s">
        <v>60</v>
      </c>
      <c r="C88" s="112" t="s">
        <v>62</v>
      </c>
      <c r="D88" s="113">
        <v>2014</v>
      </c>
      <c r="E88" s="102"/>
      <c r="G88" s="44"/>
      <c r="H88" s="107"/>
    </row>
    <row r="89" spans="1:13" ht="14.25" thickTop="1" thickBot="1" x14ac:dyDescent="0.25">
      <c r="A89" s="1">
        <v>8</v>
      </c>
      <c r="B89" s="53" t="s">
        <v>63</v>
      </c>
      <c r="C89" s="114"/>
      <c r="D89" s="115">
        <v>3217</v>
      </c>
      <c r="E89" s="116"/>
      <c r="F89" s="117" t="s">
        <v>6</v>
      </c>
      <c r="G89" s="118" t="s">
        <v>7</v>
      </c>
      <c r="H89" s="119" t="s">
        <v>8</v>
      </c>
      <c r="I89" s="26" t="s">
        <v>28</v>
      </c>
    </row>
    <row r="90" spans="1:13" ht="15.75" thickTop="1" x14ac:dyDescent="0.25">
      <c r="B90" s="16"/>
      <c r="C90" s="120"/>
      <c r="D90" s="121"/>
      <c r="E90" s="122"/>
      <c r="F90" s="123" t="s">
        <v>12</v>
      </c>
      <c r="G90" s="124">
        <v>4006</v>
      </c>
      <c r="H90" s="125">
        <v>0.16</v>
      </c>
    </row>
    <row r="91" spans="1:13" x14ac:dyDescent="0.25">
      <c r="B91" s="16"/>
      <c r="C91" s="55"/>
      <c r="D91" s="121"/>
      <c r="E91" s="122"/>
      <c r="F91" s="123" t="s">
        <v>14</v>
      </c>
      <c r="G91" s="124">
        <v>3208</v>
      </c>
      <c r="H91" s="125">
        <v>0.2616</v>
      </c>
      <c r="M91" s="110"/>
    </row>
    <row r="92" spans="1:13" x14ac:dyDescent="0.25">
      <c r="B92" s="16"/>
      <c r="C92" s="55"/>
      <c r="D92" s="121"/>
      <c r="E92" s="122"/>
      <c r="F92" s="123" t="s">
        <v>15</v>
      </c>
      <c r="G92" s="126" t="s">
        <v>16</v>
      </c>
      <c r="H92" s="125">
        <v>0.14000000000000001</v>
      </c>
      <c r="M92" s="127"/>
    </row>
    <row r="93" spans="1:13" x14ac:dyDescent="0.25">
      <c r="B93" s="16"/>
      <c r="C93" s="55"/>
      <c r="D93" s="121"/>
      <c r="E93" s="122"/>
      <c r="F93" s="123" t="s">
        <v>17</v>
      </c>
      <c r="G93" s="128">
        <v>1101</v>
      </c>
      <c r="H93" s="125">
        <v>2.4400000000000002E-2</v>
      </c>
      <c r="M93" s="127"/>
    </row>
    <row r="94" spans="1:13" x14ac:dyDescent="0.25">
      <c r="B94" s="16"/>
      <c r="C94" s="55"/>
      <c r="D94" s="121"/>
      <c r="E94" s="122"/>
      <c r="F94" s="123" t="s">
        <v>18</v>
      </c>
      <c r="G94" s="128">
        <v>7001</v>
      </c>
      <c r="H94" s="125">
        <v>3.4000000000000002E-2</v>
      </c>
      <c r="M94" s="127"/>
    </row>
    <row r="95" spans="1:13" x14ac:dyDescent="0.25">
      <c r="B95" s="16"/>
      <c r="C95" s="55"/>
      <c r="D95" s="121"/>
      <c r="E95" s="122"/>
      <c r="F95" s="123" t="s">
        <v>19</v>
      </c>
      <c r="G95" s="126" t="s">
        <v>20</v>
      </c>
      <c r="H95" s="125">
        <v>0</v>
      </c>
    </row>
    <row r="96" spans="1:13" x14ac:dyDescent="0.25">
      <c r="B96" s="16"/>
      <c r="C96" s="55"/>
      <c r="D96" s="121"/>
      <c r="E96" s="122"/>
      <c r="F96" s="129" t="s">
        <v>64</v>
      </c>
      <c r="G96" s="130">
        <v>2000</v>
      </c>
      <c r="H96" s="131">
        <v>0.22</v>
      </c>
    </row>
    <row r="97" spans="1:11" ht="25.5" customHeight="1" thickBot="1" x14ac:dyDescent="0.25">
      <c r="B97" s="16"/>
      <c r="C97" s="55"/>
      <c r="D97" s="121"/>
      <c r="E97" s="122"/>
      <c r="F97" s="129" t="s">
        <v>65</v>
      </c>
      <c r="G97" s="130">
        <v>3217</v>
      </c>
      <c r="H97" s="131">
        <v>0.16</v>
      </c>
      <c r="I97" s="132"/>
      <c r="J97" s="133"/>
    </row>
    <row r="98" spans="1:11" ht="29.25" customHeight="1" thickTop="1" thickBot="1" x14ac:dyDescent="0.25">
      <c r="A98" s="1">
        <v>10</v>
      </c>
      <c r="B98" s="134" t="s">
        <v>66</v>
      </c>
      <c r="C98" s="135"/>
      <c r="D98" s="115">
        <v>3217</v>
      </c>
      <c r="E98" s="116"/>
      <c r="F98" s="117" t="s">
        <v>6</v>
      </c>
      <c r="G98" s="118" t="s">
        <v>7</v>
      </c>
      <c r="H98" s="119" t="s">
        <v>8</v>
      </c>
      <c r="I98" s="67" t="s">
        <v>28</v>
      </c>
      <c r="J98" s="81" t="s">
        <v>34</v>
      </c>
    </row>
    <row r="99" spans="1:11" ht="12.75" customHeight="1" thickTop="1" x14ac:dyDescent="0.25">
      <c r="B99" s="16"/>
      <c r="C99" s="120"/>
      <c r="D99" s="121"/>
      <c r="E99" s="122"/>
      <c r="F99" s="123" t="s">
        <v>12</v>
      </c>
      <c r="G99" s="124">
        <v>4006</v>
      </c>
      <c r="H99" s="125">
        <v>0.16</v>
      </c>
      <c r="I99" s="136" t="s">
        <v>35</v>
      </c>
      <c r="J99" s="96">
        <f>+H99+H100+H101</f>
        <v>0.56159999999999999</v>
      </c>
    </row>
    <row r="100" spans="1:11" ht="12.75" customHeight="1" x14ac:dyDescent="0.25">
      <c r="B100" s="16"/>
      <c r="C100" s="55"/>
      <c r="D100" s="121"/>
      <c r="E100" s="122"/>
      <c r="F100" s="123" t="s">
        <v>14</v>
      </c>
      <c r="G100" s="124">
        <v>3208</v>
      </c>
      <c r="H100" s="125">
        <v>0.2616</v>
      </c>
      <c r="I100" s="137"/>
      <c r="J100" s="72"/>
    </row>
    <row r="101" spans="1:11" ht="12.75" customHeight="1" x14ac:dyDescent="0.25">
      <c r="B101" s="16"/>
      <c r="C101" s="138" t="s">
        <v>67</v>
      </c>
      <c r="D101" s="139">
        <v>45137</v>
      </c>
      <c r="E101" s="122"/>
      <c r="F101" s="123" t="s">
        <v>15</v>
      </c>
      <c r="G101" s="126" t="s">
        <v>16</v>
      </c>
      <c r="H101" s="125">
        <v>0.14000000000000001</v>
      </c>
      <c r="I101" s="137" t="s">
        <v>36</v>
      </c>
      <c r="J101" s="72"/>
    </row>
    <row r="102" spans="1:11" ht="12.75" customHeight="1" x14ac:dyDescent="0.25">
      <c r="B102" s="16"/>
      <c r="C102" s="138" t="s">
        <v>68</v>
      </c>
      <c r="D102" s="139">
        <v>44787</v>
      </c>
      <c r="E102" s="122"/>
      <c r="F102" s="123" t="s">
        <v>17</v>
      </c>
      <c r="G102" s="128">
        <v>1101</v>
      </c>
      <c r="H102" s="125">
        <f>+J106*J102</f>
        <v>2.2043161434977577E-2</v>
      </c>
      <c r="I102" s="140">
        <v>6.5000000000000002E-2</v>
      </c>
      <c r="J102" s="72">
        <f>+I102/(+I102+I103+I104)</f>
        <v>0.36434977578475336</v>
      </c>
    </row>
    <row r="103" spans="1:11" ht="12.75" customHeight="1" x14ac:dyDescent="0.25">
      <c r="B103" s="16"/>
      <c r="C103" s="138" t="s">
        <v>69</v>
      </c>
      <c r="D103" s="139">
        <v>44681</v>
      </c>
      <c r="E103" s="122"/>
      <c r="F103" s="123" t="s">
        <v>18</v>
      </c>
      <c r="G103" s="128">
        <v>7001</v>
      </c>
      <c r="H103" s="125">
        <f>+J106*J103</f>
        <v>3.2149103139013452E-2</v>
      </c>
      <c r="I103" s="140">
        <v>9.4799999999999995E-2</v>
      </c>
      <c r="J103" s="72">
        <f>+I103/(+I103+I102+I104)</f>
        <v>0.53139013452914796</v>
      </c>
    </row>
    <row r="104" spans="1:11" ht="12.75" customHeight="1" x14ac:dyDescent="0.25">
      <c r="B104" s="16"/>
      <c r="C104" s="55"/>
      <c r="D104" s="139"/>
      <c r="E104" s="122"/>
      <c r="F104" s="123" t="s">
        <v>19</v>
      </c>
      <c r="G104" s="126" t="s">
        <v>20</v>
      </c>
      <c r="H104" s="125">
        <f>+J106*J104</f>
        <v>6.3077354260089678E-3</v>
      </c>
      <c r="I104" s="140">
        <v>1.8599999999999998E-2</v>
      </c>
      <c r="J104" s="72">
        <f>+I104/(+I102+I103+I104)</f>
        <v>0.10426008968609865</v>
      </c>
    </row>
    <row r="105" spans="1:11" ht="37.5" customHeight="1" x14ac:dyDescent="0.25">
      <c r="B105" s="16"/>
      <c r="C105" s="55"/>
      <c r="D105" s="139"/>
      <c r="E105" s="122"/>
      <c r="F105" s="129" t="s">
        <v>64</v>
      </c>
      <c r="G105" s="130">
        <v>2000</v>
      </c>
      <c r="H105" s="131">
        <f>25.79%-0.04</f>
        <v>0.21790000000000001</v>
      </c>
      <c r="I105" s="141" t="s">
        <v>37</v>
      </c>
      <c r="J105" s="97">
        <f>+H105+H106</f>
        <v>0.37790000000000001</v>
      </c>
      <c r="K105" s="62" t="s">
        <v>31</v>
      </c>
    </row>
    <row r="106" spans="1:11" ht="30" customHeight="1" thickBot="1" x14ac:dyDescent="0.25">
      <c r="B106" s="16"/>
      <c r="C106" s="55"/>
      <c r="D106" s="139"/>
      <c r="E106" s="122"/>
      <c r="F106" s="129" t="s">
        <v>65</v>
      </c>
      <c r="G106" s="130">
        <v>3217</v>
      </c>
      <c r="H106" s="142">
        <v>0.16</v>
      </c>
      <c r="I106" s="87" t="s">
        <v>38</v>
      </c>
      <c r="J106" s="143">
        <f>100%-J99-J105</f>
        <v>6.0499999999999998E-2</v>
      </c>
    </row>
    <row r="107" spans="1:11" ht="27" thickTop="1" thickBot="1" x14ac:dyDescent="0.25">
      <c r="A107" s="1">
        <v>9</v>
      </c>
      <c r="B107" s="144" t="s">
        <v>70</v>
      </c>
      <c r="C107" s="145"/>
      <c r="D107" s="115">
        <v>3217</v>
      </c>
      <c r="E107" s="116"/>
      <c r="F107" s="117" t="s">
        <v>6</v>
      </c>
      <c r="G107" s="118" t="s">
        <v>7</v>
      </c>
      <c r="H107" s="119" t="s">
        <v>8</v>
      </c>
      <c r="I107" s="67" t="s">
        <v>28</v>
      </c>
      <c r="J107" s="81" t="s">
        <v>34</v>
      </c>
    </row>
    <row r="108" spans="1:11" ht="15.75" thickTop="1" x14ac:dyDescent="0.25">
      <c r="B108" s="16"/>
      <c r="C108" s="120"/>
      <c r="D108" s="121"/>
      <c r="E108" s="122"/>
      <c r="F108" s="123" t="s">
        <v>12</v>
      </c>
      <c r="G108" s="124">
        <v>4006</v>
      </c>
      <c r="H108" s="125">
        <v>0.16</v>
      </c>
      <c r="I108" s="136" t="s">
        <v>35</v>
      </c>
      <c r="J108" s="96">
        <f>+H108+H109+H110</f>
        <v>0.56159999999999999</v>
      </c>
    </row>
    <row r="109" spans="1:11" x14ac:dyDescent="0.25">
      <c r="B109" s="16"/>
      <c r="C109" s="138" t="s">
        <v>71</v>
      </c>
      <c r="D109" s="139">
        <v>44377</v>
      </c>
      <c r="E109" s="122"/>
      <c r="F109" s="123" t="s">
        <v>14</v>
      </c>
      <c r="G109" s="124">
        <v>3208</v>
      </c>
      <c r="H109" s="125">
        <v>0.2616</v>
      </c>
      <c r="I109" s="137"/>
      <c r="J109" s="72"/>
    </row>
    <row r="110" spans="1:11" x14ac:dyDescent="0.25">
      <c r="B110" s="16"/>
      <c r="C110" s="138" t="s">
        <v>72</v>
      </c>
      <c r="D110" s="139">
        <v>45016</v>
      </c>
      <c r="E110" s="122"/>
      <c r="F110" s="123" t="s">
        <v>15</v>
      </c>
      <c r="G110" s="126" t="s">
        <v>16</v>
      </c>
      <c r="H110" s="125">
        <v>0.14000000000000001</v>
      </c>
      <c r="I110" s="137" t="s">
        <v>36</v>
      </c>
      <c r="J110" s="72"/>
    </row>
    <row r="111" spans="1:11" x14ac:dyDescent="0.25">
      <c r="B111" s="16"/>
      <c r="C111" s="138" t="s">
        <v>73</v>
      </c>
      <c r="D111" s="139">
        <v>45137</v>
      </c>
      <c r="E111" s="122"/>
      <c r="F111" s="123" t="s">
        <v>17</v>
      </c>
      <c r="G111" s="128">
        <v>1101</v>
      </c>
      <c r="H111" s="125">
        <f>+J115*J111</f>
        <v>3.2062780269058204E-3</v>
      </c>
      <c r="I111" s="140">
        <v>6.5000000000000002E-2</v>
      </c>
      <c r="J111" s="72">
        <f>+I111/(+I111+I112+I113)</f>
        <v>0.36434977578475336</v>
      </c>
    </row>
    <row r="112" spans="1:11" x14ac:dyDescent="0.25">
      <c r="B112" s="16"/>
      <c r="C112" s="138" t="s">
        <v>74</v>
      </c>
      <c r="D112" s="139">
        <v>45137</v>
      </c>
      <c r="E112" s="122"/>
      <c r="F112" s="123" t="s">
        <v>18</v>
      </c>
      <c r="G112" s="128">
        <v>7001</v>
      </c>
      <c r="H112" s="125">
        <f>+J115*J112</f>
        <v>4.6762331838564883E-3</v>
      </c>
      <c r="I112" s="140">
        <v>9.4799999999999995E-2</v>
      </c>
      <c r="J112" s="72">
        <f>+I112/(+I112+I111+I113)</f>
        <v>0.53139013452914796</v>
      </c>
    </row>
    <row r="113" spans="1:11" ht="12.75" customHeight="1" x14ac:dyDescent="0.25">
      <c r="B113" s="16"/>
      <c r="C113" s="138" t="s">
        <v>75</v>
      </c>
      <c r="D113" s="139">
        <v>45137</v>
      </c>
      <c r="E113" s="122"/>
      <c r="F113" s="123" t="s">
        <v>19</v>
      </c>
      <c r="G113" s="126" t="s">
        <v>20</v>
      </c>
      <c r="H113" s="125">
        <f>+J115*J113</f>
        <v>9.1748878923766551E-4</v>
      </c>
      <c r="I113" s="140">
        <v>1.8599999999999998E-2</v>
      </c>
      <c r="J113" s="72">
        <f>+I113/(+I111+I112+I113)</f>
        <v>0.10426008968609865</v>
      </c>
    </row>
    <row r="114" spans="1:11" ht="39" x14ac:dyDescent="0.25">
      <c r="B114" s="16"/>
      <c r="C114" s="138" t="s">
        <v>76</v>
      </c>
      <c r="D114" s="139">
        <v>45137</v>
      </c>
      <c r="E114" s="122"/>
      <c r="F114" s="129" t="s">
        <v>64</v>
      </c>
      <c r="G114" s="130">
        <v>2000</v>
      </c>
      <c r="H114" s="131">
        <v>0.14960000000000001</v>
      </c>
      <c r="I114" s="141" t="s">
        <v>37</v>
      </c>
      <c r="J114" s="71">
        <f>+H114+H115</f>
        <v>0.42960000000000004</v>
      </c>
      <c r="K114" s="62" t="s">
        <v>31</v>
      </c>
    </row>
    <row r="115" spans="1:11" ht="29.25" customHeight="1" thickBot="1" x14ac:dyDescent="0.25">
      <c r="B115" s="16"/>
      <c r="C115" s="55"/>
      <c r="D115" s="121"/>
      <c r="E115" s="122"/>
      <c r="F115" s="129" t="s">
        <v>65</v>
      </c>
      <c r="G115" s="130">
        <v>3217</v>
      </c>
      <c r="H115" s="146">
        <v>0.28000000000000003</v>
      </c>
      <c r="I115" s="87" t="s">
        <v>38</v>
      </c>
      <c r="J115" s="98">
        <f>100%-J108-J114</f>
        <v>8.7999999999999745E-3</v>
      </c>
    </row>
    <row r="116" spans="1:11" ht="16.5" thickTop="1" thickBot="1" x14ac:dyDescent="0.3">
      <c r="A116" s="1">
        <v>11</v>
      </c>
      <c r="B116" s="38" t="s">
        <v>77</v>
      </c>
      <c r="C116" s="147"/>
      <c r="D116" s="39" t="s">
        <v>78</v>
      </c>
      <c r="E116" s="40"/>
      <c r="F116" s="41" t="s">
        <v>6</v>
      </c>
      <c r="G116" s="42" t="s">
        <v>7</v>
      </c>
      <c r="H116" s="43" t="s">
        <v>8</v>
      </c>
    </row>
    <row r="117" spans="1:11" ht="15.75" thickTop="1" x14ac:dyDescent="0.25">
      <c r="B117" s="16"/>
      <c r="C117" s="16" t="s">
        <v>21</v>
      </c>
      <c r="D117" s="101">
        <v>2100</v>
      </c>
      <c r="E117" s="102"/>
      <c r="F117" s="1" t="s">
        <v>12</v>
      </c>
      <c r="G117" s="46">
        <v>4006</v>
      </c>
      <c r="H117" s="54">
        <v>0.16</v>
      </c>
    </row>
    <row r="118" spans="1:11" x14ac:dyDescent="0.25">
      <c r="B118" s="16"/>
      <c r="C118" s="16" t="s">
        <v>79</v>
      </c>
      <c r="D118" s="101">
        <v>2103</v>
      </c>
      <c r="E118" s="102"/>
      <c r="F118" s="1" t="s">
        <v>14</v>
      </c>
      <c r="G118" s="46">
        <v>3208</v>
      </c>
      <c r="H118" s="54">
        <v>0.2616</v>
      </c>
    </row>
    <row r="119" spans="1:11" x14ac:dyDescent="0.25">
      <c r="B119" s="16"/>
      <c r="C119" s="16" t="s">
        <v>80</v>
      </c>
      <c r="D119" s="101">
        <v>2112</v>
      </c>
      <c r="E119" s="102"/>
      <c r="F119" s="1" t="s">
        <v>15</v>
      </c>
      <c r="G119" s="47" t="s">
        <v>16</v>
      </c>
      <c r="H119" s="54">
        <v>0.14000000000000001</v>
      </c>
    </row>
    <row r="120" spans="1:11" x14ac:dyDescent="0.25">
      <c r="B120" s="16"/>
      <c r="C120" s="16" t="s">
        <v>81</v>
      </c>
      <c r="D120" s="101">
        <v>2113</v>
      </c>
      <c r="E120" s="102"/>
      <c r="F120" s="1" t="s">
        <v>17</v>
      </c>
      <c r="G120" s="44">
        <v>1101</v>
      </c>
      <c r="H120" s="54">
        <v>6.5000000000000002E-2</v>
      </c>
    </row>
    <row r="121" spans="1:11" x14ac:dyDescent="0.25">
      <c r="B121" s="16"/>
      <c r="C121" s="16" t="s">
        <v>82</v>
      </c>
      <c r="D121" s="101">
        <v>2118</v>
      </c>
      <c r="E121" s="102"/>
      <c r="F121" s="1" t="s">
        <v>18</v>
      </c>
      <c r="G121" s="44">
        <v>7001</v>
      </c>
      <c r="H121" s="54">
        <v>9.4799999999999995E-2</v>
      </c>
    </row>
    <row r="122" spans="1:11" x14ac:dyDescent="0.25">
      <c r="B122" s="16"/>
      <c r="C122" s="16" t="s">
        <v>83</v>
      </c>
      <c r="D122" s="101">
        <v>2119</v>
      </c>
      <c r="E122" s="102"/>
      <c r="F122" s="1" t="s">
        <v>19</v>
      </c>
      <c r="G122" s="47" t="s">
        <v>20</v>
      </c>
      <c r="H122" s="54">
        <v>1.8599999999999998E-2</v>
      </c>
    </row>
    <row r="123" spans="1:11" x14ac:dyDescent="0.25">
      <c r="B123" s="16"/>
      <c r="C123" s="16" t="s">
        <v>84</v>
      </c>
      <c r="D123" s="101">
        <v>2121</v>
      </c>
      <c r="E123" s="102"/>
      <c r="F123" s="59" t="s">
        <v>21</v>
      </c>
      <c r="G123" s="60">
        <v>2100</v>
      </c>
      <c r="H123" s="61">
        <f>ROUND(0.26*K123,4)</f>
        <v>0.13</v>
      </c>
      <c r="K123" s="103">
        <v>0.5</v>
      </c>
    </row>
    <row r="124" spans="1:11" x14ac:dyDescent="0.25">
      <c r="B124" s="16"/>
      <c r="C124" s="16" t="s">
        <v>85</v>
      </c>
      <c r="D124" s="101">
        <v>2127</v>
      </c>
      <c r="E124" s="102"/>
      <c r="F124" s="59" t="s">
        <v>23</v>
      </c>
      <c r="G124" s="60" t="s">
        <v>78</v>
      </c>
      <c r="H124" s="61">
        <f>0.26-H123</f>
        <v>0.13</v>
      </c>
      <c r="K124" s="103">
        <v>0.5</v>
      </c>
    </row>
    <row r="125" spans="1:11" ht="15.75" thickBot="1" x14ac:dyDescent="0.3">
      <c r="B125" s="16"/>
      <c r="C125" s="16" t="s">
        <v>86</v>
      </c>
      <c r="D125" s="101">
        <v>2138</v>
      </c>
      <c r="E125" s="102"/>
      <c r="G125" s="49"/>
      <c r="H125" s="148"/>
      <c r="K125" s="3"/>
    </row>
    <row r="126" spans="1:11" ht="16.5" thickTop="1" thickBot="1" x14ac:dyDescent="0.3">
      <c r="A126" s="1">
        <v>12</v>
      </c>
      <c r="B126" s="38" t="s">
        <v>87</v>
      </c>
      <c r="C126" s="147"/>
      <c r="D126" s="39"/>
      <c r="E126" s="40"/>
      <c r="F126" s="41" t="s">
        <v>6</v>
      </c>
      <c r="G126" s="42" t="s">
        <v>7</v>
      </c>
      <c r="H126" s="43" t="s">
        <v>8</v>
      </c>
      <c r="K126" s="3"/>
    </row>
    <row r="127" spans="1:11" ht="15.75" thickTop="1" x14ac:dyDescent="0.25">
      <c r="B127" s="16"/>
      <c r="C127" s="16" t="s">
        <v>21</v>
      </c>
      <c r="D127" s="101">
        <v>2450</v>
      </c>
      <c r="E127" s="102"/>
      <c r="F127" s="1" t="s">
        <v>12</v>
      </c>
      <c r="G127" s="46">
        <v>4006</v>
      </c>
      <c r="H127" s="54">
        <v>0.16</v>
      </c>
      <c r="K127" s="3"/>
    </row>
    <row r="128" spans="1:11" x14ac:dyDescent="0.25">
      <c r="B128" s="16"/>
      <c r="C128" s="16" t="s">
        <v>88</v>
      </c>
      <c r="D128" s="101">
        <v>2401</v>
      </c>
      <c r="E128" s="102"/>
      <c r="F128" s="1" t="s">
        <v>14</v>
      </c>
      <c r="G128" s="46">
        <v>3208</v>
      </c>
      <c r="H128" s="54">
        <v>0.2616</v>
      </c>
      <c r="K128" s="3"/>
    </row>
    <row r="129" spans="1:11" x14ac:dyDescent="0.25">
      <c r="B129" s="16"/>
      <c r="C129" s="16" t="s">
        <v>89</v>
      </c>
      <c r="D129" s="101">
        <v>2402</v>
      </c>
      <c r="E129" s="102"/>
      <c r="F129" s="1" t="s">
        <v>15</v>
      </c>
      <c r="G129" s="47" t="s">
        <v>16</v>
      </c>
      <c r="H129" s="54">
        <v>0.14000000000000001</v>
      </c>
      <c r="K129" s="3"/>
    </row>
    <row r="130" spans="1:11" x14ac:dyDescent="0.25">
      <c r="B130" s="16"/>
      <c r="C130" s="16" t="s">
        <v>90</v>
      </c>
      <c r="D130" s="101">
        <v>2405</v>
      </c>
      <c r="E130" s="102"/>
      <c r="F130" s="1" t="s">
        <v>17</v>
      </c>
      <c r="G130" s="44">
        <v>1101</v>
      </c>
      <c r="H130" s="54">
        <v>6.5000000000000002E-2</v>
      </c>
      <c r="K130" s="3"/>
    </row>
    <row r="131" spans="1:11" x14ac:dyDescent="0.25">
      <c r="B131" s="16"/>
      <c r="C131" s="16" t="s">
        <v>91</v>
      </c>
      <c r="D131" s="101">
        <v>2407</v>
      </c>
      <c r="E131" s="102"/>
      <c r="F131" s="1" t="s">
        <v>18</v>
      </c>
      <c r="G131" s="44">
        <v>7001</v>
      </c>
      <c r="H131" s="54">
        <v>9.4799999999999995E-2</v>
      </c>
      <c r="K131" s="3"/>
    </row>
    <row r="132" spans="1:11" x14ac:dyDescent="0.25">
      <c r="B132" s="16"/>
      <c r="C132" s="16" t="s">
        <v>92</v>
      </c>
      <c r="D132" s="101">
        <v>2409</v>
      </c>
      <c r="E132" s="102"/>
      <c r="F132" s="1" t="s">
        <v>19</v>
      </c>
      <c r="G132" s="47" t="s">
        <v>20</v>
      </c>
      <c r="H132" s="54">
        <v>1.8599999999999998E-2</v>
      </c>
      <c r="K132" s="3"/>
    </row>
    <row r="133" spans="1:11" x14ac:dyDescent="0.25">
      <c r="B133" s="16"/>
      <c r="C133" s="16" t="s">
        <v>93</v>
      </c>
      <c r="D133" s="101">
        <v>2412</v>
      </c>
      <c r="E133" s="102"/>
      <c r="F133" s="59" t="s">
        <v>21</v>
      </c>
      <c r="G133" s="60">
        <v>2450</v>
      </c>
      <c r="H133" s="61">
        <f>ROUND(0.26*K133,4)</f>
        <v>0.13</v>
      </c>
      <c r="K133" s="103">
        <v>0.5</v>
      </c>
    </row>
    <row r="134" spans="1:11" x14ac:dyDescent="0.25">
      <c r="B134" s="16"/>
      <c r="C134" s="16" t="s">
        <v>94</v>
      </c>
      <c r="D134" s="101">
        <v>2414</v>
      </c>
      <c r="E134" s="102"/>
      <c r="F134" s="59" t="s">
        <v>23</v>
      </c>
      <c r="G134" s="60" t="s">
        <v>95</v>
      </c>
      <c r="H134" s="61">
        <f>0.26-H133</f>
        <v>0.13</v>
      </c>
      <c r="K134" s="103">
        <v>0.5</v>
      </c>
    </row>
    <row r="135" spans="1:11" x14ac:dyDescent="0.25">
      <c r="B135" s="16"/>
      <c r="C135" s="16" t="s">
        <v>96</v>
      </c>
      <c r="D135" s="101">
        <v>2416</v>
      </c>
      <c r="G135" s="44"/>
      <c r="H135" s="54"/>
    </row>
    <row r="136" spans="1:11" ht="12.75" x14ac:dyDescent="0.2">
      <c r="B136" s="16"/>
      <c r="C136" s="16" t="s">
        <v>97</v>
      </c>
      <c r="D136" s="101" t="s">
        <v>98</v>
      </c>
      <c r="G136" s="44"/>
      <c r="H136" s="54"/>
      <c r="I136" s="1"/>
    </row>
    <row r="137" spans="1:11" ht="13.5" thickBot="1" x14ac:dyDescent="0.25">
      <c r="C137" s="16" t="s">
        <v>99</v>
      </c>
      <c r="D137" s="101">
        <v>2120</v>
      </c>
      <c r="G137" s="44"/>
      <c r="H137" s="54"/>
      <c r="I137" s="1"/>
    </row>
    <row r="138" spans="1:11" ht="27" thickTop="1" thickBot="1" x14ac:dyDescent="0.25">
      <c r="A138" s="1">
        <v>13</v>
      </c>
      <c r="B138" s="53" t="s">
        <v>100</v>
      </c>
      <c r="C138" s="114"/>
      <c r="D138" s="115">
        <v>2117</v>
      </c>
      <c r="E138" s="116"/>
      <c r="F138" s="117" t="s">
        <v>6</v>
      </c>
      <c r="G138" s="118" t="s">
        <v>7</v>
      </c>
      <c r="H138" s="119" t="s">
        <v>8</v>
      </c>
      <c r="I138" s="67" t="s">
        <v>28</v>
      </c>
      <c r="J138" s="81" t="s">
        <v>34</v>
      </c>
    </row>
    <row r="139" spans="1:11" ht="15.75" thickTop="1" x14ac:dyDescent="0.25">
      <c r="B139" s="16"/>
      <c r="C139" s="55"/>
      <c r="D139" s="121"/>
      <c r="E139" s="122"/>
      <c r="F139" s="123" t="s">
        <v>12</v>
      </c>
      <c r="G139" s="128">
        <v>4006</v>
      </c>
      <c r="H139" s="125">
        <v>0.16</v>
      </c>
      <c r="I139" s="136" t="s">
        <v>35</v>
      </c>
      <c r="J139" s="96">
        <f>+H139+H140+H141</f>
        <v>0.56159999999999999</v>
      </c>
    </row>
    <row r="140" spans="1:11" x14ac:dyDescent="0.25">
      <c r="B140" s="16"/>
      <c r="C140" s="149"/>
      <c r="D140" s="150"/>
      <c r="E140" s="122"/>
      <c r="F140" s="123" t="s">
        <v>14</v>
      </c>
      <c r="G140" s="128">
        <v>3208</v>
      </c>
      <c r="H140" s="125">
        <v>0.2616</v>
      </c>
      <c r="I140" s="137"/>
      <c r="J140" s="72"/>
    </row>
    <row r="141" spans="1:11" x14ac:dyDescent="0.25">
      <c r="B141" s="16"/>
      <c r="C141" s="149"/>
      <c r="D141" s="150"/>
      <c r="E141" s="122"/>
      <c r="F141" s="123" t="s">
        <v>15</v>
      </c>
      <c r="G141" s="126" t="s">
        <v>16</v>
      </c>
      <c r="H141" s="125">
        <v>0.14000000000000001</v>
      </c>
      <c r="I141" s="137" t="s">
        <v>36</v>
      </c>
      <c r="J141" s="72"/>
    </row>
    <row r="142" spans="1:11" x14ac:dyDescent="0.25">
      <c r="B142" s="16"/>
      <c r="C142" s="149"/>
      <c r="D142" s="150"/>
      <c r="E142" s="122"/>
      <c r="F142" s="123" t="s">
        <v>17</v>
      </c>
      <c r="G142" s="128">
        <v>1101</v>
      </c>
      <c r="H142" s="125">
        <f>+J146*J142</f>
        <v>1.1112668161434967E-2</v>
      </c>
      <c r="I142" s="140">
        <v>6.5000000000000002E-2</v>
      </c>
      <c r="J142" s="72">
        <f>+I142/(+I142+I143+I144)</f>
        <v>0.36434977578475336</v>
      </c>
    </row>
    <row r="143" spans="1:11" x14ac:dyDescent="0.25">
      <c r="B143" s="16"/>
      <c r="C143" s="149"/>
      <c r="D143" s="150"/>
      <c r="E143" s="122"/>
      <c r="F143" s="123" t="s">
        <v>18</v>
      </c>
      <c r="G143" s="128">
        <v>7001</v>
      </c>
      <c r="H143" s="125">
        <f>+J146*J143</f>
        <v>1.6207399103138998E-2</v>
      </c>
      <c r="I143" s="140">
        <v>9.4799999999999995E-2</v>
      </c>
      <c r="J143" s="72">
        <f>+I143/(+I143+I142+I144)</f>
        <v>0.53139013452914796</v>
      </c>
    </row>
    <row r="144" spans="1:11" x14ac:dyDescent="0.25">
      <c r="B144" s="16"/>
      <c r="C144" s="149"/>
      <c r="D144" s="150"/>
      <c r="E144" s="122"/>
      <c r="F144" s="123" t="s">
        <v>19</v>
      </c>
      <c r="G144" s="126" t="s">
        <v>20</v>
      </c>
      <c r="H144" s="125">
        <f>+J146*J144</f>
        <v>3.179932735426006E-3</v>
      </c>
      <c r="I144" s="140">
        <v>1.8599999999999998E-2</v>
      </c>
      <c r="J144" s="72">
        <f>+I144/(+I142+I143+I144)</f>
        <v>0.10426008968609865</v>
      </c>
    </row>
    <row r="145" spans="1:11" ht="39" x14ac:dyDescent="0.25">
      <c r="B145" s="45"/>
      <c r="C145" s="129"/>
      <c r="D145" s="150"/>
      <c r="E145" s="122"/>
      <c r="F145" s="151" t="s">
        <v>101</v>
      </c>
      <c r="G145" s="130">
        <v>2117</v>
      </c>
      <c r="H145" s="131">
        <v>0.25790000000000002</v>
      </c>
      <c r="I145" s="137" t="s">
        <v>37</v>
      </c>
      <c r="J145" s="71">
        <f>+H145+H146</f>
        <v>0.40790000000000004</v>
      </c>
      <c r="K145" s="62" t="s">
        <v>31</v>
      </c>
    </row>
    <row r="146" spans="1:11" ht="27" thickBot="1" x14ac:dyDescent="0.3">
      <c r="B146" s="32"/>
      <c r="C146" s="152"/>
      <c r="D146" s="153"/>
      <c r="E146" s="154"/>
      <c r="F146" s="155" t="s">
        <v>102</v>
      </c>
      <c r="G146" s="156">
        <v>2117</v>
      </c>
      <c r="H146" s="142">
        <v>0.15</v>
      </c>
      <c r="I146" s="87" t="s">
        <v>38</v>
      </c>
      <c r="J146" s="98">
        <f>100%-J139-J145</f>
        <v>3.0499999999999972E-2</v>
      </c>
    </row>
    <row r="147" spans="1:11" ht="14.25" thickTop="1" thickBot="1" x14ac:dyDescent="0.25">
      <c r="A147" s="1">
        <v>14</v>
      </c>
      <c r="B147" s="38" t="s">
        <v>103</v>
      </c>
      <c r="C147" s="147"/>
      <c r="D147" s="39">
        <v>2200</v>
      </c>
      <c r="E147" s="40"/>
      <c r="F147" s="41" t="s">
        <v>6</v>
      </c>
      <c r="G147" s="42" t="s">
        <v>7</v>
      </c>
      <c r="H147" s="43" t="s">
        <v>8</v>
      </c>
      <c r="I147" s="1"/>
    </row>
    <row r="148" spans="1:11" ht="13.5" thickTop="1" x14ac:dyDescent="0.2">
      <c r="B148" s="16"/>
      <c r="C148" s="16" t="s">
        <v>104</v>
      </c>
      <c r="D148" s="101">
        <v>2200</v>
      </c>
      <c r="E148" s="102"/>
      <c r="F148" s="1" t="s">
        <v>12</v>
      </c>
      <c r="G148" s="46">
        <v>4006</v>
      </c>
      <c r="H148" s="54">
        <v>0.16</v>
      </c>
      <c r="I148" s="1"/>
    </row>
    <row r="149" spans="1:11" ht="12.75" x14ac:dyDescent="0.2">
      <c r="B149" s="16"/>
      <c r="C149" s="16" t="s">
        <v>105</v>
      </c>
      <c r="D149" s="101">
        <v>2404</v>
      </c>
      <c r="E149" s="102"/>
      <c r="F149" s="1" t="s">
        <v>14</v>
      </c>
      <c r="G149" s="46">
        <v>3208</v>
      </c>
      <c r="H149" s="54">
        <v>0.2616</v>
      </c>
      <c r="I149" s="1"/>
    </row>
    <row r="150" spans="1:11" ht="12.75" x14ac:dyDescent="0.2">
      <c r="B150" s="16"/>
      <c r="C150" s="16" t="s">
        <v>106</v>
      </c>
      <c r="D150" s="101">
        <v>3206</v>
      </c>
      <c r="E150" s="102"/>
      <c r="F150" s="1" t="s">
        <v>15</v>
      </c>
      <c r="G150" s="47" t="s">
        <v>16</v>
      </c>
      <c r="H150" s="54">
        <v>0.14000000000000001</v>
      </c>
      <c r="I150" s="1"/>
    </row>
    <row r="151" spans="1:11" ht="12.75" x14ac:dyDescent="0.2">
      <c r="B151" s="16"/>
      <c r="C151" s="16"/>
      <c r="D151" s="101"/>
      <c r="E151" s="102"/>
      <c r="F151" s="1" t="s">
        <v>17</v>
      </c>
      <c r="G151" s="44">
        <v>1101</v>
      </c>
      <c r="H151" s="54">
        <v>6.5000000000000002E-2</v>
      </c>
      <c r="I151" s="1"/>
    </row>
    <row r="152" spans="1:11" ht="12.75" x14ac:dyDescent="0.2">
      <c r="B152" s="16"/>
      <c r="C152" s="16"/>
      <c r="D152" s="101"/>
      <c r="E152" s="102"/>
      <c r="F152" s="1" t="s">
        <v>18</v>
      </c>
      <c r="G152" s="44">
        <v>7001</v>
      </c>
      <c r="H152" s="54">
        <v>9.4799999999999995E-2</v>
      </c>
      <c r="I152" s="1"/>
    </row>
    <row r="153" spans="1:11" ht="12.75" x14ac:dyDescent="0.2">
      <c r="B153" s="16"/>
      <c r="C153" s="16"/>
      <c r="D153" s="101"/>
      <c r="E153" s="102"/>
      <c r="F153" s="1" t="s">
        <v>19</v>
      </c>
      <c r="G153" s="47" t="s">
        <v>20</v>
      </c>
      <c r="H153" s="54">
        <v>1.8599999999999998E-2</v>
      </c>
      <c r="I153" s="1"/>
    </row>
    <row r="154" spans="1:11" ht="13.5" thickBot="1" x14ac:dyDescent="0.25">
      <c r="B154" s="16"/>
      <c r="C154" s="16"/>
      <c r="D154" s="101"/>
      <c r="E154" s="102"/>
      <c r="F154" s="59" t="s">
        <v>21</v>
      </c>
      <c r="G154" s="60">
        <v>2200</v>
      </c>
      <c r="H154" s="61">
        <v>0.26</v>
      </c>
      <c r="I154" s="1"/>
    </row>
    <row r="155" spans="1:11" ht="16.5" thickTop="1" thickBot="1" x14ac:dyDescent="0.3">
      <c r="A155" s="1">
        <v>15</v>
      </c>
      <c r="B155" s="38" t="s">
        <v>107</v>
      </c>
      <c r="C155" s="38"/>
      <c r="D155" s="39" t="s">
        <v>108</v>
      </c>
      <c r="E155" s="40"/>
      <c r="F155" s="41" t="s">
        <v>6</v>
      </c>
      <c r="G155" s="42" t="s">
        <v>7</v>
      </c>
      <c r="H155" s="43" t="s">
        <v>8</v>
      </c>
    </row>
    <row r="156" spans="1:11" ht="15.75" thickTop="1" x14ac:dyDescent="0.25">
      <c r="B156" s="16"/>
      <c r="C156" s="16" t="s">
        <v>21</v>
      </c>
      <c r="D156" s="101">
        <v>2300</v>
      </c>
      <c r="E156" s="102"/>
      <c r="F156" s="1" t="s">
        <v>12</v>
      </c>
      <c r="G156" s="46">
        <v>4006</v>
      </c>
      <c r="H156" s="54">
        <v>0.16</v>
      </c>
    </row>
    <row r="157" spans="1:11" x14ac:dyDescent="0.25">
      <c r="B157" s="16"/>
      <c r="C157" s="16" t="s">
        <v>109</v>
      </c>
      <c r="D157" s="101">
        <v>2301</v>
      </c>
      <c r="E157" s="102"/>
      <c r="F157" s="1" t="s">
        <v>14</v>
      </c>
      <c r="G157" s="46">
        <v>3208</v>
      </c>
      <c r="H157" s="54">
        <v>0.2616</v>
      </c>
    </row>
    <row r="158" spans="1:11" x14ac:dyDescent="0.25">
      <c r="B158" s="16"/>
      <c r="C158" s="16" t="s">
        <v>110</v>
      </c>
      <c r="D158" s="101">
        <v>2302</v>
      </c>
      <c r="E158" s="102"/>
      <c r="F158" s="1" t="s">
        <v>15</v>
      </c>
      <c r="G158" s="47" t="s">
        <v>16</v>
      </c>
      <c r="H158" s="54">
        <v>0.14000000000000001</v>
      </c>
    </row>
    <row r="159" spans="1:11" x14ac:dyDescent="0.25">
      <c r="B159" s="16"/>
      <c r="C159" s="16" t="s">
        <v>111</v>
      </c>
      <c r="D159" s="101">
        <v>2303</v>
      </c>
      <c r="E159" s="102"/>
      <c r="F159" s="1" t="s">
        <v>17</v>
      </c>
      <c r="G159" s="44">
        <v>1101</v>
      </c>
      <c r="H159" s="54">
        <v>6.5000000000000002E-2</v>
      </c>
    </row>
    <row r="160" spans="1:11" x14ac:dyDescent="0.25">
      <c r="B160" s="16"/>
      <c r="C160" s="16" t="s">
        <v>112</v>
      </c>
      <c r="D160" s="101">
        <v>2304</v>
      </c>
      <c r="E160" s="102"/>
      <c r="F160" s="1" t="s">
        <v>18</v>
      </c>
      <c r="G160" s="44">
        <v>7001</v>
      </c>
      <c r="H160" s="54">
        <v>9.4799999999999995E-2</v>
      </c>
    </row>
    <row r="161" spans="1:11" x14ac:dyDescent="0.25">
      <c r="B161" s="16"/>
      <c r="C161" s="16" t="s">
        <v>113</v>
      </c>
      <c r="D161" s="101">
        <v>2305</v>
      </c>
      <c r="E161" s="102"/>
      <c r="F161" s="1" t="s">
        <v>19</v>
      </c>
      <c r="G161" s="47" t="s">
        <v>20</v>
      </c>
      <c r="H161" s="54">
        <v>1.8599999999999998E-2</v>
      </c>
    </row>
    <row r="162" spans="1:11" x14ac:dyDescent="0.25">
      <c r="B162" s="16"/>
      <c r="C162" s="16" t="s">
        <v>114</v>
      </c>
      <c r="D162" s="101">
        <v>2306</v>
      </c>
      <c r="E162" s="102"/>
      <c r="F162" s="59" t="s">
        <v>21</v>
      </c>
      <c r="G162" s="60">
        <v>2300</v>
      </c>
      <c r="H162" s="61">
        <f>ROUND(0.26*K162,4)</f>
        <v>0.104</v>
      </c>
      <c r="K162" s="103">
        <v>0.4</v>
      </c>
    </row>
    <row r="163" spans="1:11" x14ac:dyDescent="0.25">
      <c r="B163" s="16"/>
      <c r="C163" s="16" t="s">
        <v>115</v>
      </c>
      <c r="D163" s="101">
        <v>2307</v>
      </c>
      <c r="E163" s="102"/>
      <c r="F163" s="59" t="s">
        <v>23</v>
      </c>
      <c r="G163" s="60" t="s">
        <v>108</v>
      </c>
      <c r="H163" s="61">
        <f>0.26-H162</f>
        <v>0.15600000000000003</v>
      </c>
      <c r="K163" s="103">
        <v>0.6</v>
      </c>
    </row>
    <row r="164" spans="1:11" ht="15.75" thickBot="1" x14ac:dyDescent="0.3">
      <c r="B164" s="16"/>
      <c r="C164" s="32" t="s">
        <v>116</v>
      </c>
      <c r="D164" s="110">
        <v>2308</v>
      </c>
      <c r="E164" s="102"/>
      <c r="G164" s="44"/>
      <c r="H164" s="107"/>
      <c r="I164" s="103"/>
    </row>
    <row r="165" spans="1:11" ht="16.5" thickTop="1" thickBot="1" x14ac:dyDescent="0.3">
      <c r="A165" s="1">
        <v>16</v>
      </c>
      <c r="B165" s="38" t="s">
        <v>117</v>
      </c>
      <c r="C165" s="38"/>
      <c r="D165" s="39">
        <v>2300</v>
      </c>
      <c r="E165" s="40"/>
      <c r="F165" s="41" t="s">
        <v>6</v>
      </c>
      <c r="G165" s="42" t="s">
        <v>7</v>
      </c>
      <c r="H165" s="43" t="s">
        <v>8</v>
      </c>
      <c r="I165" s="103"/>
    </row>
    <row r="166" spans="1:11" ht="15.75" thickTop="1" x14ac:dyDescent="0.25">
      <c r="B166" s="16"/>
      <c r="C166" s="16"/>
      <c r="D166" s="101"/>
      <c r="E166" s="102"/>
      <c r="F166" s="1" t="s">
        <v>12</v>
      </c>
      <c r="G166" s="44">
        <v>4006</v>
      </c>
      <c r="H166" s="54">
        <v>0.16</v>
      </c>
      <c r="I166" s="103"/>
    </row>
    <row r="167" spans="1:11" x14ac:dyDescent="0.25">
      <c r="B167" s="16"/>
      <c r="C167" s="16"/>
      <c r="D167" s="101"/>
      <c r="E167" s="102"/>
      <c r="F167" s="1" t="s">
        <v>14</v>
      </c>
      <c r="G167" s="44">
        <v>3208</v>
      </c>
      <c r="H167" s="54">
        <v>0.2616</v>
      </c>
      <c r="I167" s="103"/>
    </row>
    <row r="168" spans="1:11" x14ac:dyDescent="0.25">
      <c r="B168" s="16"/>
      <c r="C168" s="16"/>
      <c r="D168" s="101"/>
      <c r="E168" s="102"/>
      <c r="F168" s="1" t="s">
        <v>15</v>
      </c>
      <c r="G168" s="47" t="s">
        <v>16</v>
      </c>
      <c r="H168" s="54">
        <v>0.14000000000000001</v>
      </c>
      <c r="I168" s="103"/>
    </row>
    <row r="169" spans="1:11" x14ac:dyDescent="0.25">
      <c r="B169" s="16"/>
      <c r="C169" s="16"/>
      <c r="D169" s="101"/>
      <c r="E169" s="102"/>
      <c r="F169" s="1" t="s">
        <v>17</v>
      </c>
      <c r="G169" s="44">
        <v>1101</v>
      </c>
      <c r="H169" s="54">
        <v>6.5000000000000002E-2</v>
      </c>
      <c r="I169" s="103"/>
    </row>
    <row r="170" spans="1:11" x14ac:dyDescent="0.25">
      <c r="B170" s="16"/>
      <c r="C170" s="16"/>
      <c r="D170" s="101"/>
      <c r="E170" s="102"/>
      <c r="F170" s="1" t="s">
        <v>18</v>
      </c>
      <c r="G170" s="44">
        <v>7001</v>
      </c>
      <c r="H170" s="54">
        <v>9.4799999999999995E-2</v>
      </c>
      <c r="I170" s="103"/>
    </row>
    <row r="171" spans="1:11" x14ac:dyDescent="0.25">
      <c r="B171" s="16"/>
      <c r="C171" s="16"/>
      <c r="D171" s="101"/>
      <c r="E171" s="102"/>
      <c r="F171" s="1" t="s">
        <v>19</v>
      </c>
      <c r="G171" s="47" t="s">
        <v>20</v>
      </c>
      <c r="H171" s="54">
        <v>1.8599999999999998E-2</v>
      </c>
      <c r="I171" s="103"/>
    </row>
    <row r="172" spans="1:11" x14ac:dyDescent="0.25">
      <c r="B172" s="16"/>
      <c r="C172" s="16"/>
      <c r="D172" s="101"/>
      <c r="E172" s="102"/>
      <c r="F172" s="59" t="s">
        <v>118</v>
      </c>
      <c r="G172" s="60">
        <v>2822</v>
      </c>
      <c r="H172" s="61">
        <f>ROUND(0.26*K172,4)</f>
        <v>0.156</v>
      </c>
      <c r="K172" s="103">
        <v>0.6</v>
      </c>
    </row>
    <row r="173" spans="1:11" ht="15.75" thickBot="1" x14ac:dyDescent="0.3">
      <c r="B173" s="157"/>
      <c r="C173" s="157"/>
      <c r="D173" s="158"/>
      <c r="E173" s="159"/>
      <c r="F173" s="50" t="s">
        <v>119</v>
      </c>
      <c r="G173" s="51">
        <v>2300</v>
      </c>
      <c r="H173" s="61">
        <f>0.26-H172</f>
        <v>0.10400000000000001</v>
      </c>
      <c r="K173" s="103">
        <v>0.4</v>
      </c>
    </row>
    <row r="174" spans="1:11" ht="30.75" customHeight="1" thickTop="1" thickBot="1" x14ac:dyDescent="0.25">
      <c r="A174" s="1">
        <v>17</v>
      </c>
      <c r="B174" s="90" t="s">
        <v>120</v>
      </c>
      <c r="C174" s="91"/>
      <c r="D174" s="39">
        <v>2311</v>
      </c>
      <c r="E174" s="40"/>
      <c r="F174" s="41" t="s">
        <v>6</v>
      </c>
      <c r="G174" s="42" t="s">
        <v>7</v>
      </c>
      <c r="H174" s="43" t="s">
        <v>8</v>
      </c>
      <c r="I174" s="26" t="s">
        <v>28</v>
      </c>
    </row>
    <row r="175" spans="1:11" ht="15.75" thickTop="1" x14ac:dyDescent="0.25">
      <c r="B175" s="16"/>
      <c r="C175" s="17"/>
      <c r="D175" s="18"/>
      <c r="E175" s="19"/>
      <c r="F175" s="20" t="s">
        <v>12</v>
      </c>
      <c r="G175" s="21">
        <v>4006</v>
      </c>
      <c r="H175" s="22">
        <v>0.16</v>
      </c>
    </row>
    <row r="176" spans="1:11" x14ac:dyDescent="0.25">
      <c r="B176" s="16"/>
      <c r="C176" s="17"/>
      <c r="D176" s="18"/>
      <c r="E176" s="19"/>
      <c r="F176" s="20" t="s">
        <v>14</v>
      </c>
      <c r="G176" s="21">
        <v>3208</v>
      </c>
      <c r="H176" s="22">
        <v>0.2616</v>
      </c>
    </row>
    <row r="177" spans="2:11" x14ac:dyDescent="0.25">
      <c r="B177" s="16"/>
      <c r="C177" s="160" t="s">
        <v>121</v>
      </c>
      <c r="D177" s="18"/>
      <c r="E177" s="19"/>
      <c r="F177" s="20" t="s">
        <v>15</v>
      </c>
      <c r="G177" s="25" t="s">
        <v>16</v>
      </c>
      <c r="H177" s="22">
        <v>0.14000000000000001</v>
      </c>
    </row>
    <row r="178" spans="2:11" x14ac:dyDescent="0.25">
      <c r="B178" s="16"/>
      <c r="C178" s="17"/>
      <c r="D178" s="18"/>
      <c r="E178" s="19"/>
      <c r="F178" s="20" t="s">
        <v>17</v>
      </c>
      <c r="G178" s="21">
        <v>1101</v>
      </c>
      <c r="H178" s="22">
        <v>2.4400000000000002E-2</v>
      </c>
    </row>
    <row r="179" spans="2:11" x14ac:dyDescent="0.25">
      <c r="B179" s="16"/>
      <c r="C179" s="17"/>
      <c r="D179" s="18"/>
      <c r="E179" s="19"/>
      <c r="F179" s="20" t="s">
        <v>18</v>
      </c>
      <c r="G179" s="21">
        <v>7001</v>
      </c>
      <c r="H179" s="22">
        <v>3.4000000000000002E-2</v>
      </c>
    </row>
    <row r="180" spans="2:11" x14ac:dyDescent="0.25">
      <c r="B180" s="16"/>
      <c r="C180" s="17"/>
      <c r="D180" s="18"/>
      <c r="E180" s="19"/>
      <c r="F180" s="20" t="s">
        <v>19</v>
      </c>
      <c r="G180" s="25" t="s">
        <v>20</v>
      </c>
      <c r="H180" s="22">
        <v>0</v>
      </c>
    </row>
    <row r="181" spans="2:11" x14ac:dyDescent="0.25">
      <c r="B181" s="16"/>
      <c r="C181" s="17"/>
      <c r="D181" s="18"/>
      <c r="E181" s="161"/>
      <c r="F181" s="162" t="s">
        <v>119</v>
      </c>
      <c r="G181" s="163">
        <v>2300</v>
      </c>
      <c r="H181" s="31">
        <f>22*0.4%</f>
        <v>8.7999999999999995E-2</v>
      </c>
    </row>
    <row r="182" spans="2:11" x14ac:dyDescent="0.25">
      <c r="B182" s="16"/>
      <c r="C182" s="17"/>
      <c r="D182" s="18"/>
      <c r="E182" s="161"/>
      <c r="F182" s="162" t="s">
        <v>122</v>
      </c>
      <c r="G182" s="163" t="s">
        <v>123</v>
      </c>
      <c r="H182" s="31">
        <f>22*0.6%</f>
        <v>0.13200000000000001</v>
      </c>
    </row>
    <row r="183" spans="2:11" ht="15.75" thickBot="1" x14ac:dyDescent="0.3">
      <c r="B183" s="157"/>
      <c r="C183" s="33"/>
      <c r="D183" s="34"/>
      <c r="E183" s="10"/>
      <c r="F183" s="164" t="s">
        <v>124</v>
      </c>
      <c r="G183" s="165">
        <v>2311</v>
      </c>
      <c r="H183" s="31">
        <v>0.16</v>
      </c>
      <c r="I183" s="3" t="s">
        <v>125</v>
      </c>
    </row>
    <row r="184" spans="2:11" ht="35.25" customHeight="1" thickTop="1" thickBot="1" x14ac:dyDescent="0.25">
      <c r="B184" s="166" t="s">
        <v>126</v>
      </c>
      <c r="C184" s="167"/>
      <c r="D184" s="39">
        <v>2311</v>
      </c>
      <c r="E184" s="40"/>
      <c r="F184" s="41" t="s">
        <v>6</v>
      </c>
      <c r="G184" s="42" t="s">
        <v>7</v>
      </c>
      <c r="H184" s="43" t="s">
        <v>8</v>
      </c>
      <c r="I184" s="67" t="s">
        <v>28</v>
      </c>
      <c r="J184" s="81" t="s">
        <v>34</v>
      </c>
    </row>
    <row r="185" spans="2:11" ht="15.75" thickTop="1" x14ac:dyDescent="0.25">
      <c r="B185" s="16"/>
      <c r="C185" s="17"/>
      <c r="D185" s="18"/>
      <c r="E185" s="19"/>
      <c r="F185" s="20" t="s">
        <v>12</v>
      </c>
      <c r="G185" s="21">
        <v>4006</v>
      </c>
      <c r="H185" s="22">
        <v>0.16</v>
      </c>
      <c r="I185" s="136" t="s">
        <v>35</v>
      </c>
      <c r="J185" s="96">
        <f>+H185+H186+H187</f>
        <v>0.56159999999999999</v>
      </c>
    </row>
    <row r="186" spans="2:11" x14ac:dyDescent="0.25">
      <c r="B186" s="16"/>
      <c r="C186" s="17"/>
      <c r="D186" s="18"/>
      <c r="E186" s="19"/>
      <c r="F186" s="20" t="s">
        <v>14</v>
      </c>
      <c r="G186" s="21">
        <v>3208</v>
      </c>
      <c r="H186" s="22">
        <v>0.2616</v>
      </c>
      <c r="I186" s="137"/>
      <c r="J186" s="72"/>
    </row>
    <row r="187" spans="2:11" x14ac:dyDescent="0.25">
      <c r="B187" s="16"/>
      <c r="C187" s="160" t="s">
        <v>121</v>
      </c>
      <c r="D187" s="18"/>
      <c r="E187" s="19"/>
      <c r="F187" s="20" t="s">
        <v>15</v>
      </c>
      <c r="G187" s="25" t="s">
        <v>16</v>
      </c>
      <c r="H187" s="22">
        <v>0.14000000000000001</v>
      </c>
      <c r="I187" s="137" t="s">
        <v>36</v>
      </c>
      <c r="J187" s="72"/>
    </row>
    <row r="188" spans="2:11" x14ac:dyDescent="0.25">
      <c r="B188" s="16"/>
      <c r="C188" s="17"/>
      <c r="D188" s="18"/>
      <c r="E188" s="19"/>
      <c r="F188" s="20" t="s">
        <v>17</v>
      </c>
      <c r="G188" s="21">
        <v>1101</v>
      </c>
      <c r="H188" s="168">
        <f>+J192*J188</f>
        <v>2.2043161434977577E-2</v>
      </c>
      <c r="I188" s="169">
        <v>6.5000000000000002E-2</v>
      </c>
      <c r="J188" s="72">
        <f>+I188/(+I188+I189+I190)</f>
        <v>0.36434977578475336</v>
      </c>
    </row>
    <row r="189" spans="2:11" x14ac:dyDescent="0.25">
      <c r="B189" s="16"/>
      <c r="C189" s="17"/>
      <c r="D189" s="18"/>
      <c r="E189" s="19"/>
      <c r="F189" s="20" t="s">
        <v>18</v>
      </c>
      <c r="G189" s="21">
        <v>7001</v>
      </c>
      <c r="H189" s="168">
        <f>+J192*J189</f>
        <v>3.2149103139013452E-2</v>
      </c>
      <c r="I189" s="73">
        <v>9.4799999999999995E-2</v>
      </c>
      <c r="J189" s="72">
        <f>+I189/(+I189+I188+I190)</f>
        <v>0.53139013452914796</v>
      </c>
    </row>
    <row r="190" spans="2:11" x14ac:dyDescent="0.25">
      <c r="B190" s="16"/>
      <c r="C190" s="17"/>
      <c r="D190" s="18"/>
      <c r="E190" s="19"/>
      <c r="F190" s="20" t="s">
        <v>19</v>
      </c>
      <c r="G190" s="25" t="s">
        <v>20</v>
      </c>
      <c r="H190" s="168">
        <f>+J192*J190</f>
        <v>6.3077354260089678E-3</v>
      </c>
      <c r="I190" s="73">
        <v>1.8599999999999998E-2</v>
      </c>
      <c r="J190" s="72">
        <f>+I190/(+I188+I189+I190)</f>
        <v>0.10426008968609865</v>
      </c>
    </row>
    <row r="191" spans="2:11" ht="39" x14ac:dyDescent="0.25">
      <c r="B191" s="16"/>
      <c r="C191" s="17"/>
      <c r="D191" s="18"/>
      <c r="E191" s="161"/>
      <c r="F191" s="162" t="s">
        <v>119</v>
      </c>
      <c r="G191" s="163">
        <v>2300</v>
      </c>
      <c r="H191" s="170">
        <v>8.72E-2</v>
      </c>
      <c r="I191" s="75" t="s">
        <v>37</v>
      </c>
      <c r="J191" s="71">
        <f>+H191+H192+H193</f>
        <v>0.37790000000000001</v>
      </c>
      <c r="K191" s="62" t="s">
        <v>31</v>
      </c>
    </row>
    <row r="192" spans="2:11" ht="25.5" x14ac:dyDescent="0.2">
      <c r="B192" s="16"/>
      <c r="C192" s="17"/>
      <c r="D192" s="18"/>
      <c r="E192" s="161"/>
      <c r="F192" s="162" t="s">
        <v>122</v>
      </c>
      <c r="G192" s="163" t="s">
        <v>123</v>
      </c>
      <c r="H192" s="31">
        <v>0.13070000000000001</v>
      </c>
      <c r="I192" s="87" t="s">
        <v>38</v>
      </c>
      <c r="J192" s="98">
        <f>100%-J185-J191</f>
        <v>6.0499999999999998E-2</v>
      </c>
    </row>
    <row r="193" spans="1:9" ht="15.75" thickBot="1" x14ac:dyDescent="0.3">
      <c r="A193" s="1">
        <v>18</v>
      </c>
      <c r="B193" s="157"/>
      <c r="C193" s="33"/>
      <c r="D193" s="34"/>
      <c r="E193" s="10"/>
      <c r="F193" s="164" t="s">
        <v>124</v>
      </c>
      <c r="G193" s="165">
        <v>2311</v>
      </c>
      <c r="H193" s="171">
        <v>0.16</v>
      </c>
    </row>
    <row r="194" spans="1:9" ht="21.75" customHeight="1" thickTop="1" thickBot="1" x14ac:dyDescent="0.25">
      <c r="B194" s="90" t="s">
        <v>127</v>
      </c>
      <c r="C194" s="91"/>
      <c r="D194" s="39">
        <v>2311</v>
      </c>
      <c r="E194" s="40"/>
      <c r="F194" s="41" t="s">
        <v>6</v>
      </c>
      <c r="G194" s="42" t="s">
        <v>7</v>
      </c>
      <c r="H194" s="43" t="s">
        <v>8</v>
      </c>
      <c r="I194" s="26" t="s">
        <v>28</v>
      </c>
    </row>
    <row r="195" spans="1:9" ht="15.75" thickTop="1" x14ac:dyDescent="0.25">
      <c r="B195" s="16"/>
      <c r="C195" s="17"/>
      <c r="D195" s="18"/>
      <c r="E195" s="19"/>
      <c r="F195" s="20" t="s">
        <v>12</v>
      </c>
      <c r="G195" s="21">
        <v>4006</v>
      </c>
      <c r="H195" s="22">
        <v>0.16</v>
      </c>
    </row>
    <row r="196" spans="1:9" x14ac:dyDescent="0.25">
      <c r="B196" s="16"/>
      <c r="C196" s="17"/>
      <c r="D196" s="18"/>
      <c r="E196" s="19"/>
      <c r="F196" s="20" t="s">
        <v>14</v>
      </c>
      <c r="G196" s="21">
        <v>3208</v>
      </c>
      <c r="H196" s="22">
        <v>0.2616</v>
      </c>
    </row>
    <row r="197" spans="1:9" x14ac:dyDescent="0.25">
      <c r="B197" s="16"/>
      <c r="C197" s="160" t="s">
        <v>121</v>
      </c>
      <c r="D197" s="18"/>
      <c r="E197" s="19"/>
      <c r="F197" s="20" t="s">
        <v>15</v>
      </c>
      <c r="G197" s="25" t="s">
        <v>16</v>
      </c>
      <c r="H197" s="22">
        <v>0.14000000000000001</v>
      </c>
    </row>
    <row r="198" spans="1:9" x14ac:dyDescent="0.25">
      <c r="B198" s="16"/>
      <c r="C198" s="160" t="s">
        <v>128</v>
      </c>
      <c r="D198" s="18"/>
      <c r="E198" s="19"/>
      <c r="F198" s="20" t="s">
        <v>17</v>
      </c>
      <c r="G198" s="21">
        <v>1101</v>
      </c>
      <c r="H198" s="22">
        <v>2.4400000000000002E-2</v>
      </c>
    </row>
    <row r="199" spans="1:9" x14ac:dyDescent="0.25">
      <c r="B199" s="16"/>
      <c r="C199" s="17"/>
      <c r="D199" s="18"/>
      <c r="E199" s="19"/>
      <c r="F199" s="20" t="s">
        <v>18</v>
      </c>
      <c r="G199" s="21">
        <v>7001</v>
      </c>
      <c r="H199" s="22">
        <v>3.4000000000000002E-2</v>
      </c>
    </row>
    <row r="200" spans="1:9" x14ac:dyDescent="0.25">
      <c r="B200" s="16"/>
      <c r="C200" s="17"/>
      <c r="D200" s="18"/>
      <c r="E200" s="19"/>
      <c r="F200" s="20" t="s">
        <v>19</v>
      </c>
      <c r="G200" s="25" t="s">
        <v>20</v>
      </c>
      <c r="H200" s="22">
        <v>0</v>
      </c>
    </row>
    <row r="201" spans="1:9" x14ac:dyDescent="0.25">
      <c r="B201" s="16"/>
      <c r="C201" s="17"/>
      <c r="D201" s="18"/>
      <c r="E201" s="161"/>
      <c r="F201" s="162" t="s">
        <v>119</v>
      </c>
      <c r="G201" s="163">
        <v>2300</v>
      </c>
      <c r="H201" s="31">
        <f>22*0.4%</f>
        <v>8.7999999999999995E-2</v>
      </c>
    </row>
    <row r="202" spans="1:9" x14ac:dyDescent="0.25">
      <c r="B202" s="16"/>
      <c r="C202" s="17"/>
      <c r="D202" s="18"/>
      <c r="E202" s="161"/>
      <c r="F202" s="162" t="s">
        <v>122</v>
      </c>
      <c r="G202" s="163" t="s">
        <v>123</v>
      </c>
      <c r="H202" s="31">
        <f>22*0.6%</f>
        <v>0.13200000000000001</v>
      </c>
    </row>
    <row r="203" spans="1:9" ht="15.75" thickBot="1" x14ac:dyDescent="0.3">
      <c r="B203" s="157"/>
      <c r="C203" s="33"/>
      <c r="D203" s="34"/>
      <c r="E203" s="10"/>
      <c r="F203" s="164" t="s">
        <v>129</v>
      </c>
      <c r="G203" s="165" t="s">
        <v>130</v>
      </c>
      <c r="H203" s="31">
        <v>0.16</v>
      </c>
    </row>
    <row r="204" spans="1:9" ht="16.5" thickTop="1" thickBot="1" x14ac:dyDescent="0.3">
      <c r="B204" s="38" t="s">
        <v>131</v>
      </c>
      <c r="C204" s="38"/>
      <c r="D204" s="39">
        <v>3301</v>
      </c>
      <c r="E204" s="40"/>
      <c r="F204" s="41" t="s">
        <v>6</v>
      </c>
      <c r="G204" s="42" t="s">
        <v>7</v>
      </c>
      <c r="H204" s="43" t="s">
        <v>8</v>
      </c>
    </row>
    <row r="205" spans="1:9" ht="15.75" thickTop="1" x14ac:dyDescent="0.25">
      <c r="B205" s="16"/>
      <c r="C205" s="16" t="s">
        <v>132</v>
      </c>
      <c r="D205" s="101">
        <v>3314</v>
      </c>
      <c r="E205" s="102"/>
      <c r="F205" s="1" t="s">
        <v>12</v>
      </c>
      <c r="G205" s="44">
        <v>4006</v>
      </c>
      <c r="H205" s="54">
        <v>0.16</v>
      </c>
    </row>
    <row r="206" spans="1:9" x14ac:dyDescent="0.25">
      <c r="B206" s="16"/>
      <c r="C206" s="16"/>
      <c r="D206" s="101"/>
      <c r="E206" s="102"/>
      <c r="F206" s="1" t="s">
        <v>14</v>
      </c>
      <c r="G206" s="44">
        <v>3208</v>
      </c>
      <c r="H206" s="54">
        <v>0.2616</v>
      </c>
    </row>
    <row r="207" spans="1:9" x14ac:dyDescent="0.25">
      <c r="B207" s="16"/>
      <c r="C207" s="16"/>
      <c r="D207" s="101"/>
      <c r="E207" s="102"/>
      <c r="F207" s="1" t="s">
        <v>15</v>
      </c>
      <c r="G207" s="47" t="s">
        <v>16</v>
      </c>
      <c r="H207" s="54">
        <v>0.14000000000000001</v>
      </c>
    </row>
    <row r="208" spans="1:9" x14ac:dyDescent="0.25">
      <c r="B208" s="16"/>
      <c r="C208" s="16"/>
      <c r="D208" s="101"/>
      <c r="E208" s="102"/>
      <c r="F208" s="1" t="s">
        <v>17</v>
      </c>
      <c r="G208" s="44">
        <v>1101</v>
      </c>
      <c r="H208" s="54">
        <v>6.5000000000000002E-2</v>
      </c>
    </row>
    <row r="209" spans="1:11" x14ac:dyDescent="0.25">
      <c r="B209" s="16"/>
      <c r="C209" s="16"/>
      <c r="D209" s="101"/>
      <c r="E209" s="102"/>
      <c r="F209" s="1" t="s">
        <v>18</v>
      </c>
      <c r="G209" s="44">
        <v>7001</v>
      </c>
      <c r="H209" s="54">
        <v>9.4799999999999995E-2</v>
      </c>
    </row>
    <row r="210" spans="1:11" x14ac:dyDescent="0.25">
      <c r="B210" s="16"/>
      <c r="C210" s="16"/>
      <c r="D210" s="101"/>
      <c r="E210" s="102"/>
      <c r="F210" s="1" t="s">
        <v>19</v>
      </c>
      <c r="G210" s="47" t="s">
        <v>20</v>
      </c>
      <c r="H210" s="54">
        <v>1.8599999999999998E-2</v>
      </c>
    </row>
    <row r="211" spans="1:11" x14ac:dyDescent="0.25">
      <c r="B211" s="16"/>
      <c r="C211" s="16"/>
      <c r="D211" s="101"/>
      <c r="E211" s="102"/>
      <c r="F211" s="59" t="s">
        <v>21</v>
      </c>
      <c r="G211" s="60">
        <v>3301</v>
      </c>
      <c r="H211" s="61">
        <f>ROUND(0.26*K211,4)</f>
        <v>0.13</v>
      </c>
      <c r="K211" s="103">
        <v>0.5</v>
      </c>
    </row>
    <row r="212" spans="1:11" ht="15.75" thickBot="1" x14ac:dyDescent="0.3">
      <c r="B212" s="157"/>
      <c r="C212" s="157"/>
      <c r="D212" s="158"/>
      <c r="E212" s="159"/>
      <c r="F212" s="50" t="s">
        <v>132</v>
      </c>
      <c r="G212" s="51">
        <v>3314</v>
      </c>
      <c r="H212" s="61">
        <f>0.26-H211</f>
        <v>0.13</v>
      </c>
      <c r="K212" s="103">
        <v>0.5</v>
      </c>
    </row>
    <row r="213" spans="1:11" ht="16.5" thickTop="1" thickBot="1" x14ac:dyDescent="0.3">
      <c r="A213" s="1">
        <v>19</v>
      </c>
      <c r="B213" s="38" t="s">
        <v>133</v>
      </c>
      <c r="C213" s="99"/>
      <c r="D213" s="39">
        <v>2500</v>
      </c>
      <c r="E213" s="40"/>
      <c r="F213" s="41" t="s">
        <v>6</v>
      </c>
      <c r="G213" s="42" t="s">
        <v>7</v>
      </c>
      <c r="H213" s="43" t="s">
        <v>8</v>
      </c>
      <c r="K213" s="103"/>
    </row>
    <row r="214" spans="1:11" ht="15.75" thickTop="1" x14ac:dyDescent="0.25">
      <c r="B214" s="16"/>
      <c r="C214" s="172" t="s">
        <v>21</v>
      </c>
      <c r="D214" s="173">
        <v>2500</v>
      </c>
      <c r="E214" s="102"/>
      <c r="F214" s="1" t="s">
        <v>12</v>
      </c>
      <c r="G214" s="46">
        <v>4006</v>
      </c>
      <c r="H214" s="54">
        <v>0.16</v>
      </c>
      <c r="K214" s="103"/>
    </row>
    <row r="215" spans="1:11" x14ac:dyDescent="0.25">
      <c r="B215" s="16"/>
      <c r="C215" s="174" t="s">
        <v>134</v>
      </c>
      <c r="D215" s="175">
        <v>2501</v>
      </c>
      <c r="E215" s="102"/>
      <c r="F215" s="1" t="s">
        <v>14</v>
      </c>
      <c r="G215" s="46">
        <v>3208</v>
      </c>
      <c r="H215" s="54">
        <v>0.2616</v>
      </c>
      <c r="K215" s="103"/>
    </row>
    <row r="216" spans="1:11" x14ac:dyDescent="0.25">
      <c r="B216" s="16"/>
      <c r="C216" s="16"/>
      <c r="D216" s="101"/>
      <c r="E216" s="102"/>
      <c r="F216" s="1" t="s">
        <v>15</v>
      </c>
      <c r="G216" s="47" t="s">
        <v>16</v>
      </c>
      <c r="H216" s="54">
        <v>0.14000000000000001</v>
      </c>
      <c r="K216" s="103"/>
    </row>
    <row r="217" spans="1:11" x14ac:dyDescent="0.25">
      <c r="B217" s="16"/>
      <c r="C217" s="16"/>
      <c r="D217" s="101"/>
      <c r="E217" s="102"/>
      <c r="F217" s="1" t="s">
        <v>17</v>
      </c>
      <c r="G217" s="44">
        <v>1101</v>
      </c>
      <c r="H217" s="54">
        <v>6.5000000000000002E-2</v>
      </c>
      <c r="K217" s="103"/>
    </row>
    <row r="218" spans="1:11" x14ac:dyDescent="0.25">
      <c r="B218" s="16"/>
      <c r="C218" s="16"/>
      <c r="D218" s="101"/>
      <c r="E218" s="102"/>
      <c r="F218" s="1" t="s">
        <v>18</v>
      </c>
      <c r="G218" s="44">
        <v>7001</v>
      </c>
      <c r="H218" s="54">
        <v>9.4799999999999995E-2</v>
      </c>
      <c r="K218" s="103"/>
    </row>
    <row r="219" spans="1:11" x14ac:dyDescent="0.25">
      <c r="B219" s="45"/>
      <c r="C219" s="16"/>
      <c r="D219" s="101"/>
      <c r="E219" s="102"/>
      <c r="F219" s="1" t="s">
        <v>19</v>
      </c>
      <c r="G219" s="47" t="s">
        <v>20</v>
      </c>
      <c r="H219" s="54">
        <v>1.8599999999999998E-2</v>
      </c>
      <c r="K219" s="103"/>
    </row>
    <row r="220" spans="1:11" x14ac:dyDescent="0.25">
      <c r="B220" s="16"/>
      <c r="C220" s="16"/>
      <c r="D220" s="101"/>
      <c r="E220" s="102"/>
      <c r="F220" s="59" t="s">
        <v>21</v>
      </c>
      <c r="G220" s="60">
        <v>2500</v>
      </c>
      <c r="H220" s="61">
        <f>ROUND(0.26*K220,4)</f>
        <v>0.13</v>
      </c>
      <c r="K220" s="103">
        <v>0.5</v>
      </c>
    </row>
    <row r="221" spans="1:11" ht="15.75" thickBot="1" x14ac:dyDescent="0.3">
      <c r="B221" s="176"/>
      <c r="C221" s="177"/>
      <c r="D221" s="178"/>
      <c r="E221" s="179"/>
      <c r="F221" s="59" t="s">
        <v>23</v>
      </c>
      <c r="G221" s="60" t="s">
        <v>135</v>
      </c>
      <c r="H221" s="61">
        <f>0.26-H220</f>
        <v>0.13</v>
      </c>
      <c r="K221" s="103">
        <v>0.5</v>
      </c>
    </row>
    <row r="222" spans="1:11" ht="16.5" thickTop="1" thickBot="1" x14ac:dyDescent="0.3">
      <c r="A222" s="1">
        <v>20</v>
      </c>
      <c r="B222" s="38" t="s">
        <v>136</v>
      </c>
      <c r="C222" s="99"/>
      <c r="D222" s="39" t="s">
        <v>137</v>
      </c>
      <c r="E222" s="180"/>
      <c r="F222" s="41" t="s">
        <v>6</v>
      </c>
      <c r="G222" s="42" t="s">
        <v>7</v>
      </c>
      <c r="H222" s="43" t="s">
        <v>8</v>
      </c>
      <c r="K222" s="103"/>
    </row>
    <row r="223" spans="1:11" ht="15.75" thickTop="1" x14ac:dyDescent="0.25">
      <c r="B223" s="16"/>
      <c r="C223" s="16" t="s">
        <v>21</v>
      </c>
      <c r="D223" s="101">
        <v>2600</v>
      </c>
      <c r="E223" s="102"/>
      <c r="F223" s="1" t="s">
        <v>12</v>
      </c>
      <c r="G223" s="46">
        <v>4006</v>
      </c>
      <c r="H223" s="54">
        <v>0.16</v>
      </c>
      <c r="K223" s="103"/>
    </row>
    <row r="224" spans="1:11" x14ac:dyDescent="0.25">
      <c r="B224" s="16"/>
      <c r="C224" s="16" t="s">
        <v>138</v>
      </c>
      <c r="D224" s="101">
        <v>2602</v>
      </c>
      <c r="E224" s="102"/>
      <c r="F224" s="1" t="s">
        <v>14</v>
      </c>
      <c r="G224" s="46">
        <v>3208</v>
      </c>
      <c r="H224" s="54">
        <v>0.2616</v>
      </c>
      <c r="K224" s="103"/>
    </row>
    <row r="225" spans="1:11" x14ac:dyDescent="0.25">
      <c r="B225" s="16"/>
      <c r="C225" s="16" t="s">
        <v>139</v>
      </c>
      <c r="D225" s="101">
        <v>2606</v>
      </c>
      <c r="E225" s="102"/>
      <c r="F225" s="1" t="s">
        <v>15</v>
      </c>
      <c r="G225" s="47" t="s">
        <v>16</v>
      </c>
      <c r="H225" s="54">
        <v>0.14000000000000001</v>
      </c>
      <c r="K225" s="103"/>
    </row>
    <row r="226" spans="1:11" x14ac:dyDescent="0.25">
      <c r="B226" s="16"/>
      <c r="C226" s="16" t="s">
        <v>140</v>
      </c>
      <c r="D226" s="101">
        <v>2604</v>
      </c>
      <c r="E226" s="102"/>
      <c r="F226" s="1" t="s">
        <v>17</v>
      </c>
      <c r="G226" s="44">
        <v>1101</v>
      </c>
      <c r="H226" s="54">
        <v>6.5000000000000002E-2</v>
      </c>
      <c r="K226" s="103"/>
    </row>
    <row r="227" spans="1:11" x14ac:dyDescent="0.25">
      <c r="B227" s="16"/>
      <c r="C227" s="16"/>
      <c r="D227" s="101"/>
      <c r="E227" s="102"/>
      <c r="F227" s="1" t="s">
        <v>18</v>
      </c>
      <c r="G227" s="44">
        <v>7001</v>
      </c>
      <c r="H227" s="54">
        <v>9.4799999999999995E-2</v>
      </c>
      <c r="K227" s="103"/>
    </row>
    <row r="228" spans="1:11" x14ac:dyDescent="0.25">
      <c r="B228" s="16"/>
      <c r="C228" s="16"/>
      <c r="D228" s="101"/>
      <c r="E228" s="102"/>
      <c r="F228" s="1" t="s">
        <v>19</v>
      </c>
      <c r="G228" s="47" t="s">
        <v>20</v>
      </c>
      <c r="H228" s="54">
        <v>1.8599999999999998E-2</v>
      </c>
      <c r="K228" s="103"/>
    </row>
    <row r="229" spans="1:11" x14ac:dyDescent="0.25">
      <c r="B229" s="16"/>
      <c r="C229" s="16"/>
      <c r="D229" s="101"/>
      <c r="E229" s="102"/>
      <c r="F229" s="59" t="s">
        <v>21</v>
      </c>
      <c r="G229" s="60">
        <v>2600</v>
      </c>
      <c r="H229" s="61">
        <f>ROUND(0.26*K229,4)</f>
        <v>0.19500000000000001</v>
      </c>
      <c r="K229" s="103">
        <v>0.75</v>
      </c>
    </row>
    <row r="230" spans="1:11" ht="15.75" thickBot="1" x14ac:dyDescent="0.3">
      <c r="B230" s="16"/>
      <c r="C230" s="16"/>
      <c r="D230" s="101"/>
      <c r="E230" s="102"/>
      <c r="F230" s="59" t="s">
        <v>23</v>
      </c>
      <c r="G230" s="60" t="s">
        <v>137</v>
      </c>
      <c r="H230" s="61">
        <f>0.26-H229</f>
        <v>6.5000000000000002E-2</v>
      </c>
      <c r="K230" s="103">
        <v>0.25</v>
      </c>
    </row>
    <row r="231" spans="1:11" ht="14.25" thickTop="1" thickBot="1" x14ac:dyDescent="0.25">
      <c r="A231" s="1">
        <v>21</v>
      </c>
      <c r="B231" s="53" t="s">
        <v>141</v>
      </c>
      <c r="C231" s="181"/>
      <c r="D231" s="182">
        <v>2800</v>
      </c>
      <c r="E231" s="183">
        <v>2800</v>
      </c>
      <c r="F231" s="184" t="s">
        <v>6</v>
      </c>
      <c r="G231" s="185" t="s">
        <v>7</v>
      </c>
      <c r="H231" s="186" t="s">
        <v>8</v>
      </c>
      <c r="I231" s="26" t="s">
        <v>28</v>
      </c>
    </row>
    <row r="232" spans="1:11" ht="13.5" thickTop="1" x14ac:dyDescent="0.2">
      <c r="B232" s="16"/>
      <c r="C232" s="17"/>
      <c r="D232" s="18"/>
      <c r="E232" s="19"/>
      <c r="F232" s="20" t="s">
        <v>12</v>
      </c>
      <c r="G232" s="21">
        <v>4006</v>
      </c>
      <c r="H232" s="22">
        <v>0.16</v>
      </c>
      <c r="I232" s="1"/>
    </row>
    <row r="233" spans="1:11" ht="12.75" x14ac:dyDescent="0.2">
      <c r="B233" s="16"/>
      <c r="C233" s="187"/>
      <c r="D233" s="24"/>
      <c r="E233" s="19"/>
      <c r="F233" s="20" t="s">
        <v>14</v>
      </c>
      <c r="G233" s="21">
        <v>3208</v>
      </c>
      <c r="H233" s="22">
        <v>0.2616</v>
      </c>
      <c r="I233" s="1"/>
    </row>
    <row r="234" spans="1:11" ht="12.75" x14ac:dyDescent="0.2">
      <c r="B234" s="16"/>
      <c r="C234" s="188" t="s">
        <v>142</v>
      </c>
      <c r="D234" s="24"/>
      <c r="E234" s="19"/>
      <c r="F234" s="20" t="s">
        <v>15</v>
      </c>
      <c r="G234" s="25" t="s">
        <v>16</v>
      </c>
      <c r="H234" s="22">
        <v>0.14000000000000001</v>
      </c>
      <c r="I234" s="1"/>
    </row>
    <row r="235" spans="1:11" ht="12.75" x14ac:dyDescent="0.2">
      <c r="B235" s="16"/>
      <c r="C235" s="187"/>
      <c r="D235" s="24"/>
      <c r="E235" s="19"/>
      <c r="F235" s="20" t="s">
        <v>17</v>
      </c>
      <c r="G235" s="21">
        <v>1101</v>
      </c>
      <c r="H235" s="22">
        <v>4.6800000000000001E-2</v>
      </c>
      <c r="I235" s="1"/>
    </row>
    <row r="236" spans="1:11" ht="12.75" x14ac:dyDescent="0.2">
      <c r="B236" s="16"/>
      <c r="C236" s="187"/>
      <c r="D236" s="24"/>
      <c r="E236" s="19"/>
      <c r="F236" s="20" t="s">
        <v>18</v>
      </c>
      <c r="G236" s="21">
        <v>7001</v>
      </c>
      <c r="H236" s="22">
        <v>6.8199999999999997E-2</v>
      </c>
      <c r="I236" s="1"/>
    </row>
    <row r="237" spans="1:11" ht="12.75" x14ac:dyDescent="0.2">
      <c r="B237" s="16"/>
      <c r="C237" s="187"/>
      <c r="D237" s="24"/>
      <c r="E237" s="19"/>
      <c r="F237" s="20" t="s">
        <v>19</v>
      </c>
      <c r="G237" s="25" t="s">
        <v>20</v>
      </c>
      <c r="H237" s="22">
        <v>1.34E-2</v>
      </c>
      <c r="I237" s="1"/>
    </row>
    <row r="238" spans="1:11" ht="12.75" x14ac:dyDescent="0.2">
      <c r="B238" s="16"/>
      <c r="C238" s="187"/>
      <c r="D238" s="24"/>
      <c r="E238" s="19"/>
      <c r="F238" s="29" t="s">
        <v>21</v>
      </c>
      <c r="G238" s="30">
        <v>2800</v>
      </c>
      <c r="H238" s="22">
        <v>0.26</v>
      </c>
      <c r="I238" s="1"/>
    </row>
    <row r="239" spans="1:11" ht="26.25" thickBot="1" x14ac:dyDescent="0.25">
      <c r="B239" s="16"/>
      <c r="C239" s="187"/>
      <c r="D239" s="24"/>
      <c r="E239" s="19"/>
      <c r="F239" s="189" t="s">
        <v>143</v>
      </c>
      <c r="G239" s="30">
        <v>2800</v>
      </c>
      <c r="H239" s="22">
        <v>0.05</v>
      </c>
      <c r="I239" s="1"/>
    </row>
    <row r="240" spans="1:11" ht="14.25" thickTop="1" thickBot="1" x14ac:dyDescent="0.25">
      <c r="A240" s="1">
        <v>22</v>
      </c>
      <c r="B240" s="53" t="s">
        <v>144</v>
      </c>
      <c r="C240" s="53"/>
      <c r="D240" s="190">
        <v>2800</v>
      </c>
      <c r="E240" s="191"/>
      <c r="F240" s="192" t="s">
        <v>6</v>
      </c>
      <c r="G240" s="185" t="s">
        <v>7</v>
      </c>
      <c r="H240" s="193" t="s">
        <v>8</v>
      </c>
      <c r="I240" s="26" t="s">
        <v>28</v>
      </c>
    </row>
    <row r="241" spans="2:11" ht="13.5" thickTop="1" x14ac:dyDescent="0.2">
      <c r="B241" s="16"/>
      <c r="C241" s="194" t="s">
        <v>118</v>
      </c>
      <c r="D241" s="18">
        <v>2822</v>
      </c>
      <c r="E241" s="19"/>
      <c r="F241" s="20" t="s">
        <v>12</v>
      </c>
      <c r="G241" s="21">
        <v>4006</v>
      </c>
      <c r="H241" s="22">
        <v>0.16</v>
      </c>
      <c r="I241" s="1"/>
    </row>
    <row r="242" spans="2:11" ht="12.75" x14ac:dyDescent="0.2">
      <c r="B242" s="16"/>
      <c r="C242" s="17"/>
      <c r="D242" s="18"/>
      <c r="E242" s="19"/>
      <c r="F242" s="20" t="s">
        <v>14</v>
      </c>
      <c r="G242" s="21">
        <v>3208</v>
      </c>
      <c r="H242" s="22">
        <v>0.2616</v>
      </c>
      <c r="I242" s="1"/>
    </row>
    <row r="243" spans="2:11" ht="12.75" x14ac:dyDescent="0.2">
      <c r="B243" s="16"/>
      <c r="C243" s="17"/>
      <c r="D243" s="18"/>
      <c r="E243" s="19"/>
      <c r="F243" s="20" t="s">
        <v>15</v>
      </c>
      <c r="G243" s="25" t="s">
        <v>16</v>
      </c>
      <c r="H243" s="22">
        <v>0.14000000000000001</v>
      </c>
      <c r="I243" s="1"/>
    </row>
    <row r="244" spans="2:11" ht="12.75" x14ac:dyDescent="0.2">
      <c r="B244" s="16"/>
      <c r="C244" s="188" t="s">
        <v>142</v>
      </c>
      <c r="D244" s="18"/>
      <c r="E244" s="19"/>
      <c r="F244" s="20" t="s">
        <v>17</v>
      </c>
      <c r="G244" s="21">
        <v>1101</v>
      </c>
      <c r="H244" s="22">
        <v>4.6800000000000001E-2</v>
      </c>
      <c r="I244" s="1"/>
    </row>
    <row r="245" spans="2:11" ht="12.75" x14ac:dyDescent="0.2">
      <c r="B245" s="16"/>
      <c r="C245" s="17"/>
      <c r="D245" s="18"/>
      <c r="E245" s="19"/>
      <c r="F245" s="20" t="s">
        <v>18</v>
      </c>
      <c r="G245" s="21">
        <v>7001</v>
      </c>
      <c r="H245" s="22">
        <v>6.8199999999999997E-2</v>
      </c>
      <c r="I245" s="1"/>
    </row>
    <row r="246" spans="2:11" ht="12.75" x14ac:dyDescent="0.2">
      <c r="B246" s="16"/>
      <c r="C246" s="17"/>
      <c r="D246" s="18"/>
      <c r="E246" s="19"/>
      <c r="F246" s="20" t="s">
        <v>19</v>
      </c>
      <c r="G246" s="25" t="s">
        <v>20</v>
      </c>
      <c r="H246" s="22">
        <v>1.34E-2</v>
      </c>
      <c r="I246" s="1"/>
    </row>
    <row r="247" spans="2:11" x14ac:dyDescent="0.25">
      <c r="B247" s="16"/>
      <c r="C247" s="17"/>
      <c r="D247" s="18"/>
      <c r="E247" s="19"/>
      <c r="F247" s="29" t="s">
        <v>101</v>
      </c>
      <c r="G247" s="30">
        <v>2800</v>
      </c>
      <c r="H247" s="31">
        <f>31*0.7%</f>
        <v>0.21699999999999997</v>
      </c>
      <c r="K247" s="195">
        <v>0.7</v>
      </c>
    </row>
    <row r="248" spans="2:11" ht="15.75" thickBot="1" x14ac:dyDescent="0.3">
      <c r="B248" s="16"/>
      <c r="C248" s="17"/>
      <c r="D248" s="18"/>
      <c r="E248" s="19"/>
      <c r="F248" s="29" t="s">
        <v>118</v>
      </c>
      <c r="G248" s="30">
        <v>2822</v>
      </c>
      <c r="H248" s="31">
        <f>31*0.3%</f>
        <v>9.2999999999999999E-2</v>
      </c>
      <c r="K248" s="195">
        <v>0.3</v>
      </c>
    </row>
    <row r="249" spans="2:11" ht="14.25" thickTop="1" thickBot="1" x14ac:dyDescent="0.25">
      <c r="B249" s="196" t="s">
        <v>145</v>
      </c>
      <c r="C249" s="53"/>
      <c r="D249" s="190">
        <v>2813</v>
      </c>
      <c r="E249" s="191"/>
      <c r="F249" s="192" t="s">
        <v>6</v>
      </c>
      <c r="G249" s="185" t="s">
        <v>7</v>
      </c>
      <c r="H249" s="193" t="s">
        <v>8</v>
      </c>
      <c r="I249" s="26" t="s">
        <v>28</v>
      </c>
    </row>
    <row r="250" spans="2:11" ht="15.75" thickTop="1" x14ac:dyDescent="0.25">
      <c r="B250" s="16"/>
      <c r="C250" s="17" t="s">
        <v>146</v>
      </c>
      <c r="D250" s="17">
        <v>2813</v>
      </c>
      <c r="E250" s="17"/>
      <c r="F250" s="17" t="s">
        <v>12</v>
      </c>
      <c r="G250" s="197">
        <v>4006</v>
      </c>
      <c r="H250" s="198">
        <v>0.16</v>
      </c>
      <c r="I250" s="199"/>
    </row>
    <row r="251" spans="2:11" x14ac:dyDescent="0.25">
      <c r="B251" s="16"/>
      <c r="C251" s="17" t="s">
        <v>147</v>
      </c>
      <c r="D251" s="17"/>
      <c r="E251" s="17"/>
      <c r="F251" s="17" t="s">
        <v>14</v>
      </c>
      <c r="G251" s="197">
        <v>3208</v>
      </c>
      <c r="H251" s="200">
        <v>0.2616</v>
      </c>
      <c r="I251" s="199"/>
    </row>
    <row r="252" spans="2:11" x14ac:dyDescent="0.25">
      <c r="B252" s="16"/>
      <c r="C252" s="17"/>
      <c r="D252" s="17"/>
      <c r="E252" s="17"/>
      <c r="F252" s="17" t="s">
        <v>15</v>
      </c>
      <c r="G252" s="197" t="s">
        <v>16</v>
      </c>
      <c r="H252" s="200">
        <v>0.14000000000000001</v>
      </c>
      <c r="I252" s="199"/>
    </row>
    <row r="253" spans="2:11" x14ac:dyDescent="0.25">
      <c r="B253" s="55" t="s">
        <v>29</v>
      </c>
      <c r="C253" s="201" t="s">
        <v>148</v>
      </c>
      <c r="D253" s="17"/>
      <c r="E253" s="17"/>
      <c r="F253" s="17" t="s">
        <v>17</v>
      </c>
      <c r="G253" s="197">
        <v>1101</v>
      </c>
      <c r="H253" s="200"/>
      <c r="I253" s="202" t="s">
        <v>149</v>
      </c>
    </row>
    <row r="254" spans="2:11" x14ac:dyDescent="0.25">
      <c r="B254" s="16"/>
      <c r="C254" s="201" t="s">
        <v>150</v>
      </c>
      <c r="D254" s="17"/>
      <c r="E254" s="17"/>
      <c r="F254" s="17" t="s">
        <v>18</v>
      </c>
      <c r="G254" s="197">
        <v>7001</v>
      </c>
      <c r="H254" s="200"/>
      <c r="I254" s="202"/>
    </row>
    <row r="255" spans="2:11" x14ac:dyDescent="0.25">
      <c r="B255" s="16"/>
      <c r="C255" s="188" t="s">
        <v>142</v>
      </c>
      <c r="D255" s="17"/>
      <c r="E255" s="17"/>
      <c r="F255" s="17" t="s">
        <v>19</v>
      </c>
      <c r="G255" s="197" t="s">
        <v>20</v>
      </c>
      <c r="H255" s="200"/>
      <c r="I255" s="202"/>
    </row>
    <row r="256" spans="2:11" x14ac:dyDescent="0.25">
      <c r="B256" s="16"/>
      <c r="C256" s="17"/>
      <c r="D256" s="17"/>
      <c r="E256" s="17"/>
      <c r="F256" s="17" t="s">
        <v>151</v>
      </c>
      <c r="G256" s="188">
        <v>2800</v>
      </c>
      <c r="H256" s="200">
        <v>0.26</v>
      </c>
      <c r="J256" s="203"/>
    </row>
    <row r="257" spans="1:9" x14ac:dyDescent="0.25">
      <c r="B257" s="16"/>
      <c r="C257" s="17"/>
      <c r="D257" s="17"/>
      <c r="E257" s="17"/>
      <c r="F257" s="17" t="s">
        <v>151</v>
      </c>
      <c r="G257" s="188">
        <v>2800</v>
      </c>
      <c r="H257" s="200">
        <v>1.84E-2</v>
      </c>
    </row>
    <row r="258" spans="1:9" ht="15.75" thickBot="1" x14ac:dyDescent="0.3">
      <c r="B258" s="16"/>
      <c r="C258" s="17"/>
      <c r="D258" s="17"/>
      <c r="E258" s="17"/>
      <c r="F258" s="17" t="s">
        <v>146</v>
      </c>
      <c r="G258" s="188">
        <v>2813</v>
      </c>
      <c r="H258" s="204">
        <v>0.16</v>
      </c>
      <c r="I258" s="199"/>
    </row>
    <row r="259" spans="1:9" ht="14.25" thickTop="1" thickBot="1" x14ac:dyDescent="0.25">
      <c r="A259" s="1">
        <v>23</v>
      </c>
      <c r="B259" s="205" t="s">
        <v>152</v>
      </c>
      <c r="C259" s="206"/>
      <c r="D259" s="190">
        <v>2813</v>
      </c>
      <c r="E259" s="191"/>
      <c r="F259" s="192" t="s">
        <v>6</v>
      </c>
      <c r="G259" s="185" t="s">
        <v>7</v>
      </c>
      <c r="H259" s="193" t="s">
        <v>8</v>
      </c>
      <c r="I259" s="26" t="s">
        <v>28</v>
      </c>
    </row>
    <row r="260" spans="1:9" ht="15.75" thickTop="1" x14ac:dyDescent="0.25">
      <c r="B260" s="16"/>
      <c r="C260" s="17" t="s">
        <v>146</v>
      </c>
      <c r="D260" s="17">
        <v>2813</v>
      </c>
      <c r="E260" s="17"/>
      <c r="F260" s="17" t="s">
        <v>12</v>
      </c>
      <c r="G260" s="197">
        <v>4006</v>
      </c>
      <c r="H260" s="198">
        <v>0.16969999999999999</v>
      </c>
      <c r="I260" s="199"/>
    </row>
    <row r="261" spans="1:9" x14ac:dyDescent="0.25">
      <c r="B261" s="16"/>
      <c r="C261" s="17" t="s">
        <v>147</v>
      </c>
      <c r="D261" s="17"/>
      <c r="E261" s="17"/>
      <c r="F261" s="17" t="s">
        <v>14</v>
      </c>
      <c r="G261" s="197">
        <v>3208</v>
      </c>
      <c r="H261" s="200">
        <v>0.26219999999999999</v>
      </c>
      <c r="I261" s="199"/>
    </row>
    <row r="262" spans="1:9" x14ac:dyDescent="0.25">
      <c r="B262" s="16"/>
      <c r="C262" s="17"/>
      <c r="D262" s="17"/>
      <c r="E262" s="17"/>
      <c r="F262" s="17" t="s">
        <v>15</v>
      </c>
      <c r="G262" s="197" t="s">
        <v>16</v>
      </c>
      <c r="H262" s="200">
        <v>0.13850000000000001</v>
      </c>
      <c r="I262" s="199"/>
    </row>
    <row r="263" spans="1:9" x14ac:dyDescent="0.25">
      <c r="B263" s="55" t="s">
        <v>29</v>
      </c>
      <c r="C263" s="201" t="s">
        <v>148</v>
      </c>
      <c r="D263" s="17"/>
      <c r="E263" s="17"/>
      <c r="F263" s="17" t="s">
        <v>17</v>
      </c>
      <c r="G263" s="197">
        <v>1101</v>
      </c>
      <c r="H263" s="200"/>
      <c r="I263" s="202" t="s">
        <v>153</v>
      </c>
    </row>
    <row r="264" spans="1:9" x14ac:dyDescent="0.25">
      <c r="B264" s="16"/>
      <c r="C264" s="201" t="s">
        <v>150</v>
      </c>
      <c r="D264" s="17"/>
      <c r="E264" s="17"/>
      <c r="F264" s="17" t="s">
        <v>18</v>
      </c>
      <c r="G264" s="197">
        <v>7001</v>
      </c>
      <c r="H264" s="200"/>
      <c r="I264" s="202"/>
    </row>
    <row r="265" spans="1:9" x14ac:dyDescent="0.25">
      <c r="B265" s="16"/>
      <c r="C265" s="188" t="s">
        <v>142</v>
      </c>
      <c r="D265" s="17"/>
      <c r="E265" s="17"/>
      <c r="F265" s="17" t="s">
        <v>19</v>
      </c>
      <c r="G265" s="197" t="s">
        <v>20</v>
      </c>
      <c r="H265" s="200"/>
      <c r="I265" s="202"/>
    </row>
    <row r="266" spans="1:9" x14ac:dyDescent="0.25">
      <c r="B266" s="16"/>
      <c r="C266" s="17"/>
      <c r="D266" s="17"/>
      <c r="E266" s="17"/>
      <c r="F266" s="17" t="s">
        <v>151</v>
      </c>
      <c r="G266" s="188">
        <v>2800</v>
      </c>
      <c r="H266" s="200">
        <v>0.25790000000000002</v>
      </c>
    </row>
    <row r="267" spans="1:9" x14ac:dyDescent="0.25">
      <c r="B267" s="16"/>
      <c r="C267" s="17"/>
      <c r="D267" s="17"/>
      <c r="E267" s="17"/>
      <c r="F267" s="17" t="s">
        <v>151</v>
      </c>
      <c r="G267" s="188">
        <v>2800</v>
      </c>
      <c r="H267" s="200">
        <v>2.1700000000000001E-2</v>
      </c>
    </row>
    <row r="268" spans="1:9" ht="15.75" thickBot="1" x14ac:dyDescent="0.3">
      <c r="B268" s="16"/>
      <c r="C268" s="17"/>
      <c r="D268" s="17"/>
      <c r="E268" s="17"/>
      <c r="F268" s="17" t="s">
        <v>154</v>
      </c>
      <c r="G268" s="188">
        <v>2813</v>
      </c>
      <c r="H268" s="204">
        <v>0.15</v>
      </c>
      <c r="I268" s="199"/>
    </row>
    <row r="269" spans="1:9" ht="14.25" thickTop="1" thickBot="1" x14ac:dyDescent="0.25">
      <c r="B269" s="207" t="s">
        <v>155</v>
      </c>
      <c r="C269" s="53"/>
      <c r="D269" s="115"/>
      <c r="E269" s="116"/>
      <c r="F269" s="208" t="s">
        <v>6</v>
      </c>
      <c r="G269" s="209" t="s">
        <v>7</v>
      </c>
      <c r="H269" s="210" t="s">
        <v>8</v>
      </c>
      <c r="I269" s="26" t="s">
        <v>28</v>
      </c>
    </row>
    <row r="270" spans="1:9" ht="15.75" thickTop="1" x14ac:dyDescent="0.25">
      <c r="B270" s="16"/>
      <c r="C270" s="187" t="s">
        <v>156</v>
      </c>
      <c r="D270" s="18">
        <v>2813</v>
      </c>
      <c r="E270" s="211"/>
      <c r="F270" s="20" t="s">
        <v>12</v>
      </c>
      <c r="G270" s="21">
        <v>4006</v>
      </c>
      <c r="H270" s="22">
        <v>0.16</v>
      </c>
      <c r="I270" s="199"/>
    </row>
    <row r="271" spans="1:9" x14ac:dyDescent="0.25">
      <c r="B271" s="16"/>
      <c r="C271" s="187" t="s">
        <v>21</v>
      </c>
      <c r="D271" s="18" t="s">
        <v>95</v>
      </c>
      <c r="E271" s="211"/>
      <c r="F271" s="20" t="s">
        <v>14</v>
      </c>
      <c r="G271" s="21">
        <v>3208</v>
      </c>
      <c r="H271" s="22">
        <v>0.2616</v>
      </c>
      <c r="I271" s="199"/>
    </row>
    <row r="272" spans="1:9" x14ac:dyDescent="0.25">
      <c r="B272" s="16"/>
      <c r="C272" s="187"/>
      <c r="D272" s="18"/>
      <c r="E272" s="211"/>
      <c r="F272" s="20" t="s">
        <v>15</v>
      </c>
      <c r="G272" s="25" t="s">
        <v>16</v>
      </c>
      <c r="H272" s="22">
        <v>0.14000000000000001</v>
      </c>
      <c r="I272" s="199"/>
    </row>
    <row r="273" spans="1:12" x14ac:dyDescent="0.25">
      <c r="B273" s="55" t="s">
        <v>29</v>
      </c>
      <c r="C273" s="187" t="s">
        <v>148</v>
      </c>
      <c r="D273" s="18"/>
      <c r="E273" s="211"/>
      <c r="F273" s="20" t="s">
        <v>17</v>
      </c>
      <c r="G273" s="21">
        <v>1101</v>
      </c>
      <c r="H273" s="22">
        <v>2.4400000000000002E-2</v>
      </c>
      <c r="I273" s="199"/>
      <c r="J273" s="1" t="s">
        <v>157</v>
      </c>
    </row>
    <row r="274" spans="1:12" x14ac:dyDescent="0.25">
      <c r="B274" s="16"/>
      <c r="C274" s="187" t="s">
        <v>150</v>
      </c>
      <c r="D274" s="18"/>
      <c r="E274" s="211"/>
      <c r="F274" s="20" t="s">
        <v>18</v>
      </c>
      <c r="G274" s="21">
        <v>7001</v>
      </c>
      <c r="H274" s="22">
        <v>3.4000000000000002E-2</v>
      </c>
      <c r="I274" s="199"/>
    </row>
    <row r="275" spans="1:12" x14ac:dyDescent="0.25">
      <c r="B275" s="16"/>
      <c r="C275" s="187"/>
      <c r="D275" s="18"/>
      <c r="E275" s="211"/>
      <c r="F275" s="20" t="s">
        <v>19</v>
      </c>
      <c r="G275" s="25" t="s">
        <v>20</v>
      </c>
      <c r="H275" s="22">
        <v>0</v>
      </c>
      <c r="I275" s="199"/>
    </row>
    <row r="276" spans="1:12" x14ac:dyDescent="0.25">
      <c r="B276" s="16"/>
      <c r="C276" s="17"/>
      <c r="D276" s="18"/>
      <c r="E276" s="211"/>
      <c r="F276" s="29" t="s">
        <v>151</v>
      </c>
      <c r="G276" s="30" t="s">
        <v>95</v>
      </c>
      <c r="H276" s="31">
        <v>0.22</v>
      </c>
      <c r="I276" s="199"/>
    </row>
    <row r="277" spans="1:12" ht="13.5" thickBot="1" x14ac:dyDescent="0.25">
      <c r="B277" s="16"/>
      <c r="C277" s="33"/>
      <c r="D277" s="34"/>
      <c r="E277" s="10"/>
      <c r="F277" s="29" t="s">
        <v>154</v>
      </c>
      <c r="G277" s="30">
        <v>2813</v>
      </c>
      <c r="H277" s="31">
        <v>0.16</v>
      </c>
      <c r="I277" s="199"/>
    </row>
    <row r="278" spans="1:12" ht="27" thickTop="1" thickBot="1" x14ac:dyDescent="0.25">
      <c r="A278" s="1">
        <v>24</v>
      </c>
      <c r="B278" s="212" t="s">
        <v>158</v>
      </c>
      <c r="C278" s="213"/>
      <c r="D278" s="115"/>
      <c r="E278" s="116"/>
      <c r="F278" s="208" t="s">
        <v>6</v>
      </c>
      <c r="G278" s="209" t="s">
        <v>7</v>
      </c>
      <c r="H278" s="210" t="s">
        <v>8</v>
      </c>
      <c r="I278" s="67" t="s">
        <v>28</v>
      </c>
      <c r="J278" s="81" t="s">
        <v>34</v>
      </c>
    </row>
    <row r="279" spans="1:12" ht="15.75" thickTop="1" x14ac:dyDescent="0.25">
      <c r="B279" s="16"/>
      <c r="C279" s="187" t="s">
        <v>156</v>
      </c>
      <c r="D279" s="18">
        <v>2813</v>
      </c>
      <c r="E279" s="211"/>
      <c r="F279" s="20" t="s">
        <v>12</v>
      </c>
      <c r="G279" s="21">
        <v>4006</v>
      </c>
      <c r="H279" s="22">
        <v>0.16</v>
      </c>
      <c r="I279" s="136" t="s">
        <v>35</v>
      </c>
      <c r="J279" s="96">
        <f>+H279+H280+H281</f>
        <v>0.56159999999999999</v>
      </c>
    </row>
    <row r="280" spans="1:12" x14ac:dyDescent="0.25">
      <c r="B280" s="16"/>
      <c r="C280" s="187" t="s">
        <v>21</v>
      </c>
      <c r="D280" s="18" t="s">
        <v>95</v>
      </c>
      <c r="E280" s="211"/>
      <c r="F280" s="20" t="s">
        <v>14</v>
      </c>
      <c r="G280" s="21">
        <v>3208</v>
      </c>
      <c r="H280" s="22">
        <v>0.2616</v>
      </c>
      <c r="I280" s="137"/>
      <c r="J280" s="72"/>
    </row>
    <row r="281" spans="1:12" x14ac:dyDescent="0.25">
      <c r="B281" s="16"/>
      <c r="C281" s="187"/>
      <c r="D281" s="18"/>
      <c r="E281" s="211"/>
      <c r="F281" s="20" t="s">
        <v>15</v>
      </c>
      <c r="G281" s="25" t="s">
        <v>16</v>
      </c>
      <c r="H281" s="22">
        <v>0.14000000000000001</v>
      </c>
      <c r="I281" s="137" t="s">
        <v>36</v>
      </c>
      <c r="J281" s="72"/>
    </row>
    <row r="282" spans="1:12" x14ac:dyDescent="0.25">
      <c r="B282" s="55" t="s">
        <v>29</v>
      </c>
      <c r="C282" s="201" t="s">
        <v>148</v>
      </c>
      <c r="D282" s="18"/>
      <c r="E282" s="211"/>
      <c r="F282" s="20" t="s">
        <v>17</v>
      </c>
      <c r="G282" s="21">
        <v>1101</v>
      </c>
      <c r="H282" s="22">
        <f>+J286*J282</f>
        <v>1.1112668161434967E-2</v>
      </c>
      <c r="I282" s="140">
        <v>6.5000000000000002E-2</v>
      </c>
      <c r="J282" s="72">
        <f>+I282/(+I282+I283+I284)</f>
        <v>0.36434977578475336</v>
      </c>
    </row>
    <row r="283" spans="1:12" x14ac:dyDescent="0.25">
      <c r="B283" s="16"/>
      <c r="C283" s="201" t="s">
        <v>150</v>
      </c>
      <c r="D283" s="18"/>
      <c r="E283" s="211"/>
      <c r="F283" s="20" t="s">
        <v>18</v>
      </c>
      <c r="G283" s="21">
        <v>7001</v>
      </c>
      <c r="H283" s="22">
        <f>+J286*J283</f>
        <v>1.6207399103138998E-2</v>
      </c>
      <c r="I283" s="140">
        <v>9.4799999999999995E-2</v>
      </c>
      <c r="J283" s="72">
        <f>+I283/(+I283+I282+I284)</f>
        <v>0.53139013452914796</v>
      </c>
    </row>
    <row r="284" spans="1:12" x14ac:dyDescent="0.25">
      <c r="B284" s="16"/>
      <c r="C284" s="187"/>
      <c r="D284" s="18"/>
      <c r="E284" s="211"/>
      <c r="F284" s="20" t="s">
        <v>19</v>
      </c>
      <c r="G284" s="25" t="s">
        <v>20</v>
      </c>
      <c r="H284" s="22">
        <f>+J286*J284</f>
        <v>3.179932735426006E-3</v>
      </c>
      <c r="I284" s="140">
        <v>1.8599999999999998E-2</v>
      </c>
      <c r="J284" s="72">
        <f>+I284/(+I282+I283+I284)</f>
        <v>0.10426008968609865</v>
      </c>
    </row>
    <row r="285" spans="1:12" x14ac:dyDescent="0.25">
      <c r="B285" s="16"/>
      <c r="C285" s="17"/>
      <c r="D285" s="18"/>
      <c r="E285" s="211"/>
      <c r="F285" s="29" t="s">
        <v>151</v>
      </c>
      <c r="G285" s="30" t="s">
        <v>95</v>
      </c>
      <c r="H285" s="31">
        <v>0.25790000000000002</v>
      </c>
      <c r="I285" s="137" t="s">
        <v>37</v>
      </c>
      <c r="J285" s="71">
        <f>+H285+H286</f>
        <v>0.40790000000000004</v>
      </c>
    </row>
    <row r="286" spans="1:12" ht="26.25" thickBot="1" x14ac:dyDescent="0.25">
      <c r="B286" s="16"/>
      <c r="C286" s="33"/>
      <c r="D286" s="34"/>
      <c r="E286" s="10"/>
      <c r="F286" s="29" t="s">
        <v>154</v>
      </c>
      <c r="G286" s="30">
        <v>2813</v>
      </c>
      <c r="H286" s="31">
        <v>0.15</v>
      </c>
      <c r="I286" s="87" t="s">
        <v>38</v>
      </c>
      <c r="J286" s="98">
        <f>100%-J279-J285</f>
        <v>3.0499999999999972E-2</v>
      </c>
      <c r="L286" s="1" t="s">
        <v>159</v>
      </c>
    </row>
    <row r="287" spans="1:12" ht="16.5" thickTop="1" thickBot="1" x14ac:dyDescent="0.3">
      <c r="A287" s="1">
        <v>25</v>
      </c>
      <c r="B287" s="38" t="s">
        <v>160</v>
      </c>
      <c r="C287" s="99"/>
      <c r="D287" s="39">
        <v>2900</v>
      </c>
      <c r="E287" s="40"/>
      <c r="F287" s="41" t="s">
        <v>6</v>
      </c>
      <c r="G287" s="42" t="s">
        <v>7</v>
      </c>
      <c r="H287" s="43" t="s">
        <v>8</v>
      </c>
    </row>
    <row r="288" spans="1:12" ht="15.75" thickTop="1" x14ac:dyDescent="0.25">
      <c r="B288" s="16"/>
      <c r="C288" s="16" t="s">
        <v>21</v>
      </c>
      <c r="D288" s="101">
        <v>2900</v>
      </c>
      <c r="E288" s="102"/>
      <c r="F288" s="1" t="s">
        <v>12</v>
      </c>
      <c r="G288" s="46">
        <v>4006</v>
      </c>
      <c r="H288" s="54">
        <v>0.16</v>
      </c>
    </row>
    <row r="289" spans="1:11" x14ac:dyDescent="0.25">
      <c r="B289" s="16"/>
      <c r="C289" s="16"/>
      <c r="D289" s="101"/>
      <c r="E289" s="102"/>
      <c r="F289" s="1" t="s">
        <v>14</v>
      </c>
      <c r="G289" s="46">
        <v>3208</v>
      </c>
      <c r="H289" s="54">
        <v>0.2616</v>
      </c>
    </row>
    <row r="290" spans="1:11" x14ac:dyDescent="0.25">
      <c r="B290" s="16"/>
      <c r="C290" s="16" t="s">
        <v>161</v>
      </c>
      <c r="D290" s="101">
        <v>2408</v>
      </c>
      <c r="E290" s="102"/>
      <c r="F290" s="1" t="s">
        <v>15</v>
      </c>
      <c r="G290" s="47" t="s">
        <v>16</v>
      </c>
      <c r="H290" s="54">
        <v>0.14000000000000001</v>
      </c>
    </row>
    <row r="291" spans="1:11" x14ac:dyDescent="0.25">
      <c r="B291" s="16"/>
      <c r="C291" s="16" t="s">
        <v>162</v>
      </c>
      <c r="D291" s="101">
        <v>2406</v>
      </c>
      <c r="E291" s="102"/>
      <c r="F291" s="1" t="s">
        <v>17</v>
      </c>
      <c r="G291" s="44">
        <v>1101</v>
      </c>
      <c r="H291" s="54">
        <v>6.5000000000000002E-2</v>
      </c>
    </row>
    <row r="292" spans="1:11" x14ac:dyDescent="0.25">
      <c r="B292" s="16"/>
      <c r="C292" s="16" t="s">
        <v>163</v>
      </c>
      <c r="D292" s="101">
        <v>2411</v>
      </c>
      <c r="E292" s="102"/>
      <c r="F292" s="1" t="s">
        <v>18</v>
      </c>
      <c r="G292" s="44">
        <v>7001</v>
      </c>
      <c r="H292" s="54">
        <v>9.4799999999999995E-2</v>
      </c>
    </row>
    <row r="293" spans="1:11" x14ac:dyDescent="0.25">
      <c r="B293" s="16"/>
      <c r="C293" s="16"/>
      <c r="D293" s="214"/>
      <c r="E293" s="102"/>
      <c r="F293" s="1" t="s">
        <v>19</v>
      </c>
      <c r="G293" s="47" t="s">
        <v>20</v>
      </c>
      <c r="H293" s="54">
        <v>1.8599999999999998E-2</v>
      </c>
    </row>
    <row r="294" spans="1:11" x14ac:dyDescent="0.25">
      <c r="B294" s="16"/>
      <c r="C294" s="16"/>
      <c r="D294" s="214"/>
      <c r="E294" s="102"/>
      <c r="F294" s="59" t="s">
        <v>21</v>
      </c>
      <c r="G294" s="60">
        <v>2900</v>
      </c>
      <c r="H294" s="61">
        <f>ROUND(0.26*K294,4)</f>
        <v>0.13</v>
      </c>
      <c r="J294" s="199"/>
      <c r="K294" s="103">
        <v>0.5</v>
      </c>
    </row>
    <row r="295" spans="1:11" ht="15.75" thickBot="1" x14ac:dyDescent="0.3">
      <c r="B295" s="16"/>
      <c r="C295" s="16"/>
      <c r="D295" s="214"/>
      <c r="E295" s="102"/>
      <c r="F295" s="59" t="s">
        <v>23</v>
      </c>
      <c r="G295" s="60" t="s">
        <v>164</v>
      </c>
      <c r="H295" s="61">
        <f>0.26-H294</f>
        <v>0.13</v>
      </c>
      <c r="K295" s="103">
        <v>0.5</v>
      </c>
    </row>
    <row r="296" spans="1:11" ht="16.5" thickTop="1" thickBot="1" x14ac:dyDescent="0.3">
      <c r="A296" s="1">
        <v>26</v>
      </c>
      <c r="B296" s="38" t="s">
        <v>165</v>
      </c>
      <c r="C296" s="147"/>
      <c r="D296" s="39" t="s">
        <v>166</v>
      </c>
      <c r="E296" s="40"/>
      <c r="F296" s="41" t="s">
        <v>6</v>
      </c>
      <c r="G296" s="42" t="s">
        <v>7</v>
      </c>
      <c r="H296" s="43" t="s">
        <v>8</v>
      </c>
      <c r="K296" s="103"/>
    </row>
    <row r="297" spans="1:11" ht="15.75" thickTop="1" x14ac:dyDescent="0.25">
      <c r="B297" s="16"/>
      <c r="C297" s="16"/>
      <c r="D297" s="101"/>
      <c r="E297" s="102"/>
      <c r="F297" s="1" t="s">
        <v>12</v>
      </c>
      <c r="G297" s="46">
        <v>4006</v>
      </c>
      <c r="H297" s="54">
        <v>0.16</v>
      </c>
      <c r="K297" s="103"/>
    </row>
    <row r="298" spans="1:11" x14ac:dyDescent="0.25">
      <c r="B298" s="16"/>
      <c r="C298" s="16"/>
      <c r="D298" s="214"/>
      <c r="E298" s="102"/>
      <c r="F298" s="1" t="s">
        <v>14</v>
      </c>
      <c r="G298" s="46">
        <v>3208</v>
      </c>
      <c r="H298" s="54">
        <v>0.2616</v>
      </c>
      <c r="K298" s="103"/>
    </row>
    <row r="299" spans="1:11" x14ac:dyDescent="0.25">
      <c r="B299" s="16"/>
      <c r="C299" s="16"/>
      <c r="D299" s="214"/>
      <c r="E299" s="102"/>
      <c r="F299" s="1" t="s">
        <v>15</v>
      </c>
      <c r="G299" s="47" t="s">
        <v>16</v>
      </c>
      <c r="H299" s="54">
        <v>0.14000000000000001</v>
      </c>
      <c r="K299" s="103"/>
    </row>
    <row r="300" spans="1:11" x14ac:dyDescent="0.25">
      <c r="B300" s="16"/>
      <c r="C300" s="16"/>
      <c r="D300" s="214"/>
      <c r="E300" s="102"/>
      <c r="F300" s="1" t="s">
        <v>17</v>
      </c>
      <c r="G300" s="44">
        <v>1101</v>
      </c>
      <c r="H300" s="54">
        <v>6.5000000000000002E-2</v>
      </c>
      <c r="K300" s="103"/>
    </row>
    <row r="301" spans="1:11" x14ac:dyDescent="0.25">
      <c r="B301" s="16"/>
      <c r="C301" s="16"/>
      <c r="D301" s="101"/>
      <c r="E301" s="102"/>
      <c r="F301" s="1" t="s">
        <v>18</v>
      </c>
      <c r="G301" s="44">
        <v>7001</v>
      </c>
      <c r="H301" s="54">
        <v>9.4799999999999995E-2</v>
      </c>
      <c r="K301" s="103"/>
    </row>
    <row r="302" spans="1:11" x14ac:dyDescent="0.25">
      <c r="B302" s="16"/>
      <c r="C302" s="16"/>
      <c r="D302" s="101"/>
      <c r="E302" s="102"/>
      <c r="F302" s="1" t="s">
        <v>19</v>
      </c>
      <c r="G302" s="47" t="s">
        <v>20</v>
      </c>
      <c r="H302" s="54">
        <v>1.8599999999999998E-2</v>
      </c>
      <c r="K302" s="103"/>
    </row>
    <row r="303" spans="1:11" x14ac:dyDescent="0.25">
      <c r="B303" s="16"/>
      <c r="C303" s="16"/>
      <c r="D303" s="101"/>
      <c r="E303" s="102"/>
      <c r="F303" s="59" t="s">
        <v>21</v>
      </c>
      <c r="G303" s="60">
        <v>2900</v>
      </c>
      <c r="H303" s="61">
        <f>ROUND(0.26*K303,4)</f>
        <v>0.13</v>
      </c>
      <c r="K303" s="103">
        <v>0.5</v>
      </c>
    </row>
    <row r="304" spans="1:11" ht="12.75" customHeight="1" thickBot="1" x14ac:dyDescent="0.3">
      <c r="B304" s="16"/>
      <c r="C304" s="16"/>
      <c r="D304" s="101"/>
      <c r="E304" s="102"/>
      <c r="F304" s="215" t="s">
        <v>23</v>
      </c>
      <c r="G304" s="216" t="s">
        <v>166</v>
      </c>
      <c r="H304" s="61">
        <f>0.26-H303</f>
        <v>0.13</v>
      </c>
      <c r="K304" s="103">
        <v>0.5</v>
      </c>
    </row>
    <row r="305" spans="1:9" ht="16.5" thickTop="1" thickBot="1" x14ac:dyDescent="0.3">
      <c r="A305" s="1">
        <v>27</v>
      </c>
      <c r="B305" s="38" t="s">
        <v>167</v>
      </c>
      <c r="C305" s="38"/>
      <c r="D305" s="39">
        <v>7002</v>
      </c>
      <c r="E305" s="40"/>
      <c r="F305" s="41" t="s">
        <v>6</v>
      </c>
      <c r="G305" s="42" t="s">
        <v>7</v>
      </c>
      <c r="H305" s="43" t="s">
        <v>8</v>
      </c>
    </row>
    <row r="306" spans="1:9" ht="15.75" thickTop="1" x14ac:dyDescent="0.25">
      <c r="B306" s="16"/>
      <c r="C306" s="16" t="s">
        <v>168</v>
      </c>
      <c r="D306" s="217">
        <v>7002</v>
      </c>
      <c r="E306" s="218"/>
      <c r="F306" s="1" t="s">
        <v>12</v>
      </c>
      <c r="G306" s="46">
        <v>4006</v>
      </c>
      <c r="H306" s="22">
        <v>0.16</v>
      </c>
    </row>
    <row r="307" spans="1:9" x14ac:dyDescent="0.25">
      <c r="B307" s="16"/>
      <c r="C307" s="16"/>
      <c r="D307" s="101"/>
      <c r="E307" s="105"/>
      <c r="F307" s="1" t="s">
        <v>14</v>
      </c>
      <c r="G307" s="46">
        <v>3208</v>
      </c>
      <c r="H307" s="22">
        <v>0.2616</v>
      </c>
    </row>
    <row r="308" spans="1:9" x14ac:dyDescent="0.25">
      <c r="B308" s="16"/>
      <c r="C308" s="16"/>
      <c r="D308" s="101"/>
      <c r="E308" s="105"/>
      <c r="F308" s="1" t="s">
        <v>15</v>
      </c>
      <c r="G308" s="47" t="s">
        <v>16</v>
      </c>
      <c r="H308" s="22">
        <v>0.14000000000000001</v>
      </c>
    </row>
    <row r="309" spans="1:9" x14ac:dyDescent="0.25">
      <c r="B309" s="16"/>
      <c r="C309" s="16"/>
      <c r="D309" s="101"/>
      <c r="E309" s="105"/>
      <c r="F309" s="1" t="s">
        <v>17</v>
      </c>
      <c r="G309" s="44">
        <v>1101</v>
      </c>
      <c r="H309" s="22">
        <v>6.5000000000000002E-2</v>
      </c>
    </row>
    <row r="310" spans="1:9" x14ac:dyDescent="0.25">
      <c r="B310" s="16"/>
      <c r="C310" s="16"/>
      <c r="D310" s="101"/>
      <c r="E310" s="105"/>
      <c r="F310" s="1" t="s">
        <v>18</v>
      </c>
      <c r="G310" s="44">
        <v>7001</v>
      </c>
      <c r="H310" s="22">
        <v>9.4799999999999995E-2</v>
      </c>
      <c r="I310" s="95"/>
    </row>
    <row r="311" spans="1:9" x14ac:dyDescent="0.25">
      <c r="B311" s="16"/>
      <c r="C311" s="16"/>
      <c r="D311" s="101"/>
      <c r="E311" s="105"/>
      <c r="F311" s="1" t="s">
        <v>19</v>
      </c>
      <c r="G311" s="47" t="s">
        <v>20</v>
      </c>
      <c r="H311" s="22">
        <v>1.8599999999999998E-2</v>
      </c>
    </row>
    <row r="312" spans="1:9" ht="15.75" thickBot="1" x14ac:dyDescent="0.3">
      <c r="B312" s="32"/>
      <c r="C312" s="157"/>
      <c r="D312" s="158"/>
      <c r="E312" s="219"/>
      <c r="F312" s="50" t="s">
        <v>169</v>
      </c>
      <c r="G312" s="51">
        <v>7002</v>
      </c>
      <c r="H312" s="31">
        <v>0.26</v>
      </c>
    </row>
    <row r="313" spans="1:9" ht="16.5" thickTop="1" thickBot="1" x14ac:dyDescent="0.3">
      <c r="A313" s="1">
        <v>28</v>
      </c>
      <c r="B313" s="220" t="s">
        <v>170</v>
      </c>
      <c r="C313" s="220"/>
      <c r="D313" s="221">
        <v>7004</v>
      </c>
      <c r="E313" s="116"/>
      <c r="F313" s="222" t="s">
        <v>6</v>
      </c>
      <c r="G313" s="118" t="s">
        <v>7</v>
      </c>
      <c r="H313" s="119" t="s">
        <v>8</v>
      </c>
      <c r="I313" s="223"/>
    </row>
    <row r="314" spans="1:9" ht="16.5" thickTop="1" thickBot="1" x14ac:dyDescent="0.3">
      <c r="B314" s="224"/>
      <c r="C314" s="225"/>
      <c r="D314" s="226"/>
      <c r="E314" s="227"/>
      <c r="F314" s="123" t="s">
        <v>12</v>
      </c>
      <c r="G314" s="228">
        <v>4006</v>
      </c>
      <c r="H314" s="125"/>
    </row>
    <row r="315" spans="1:9" ht="12.75" x14ac:dyDescent="0.2">
      <c r="B315" s="45"/>
      <c r="C315" s="229"/>
      <c r="D315" s="128"/>
      <c r="E315" s="123"/>
      <c r="F315" s="229" t="s">
        <v>14</v>
      </c>
      <c r="G315" s="228">
        <v>3208</v>
      </c>
      <c r="H315" s="125"/>
      <c r="I315" s="230" t="s">
        <v>171</v>
      </c>
    </row>
    <row r="316" spans="1:9" ht="12.75" x14ac:dyDescent="0.2">
      <c r="B316" s="45"/>
      <c r="C316" s="229"/>
      <c r="D316" s="128"/>
      <c r="E316" s="123"/>
      <c r="F316" s="229" t="s">
        <v>15</v>
      </c>
      <c r="G316" s="126" t="s">
        <v>16</v>
      </c>
      <c r="H316" s="125"/>
      <c r="I316" s="230"/>
    </row>
    <row r="317" spans="1:9" x14ac:dyDescent="0.25">
      <c r="B317" s="45"/>
      <c r="C317" s="229"/>
      <c r="D317" s="128"/>
      <c r="E317" s="123"/>
      <c r="F317" s="229" t="s">
        <v>17</v>
      </c>
      <c r="G317" s="128">
        <v>1101</v>
      </c>
      <c r="H317" s="125"/>
    </row>
    <row r="318" spans="1:9" x14ac:dyDescent="0.25">
      <c r="B318" s="45"/>
      <c r="C318" s="229"/>
      <c r="D318" s="128"/>
      <c r="E318" s="123"/>
      <c r="F318" s="229" t="s">
        <v>18</v>
      </c>
      <c r="G318" s="128">
        <v>7001</v>
      </c>
      <c r="H318" s="125"/>
    </row>
    <row r="319" spans="1:9" x14ac:dyDescent="0.25">
      <c r="B319" s="45"/>
      <c r="C319" s="229"/>
      <c r="D319" s="128"/>
      <c r="E319" s="229"/>
      <c r="F319" s="229" t="s">
        <v>19</v>
      </c>
      <c r="G319" s="126" t="s">
        <v>20</v>
      </c>
      <c r="H319" s="125"/>
    </row>
    <row r="320" spans="1:9" ht="15.75" thickBot="1" x14ac:dyDescent="0.3">
      <c r="B320" s="32"/>
      <c r="C320" s="231"/>
      <c r="D320" s="232"/>
      <c r="E320" s="231"/>
      <c r="F320" s="233" t="s">
        <v>172</v>
      </c>
      <c r="G320" s="156">
        <v>7004</v>
      </c>
      <c r="H320" s="142">
        <v>1</v>
      </c>
    </row>
    <row r="321" spans="8:8" ht="15.75" thickTop="1" x14ac:dyDescent="0.25"/>
    <row r="325" spans="8:8" x14ac:dyDescent="0.25">
      <c r="H325" s="57">
        <f>SUM(H5:H320)</f>
        <v>34.000000000000014</v>
      </c>
    </row>
  </sheetData>
  <mergeCells count="15">
    <mergeCell ref="B259:C259"/>
    <mergeCell ref="I263:I265"/>
    <mergeCell ref="I315:I316"/>
    <mergeCell ref="B98:C98"/>
    <mergeCell ref="B107:C107"/>
    <mergeCell ref="B174:C174"/>
    <mergeCell ref="B184:C184"/>
    <mergeCell ref="B194:C194"/>
    <mergeCell ref="I253:I255"/>
    <mergeCell ref="B1:H1"/>
    <mergeCell ref="B2:H2"/>
    <mergeCell ref="B3:H3"/>
    <mergeCell ref="C6:C11"/>
    <mergeCell ref="B56:C56"/>
    <mergeCell ref="B65:C65"/>
  </mergeCells>
  <pageMargins left="0.25" right="0.25" top="0.75" bottom="0.75" header="0.3" footer="0.3"/>
  <pageSetup scale="46" fitToHeight="0" orientation="portrait" r:id="rId1"/>
  <headerFooter>
    <oddFooter>&amp;L&amp;D&amp;RPage &amp;P of &amp;N</oddFooter>
  </headerFooter>
  <rowBreaks count="3" manualBreakCount="3">
    <brk id="88" max="10" man="1"/>
    <brk id="164" max="10" man="1"/>
    <brk id="27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7-1-2020 F&amp;A - website</vt:lpstr>
      <vt:lpstr>'7-1-2020 F&amp;A - website'!Print_Area</vt:lpstr>
      <vt:lpstr>'7-1-2020 F&amp;A -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G. Wood</dc:creator>
  <cp:lastModifiedBy>Michele G. Wood</cp:lastModifiedBy>
  <dcterms:created xsi:type="dcterms:W3CDTF">2021-01-28T14:47:56Z</dcterms:created>
  <dcterms:modified xsi:type="dcterms:W3CDTF">2021-01-28T14:50:22Z</dcterms:modified>
</cp:coreProperties>
</file>