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8" windowWidth="10140" windowHeight="6348" tabRatio="615" firstSheet="2" activeTab="3"/>
  </bookViews>
  <sheets>
    <sheet name="Second Majors" sheetId="1" r:id="rId1"/>
    <sheet name="GR degree freq" sheetId="2" r:id="rId2"/>
    <sheet name="UG degree freq" sheetId="3" r:id="rId3"/>
    <sheet name="By Degree type" sheetId="4" r:id="rId4"/>
    <sheet name="No Degrees" sheetId="5" r:id="rId5"/>
  </sheets>
  <definedNames>
    <definedName name="_xlnm.Print_Area" localSheetId="1">'GR degree freq'!$A$89:$E$140</definedName>
    <definedName name="_xlnm.Print_Area" localSheetId="2">'UG degree freq'!$A$111:$F$141</definedName>
    <definedName name="_xlnm.Print_Titles" localSheetId="4">'No Degrees'!$2:$7</definedName>
    <definedName name="_xlnm.Print_Titles" localSheetId="0">'Second Majors'!$5:$6</definedName>
  </definedNames>
  <calcPr fullCalcOnLoad="1"/>
</workbook>
</file>

<file path=xl/sharedStrings.xml><?xml version="1.0" encoding="utf-8"?>
<sst xmlns="http://schemas.openxmlformats.org/spreadsheetml/2006/main" count="3063" uniqueCount="675">
  <si>
    <t>Men</t>
  </si>
  <si>
    <t>ART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</si>
  <si>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</si>
  <si>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</si>
  <si>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</si>
  <si>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</si>
  <si>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</si>
  <si>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</si>
  <si>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</si>
  <si>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</si>
  <si>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</si>
  <si>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</si>
  <si>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</si>
  <si>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</si>
  <si>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</si>
  <si>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</si>
  <si>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</si>
  <si>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Doctoral</t>
  </si>
  <si>
    <t>PH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</si>
  <si>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</si>
  <si>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</si>
  <si>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</si>
  <si>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</si>
  <si>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</si>
  <si>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</si>
  <si>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</si>
  <si>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</si>
  <si>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</si>
  <si>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</si>
  <si>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RDV</t>
  </si>
  <si>
    <t>SOC</t>
  </si>
  <si>
    <t>HSS</t>
  </si>
  <si>
    <t>CCE</t>
  </si>
  <si>
    <t>HUM</t>
  </si>
  <si>
    <t>PHY</t>
  </si>
  <si>
    <t>EGR</t>
  </si>
  <si>
    <t>BIO</t>
  </si>
  <si>
    <t>OCG</t>
  </si>
  <si>
    <t>NUR</t>
  </si>
  <si>
    <t>PHM</t>
  </si>
  <si>
    <t>BUS</t>
  </si>
  <si>
    <t>GS</t>
  </si>
  <si>
    <t>LRS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</si>
  <si>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</si>
  <si>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</si>
  <si>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</si>
  <si>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</si>
  <si>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</si>
  <si>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</si>
  <si>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</si>
  <si>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CIP2000</t>
  </si>
  <si>
    <t>Note: Classification of Instructional Programs (CIP) codes comply with CIP2000 standards and may differ from CIP1990 codes for some programs.</t>
  </si>
  <si>
    <t>ELSCI</t>
  </si>
  <si>
    <t>ENGR</t>
  </si>
  <si>
    <t>AS_COML_BA</t>
  </si>
  <si>
    <t>Microbiology - BS</t>
  </si>
  <si>
    <t>EL_GEOS_BS</t>
  </si>
  <si>
    <t>Marine Affairs - BS</t>
  </si>
  <si>
    <t>Clinical Lab Science - BS</t>
  </si>
  <si>
    <t>NURS</t>
  </si>
  <si>
    <t>GRAS</t>
  </si>
  <si>
    <t>GRELS</t>
  </si>
  <si>
    <t>GRHSS</t>
  </si>
  <si>
    <t>GRENG</t>
  </si>
  <si>
    <t>GOCG</t>
  </si>
  <si>
    <t>GRNUR</t>
  </si>
  <si>
    <t>GRPH</t>
  </si>
  <si>
    <t>GRBUS</t>
  </si>
  <si>
    <t>LABOR</t>
  </si>
  <si>
    <t>PHARM</t>
  </si>
  <si>
    <t>PH_PHR_PMD</t>
  </si>
  <si>
    <t>AS_COCG_BS</t>
  </si>
  <si>
    <t>EL_RECM_BS</t>
  </si>
  <si>
    <t>Resource Econ &amp; Commerce - BS</t>
  </si>
  <si>
    <t>Academic Plan</t>
  </si>
  <si>
    <t>Plan Title</t>
  </si>
  <si>
    <t>College</t>
  </si>
  <si>
    <t>Academic Plan Title</t>
  </si>
  <si>
    <t>Plan Code</t>
  </si>
  <si>
    <t>Academic Plans with no Degrees Conferred</t>
  </si>
  <si>
    <t xml:space="preserve">  College</t>
  </si>
  <si>
    <t>Code</t>
  </si>
  <si>
    <t>EL_EHTM_BS</t>
  </si>
  <si>
    <t>EL_ANSC_BS</t>
  </si>
  <si>
    <t>EL_ESMG_BS</t>
  </si>
  <si>
    <t>EL_EEMG_BS</t>
  </si>
  <si>
    <t>EL_AFTC_BS</t>
  </si>
  <si>
    <t>EL_WCB_BS</t>
  </si>
  <si>
    <t>Landscape Architecture</t>
  </si>
  <si>
    <t>EL_LDA_BLA</t>
  </si>
  <si>
    <t>AS_AAF_BA</t>
  </si>
  <si>
    <t>AS_WSTD_BA</t>
  </si>
  <si>
    <t>AS_CMST_BA</t>
  </si>
  <si>
    <t>AS_JOUR_BA</t>
  </si>
  <si>
    <t>AS_PBRL_BA</t>
  </si>
  <si>
    <t>AS_CSC_BA</t>
  </si>
  <si>
    <t>AS_CSC_BS</t>
  </si>
  <si>
    <t>AS_MED_BOM</t>
  </si>
  <si>
    <t>HS_PEDC_BS</t>
  </si>
  <si>
    <t>EN_BMDE_BS</t>
  </si>
  <si>
    <t>EN_CEGR_BS</t>
  </si>
  <si>
    <t>EN_CIVL_BS</t>
  </si>
  <si>
    <t>EN_CPEG_BS</t>
  </si>
  <si>
    <t>EN_ELEG_BS</t>
  </si>
  <si>
    <t>EN_MCEG_BS</t>
  </si>
  <si>
    <t>EN_OEGR_BS</t>
  </si>
  <si>
    <t>EN_INEG_BS</t>
  </si>
  <si>
    <t>AS_GER_BA</t>
  </si>
  <si>
    <t>AS_FREN_BA</t>
  </si>
  <si>
    <t>AS_ITAL_BA</t>
  </si>
  <si>
    <t>AS_SPAN_BA</t>
  </si>
  <si>
    <t>HS_HDFS_BS</t>
  </si>
  <si>
    <t>HS_TFMD_BS</t>
  </si>
  <si>
    <t>AS_ENGL_BA</t>
  </si>
  <si>
    <t>Human Studies -  BGS</t>
  </si>
  <si>
    <t>XD_HST_BGS</t>
  </si>
  <si>
    <t>EL_BIO_BA</t>
  </si>
  <si>
    <t>EL_MICR_BS</t>
  </si>
  <si>
    <t>EL_BSC_BOS</t>
  </si>
  <si>
    <t>EL_MBIO_BS</t>
  </si>
  <si>
    <t>AS_MATH_BA</t>
  </si>
  <si>
    <t>AS_MATH_BS</t>
  </si>
  <si>
    <t>AS_PHIL_BA</t>
  </si>
  <si>
    <t>AS_CHEM_BA</t>
  </si>
  <si>
    <t>AS_CHEM_BS</t>
  </si>
  <si>
    <t>EL_GOCG_BS</t>
  </si>
  <si>
    <t>AS_PSYC_BA</t>
  </si>
  <si>
    <t>EL_MAFF_BA</t>
  </si>
  <si>
    <t>AS_APG_BA</t>
  </si>
  <si>
    <t>AS_ECON_BA</t>
  </si>
  <si>
    <t>AS_ECON_BS</t>
  </si>
  <si>
    <t>AS_POSC_BA</t>
  </si>
  <si>
    <t>AS_SOCL_BA</t>
  </si>
  <si>
    <t>AS_THE_BFA</t>
  </si>
  <si>
    <t>AS_FILM_BA</t>
  </si>
  <si>
    <t>Art - BFA</t>
  </si>
  <si>
    <t>AS_ART_BFA</t>
  </si>
  <si>
    <t>AS_ASTD_BA</t>
  </si>
  <si>
    <t>AS_ARH_BA</t>
  </si>
  <si>
    <t>AS_MUSC_BA</t>
  </si>
  <si>
    <t>AS_MPR_BOM</t>
  </si>
  <si>
    <t>HS_COMD_BS</t>
  </si>
  <si>
    <t>NU_NURS_BS</t>
  </si>
  <si>
    <t>EL_DIET_BS</t>
  </si>
  <si>
    <t>Business Institutions - BGS</t>
  </si>
  <si>
    <t>XD_BIN_BGS</t>
  </si>
  <si>
    <t>BU_GBUS_BS</t>
  </si>
  <si>
    <t>BU_MGMT_BS</t>
  </si>
  <si>
    <t>BU_ACCT_BS</t>
  </si>
  <si>
    <t>BU_FINC_BS</t>
  </si>
  <si>
    <t>BU_INBU_BS</t>
  </si>
  <si>
    <t>BU_MINF_BS</t>
  </si>
  <si>
    <t>BU_MKTG_BS</t>
  </si>
  <si>
    <t>HS_TXMK_BS</t>
  </si>
  <si>
    <t>AS_HIST_BA</t>
  </si>
  <si>
    <t>FISH-MS</t>
  </si>
  <si>
    <t>ESNATRESMS</t>
  </si>
  <si>
    <t>Communication Studies - MA</t>
  </si>
  <si>
    <t>COMM-MA</t>
  </si>
  <si>
    <t>Computer Science - MS</t>
  </si>
  <si>
    <t>COMPSCI-MS</t>
  </si>
  <si>
    <t>Education - MA</t>
  </si>
  <si>
    <t>EDUCATN-MA</t>
  </si>
  <si>
    <t>Physical Education - MS</t>
  </si>
  <si>
    <t>PHYSEDC-MS</t>
  </si>
  <si>
    <t>Chemical Engineering - MS</t>
  </si>
  <si>
    <t>CHEMEGR-MS</t>
  </si>
  <si>
    <t>CVENVEG-MS</t>
  </si>
  <si>
    <t>Electrical Engineering - MS</t>
  </si>
  <si>
    <t>ELECEGR-MS</t>
  </si>
  <si>
    <t>MECHEGR-MS</t>
  </si>
  <si>
    <t>Ocean Engineering - MS</t>
  </si>
  <si>
    <t>OCNENGR-MS</t>
  </si>
  <si>
    <t>Manufacturing Engineering - MS</t>
  </si>
  <si>
    <t>MANFEGR-MS</t>
  </si>
  <si>
    <t>Spanish - MA</t>
  </si>
  <si>
    <t>SPANISH-MA</t>
  </si>
  <si>
    <t>NTRFDSC-MS</t>
  </si>
  <si>
    <t>HUMNDEV-MS</t>
  </si>
  <si>
    <t>TXTFASH-MS</t>
  </si>
  <si>
    <t>ENGLISH-MA</t>
  </si>
  <si>
    <t>Library &amp; Info. Studies - MLIS</t>
  </si>
  <si>
    <t>LIBRY-MLIS</t>
  </si>
  <si>
    <t>Biological Sciences - MS</t>
  </si>
  <si>
    <t>BIOSCI-MS</t>
  </si>
  <si>
    <t>Mathematics - MS</t>
  </si>
  <si>
    <t>MATH-MS</t>
  </si>
  <si>
    <t>Statistics - MS</t>
  </si>
  <si>
    <t>STATIS-MS</t>
  </si>
  <si>
    <t>CHEM-MS</t>
  </si>
  <si>
    <t>Oceanography - MS</t>
  </si>
  <si>
    <t>OCNOGRP-MS</t>
  </si>
  <si>
    <t>PSYCH MA</t>
  </si>
  <si>
    <t>School Psychology</t>
  </si>
  <si>
    <t>PSYCH MS</t>
  </si>
  <si>
    <t>Public Administration - MPA</t>
  </si>
  <si>
    <t>PUBADM-MPA</t>
  </si>
  <si>
    <t>Marine Affairs MMA/JD</t>
  </si>
  <si>
    <t>MAF-MMA/JD</t>
  </si>
  <si>
    <t>MARAFF-MMA</t>
  </si>
  <si>
    <t>Marine Affairs - MA</t>
  </si>
  <si>
    <t>MARNAFF-MA</t>
  </si>
  <si>
    <t>ENRSEC-MS</t>
  </si>
  <si>
    <t>Political Science - MA</t>
  </si>
  <si>
    <t>POLISCI-MA</t>
  </si>
  <si>
    <t>Music - MM</t>
  </si>
  <si>
    <t>MUSIC-MM</t>
  </si>
  <si>
    <t>SPCLANG-MS</t>
  </si>
  <si>
    <t>CLINLAB-MS</t>
  </si>
  <si>
    <t>Nursing - MS</t>
  </si>
  <si>
    <t>NURSING-MS</t>
  </si>
  <si>
    <t>Bus Admin Fulltime MBA</t>
  </si>
  <si>
    <t>BUSADM-FT</t>
  </si>
  <si>
    <t>Business Administration - MBA</t>
  </si>
  <si>
    <t>BUSADM-MBA</t>
  </si>
  <si>
    <t>Accounting - MS</t>
  </si>
  <si>
    <t>ACCTING-MS</t>
  </si>
  <si>
    <t>LABOREL-MS</t>
  </si>
  <si>
    <t>History - MA</t>
  </si>
  <si>
    <t>HISTORY-MA</t>
  </si>
  <si>
    <t>Chemical Engineering - PhD</t>
  </si>
  <si>
    <t>CHMEGR-PHD</t>
  </si>
  <si>
    <t>ELEEGR-PHD</t>
  </si>
  <si>
    <t>MECEGR-PHD</t>
  </si>
  <si>
    <t>NTRFDS-PHD</t>
  </si>
  <si>
    <t>English - PHD</t>
  </si>
  <si>
    <t>ENGLSH-PHD</t>
  </si>
  <si>
    <t>CHEM-PHD</t>
  </si>
  <si>
    <t>Oceanography - PHD</t>
  </si>
  <si>
    <t>OCNOGR-PHD</t>
  </si>
  <si>
    <t>PSYEXP</t>
  </si>
  <si>
    <t>ENRSEC-PHD</t>
  </si>
  <si>
    <t>Businees Administration - PhD</t>
  </si>
  <si>
    <t>BUSADM-PHD</t>
  </si>
  <si>
    <t>EL_MAFF_BS</t>
  </si>
  <si>
    <t>AS_APSC_BS</t>
  </si>
  <si>
    <t>Applied Sociology - BS</t>
  </si>
  <si>
    <t>XD_HSA_BGS</t>
  </si>
  <si>
    <t>Health Svcs Administration BGS</t>
  </si>
  <si>
    <t>EL_CLSC_BS</t>
  </si>
  <si>
    <t>MESMRSSA</t>
  </si>
  <si>
    <t>EDUCAT-PHD</t>
  </si>
  <si>
    <t>Education - PHD</t>
  </si>
  <si>
    <t>PHYSCS-PHD</t>
  </si>
  <si>
    <t>Physics - PHD</t>
  </si>
  <si>
    <t>NURSNG-PHD</t>
  </si>
  <si>
    <t>Nursing - PHD</t>
  </si>
  <si>
    <t>NOTE: some of these programs are closed or obsolete.</t>
  </si>
  <si>
    <t>PHYSTH-DPT</t>
  </si>
  <si>
    <t>Physical Therapy - DPT</t>
  </si>
  <si>
    <t>English - MA</t>
  </si>
  <si>
    <t>Chemistry - MS</t>
  </si>
  <si>
    <t>Chemistry - PHD</t>
  </si>
  <si>
    <t>Percent</t>
  </si>
  <si>
    <t>Psychology</t>
  </si>
  <si>
    <t>Education</t>
  </si>
  <si>
    <t>Envir Hort &amp; Turf Mgmt - BS</t>
  </si>
  <si>
    <t>Animal Sci &amp; Technology - BS</t>
  </si>
  <si>
    <t>Environmental Econ &amp; Mgt - BS</t>
  </si>
  <si>
    <t>Aquaculture&amp;Fishery Tech - BS</t>
  </si>
  <si>
    <t>Communication Studies - BA</t>
  </si>
  <si>
    <t>Public Relations - BA</t>
  </si>
  <si>
    <t>Computer Science - BA</t>
  </si>
  <si>
    <t>Computer Science - BS</t>
  </si>
  <si>
    <t>HS_SEDC_BS</t>
  </si>
  <si>
    <t>Secondary Education - BS</t>
  </si>
  <si>
    <t>Physical Education - BS</t>
  </si>
  <si>
    <t>Biomedical Engineering - BS</t>
  </si>
  <si>
    <t>Chemical Engineering - BS</t>
  </si>
  <si>
    <t>Civil Engineering - BS</t>
  </si>
  <si>
    <t>Computer Engineering - BS</t>
  </si>
  <si>
    <t>Electrical Engineering - BS</t>
  </si>
  <si>
    <t>Mechanical Engineering - BS</t>
  </si>
  <si>
    <t>Ocean Engineering - BS</t>
  </si>
  <si>
    <t>Industrial Engineering - BS</t>
  </si>
  <si>
    <t>Comparative Literature - BA</t>
  </si>
  <si>
    <t>German - BA</t>
  </si>
  <si>
    <t>French - BA</t>
  </si>
  <si>
    <t>Italian - BA</t>
  </si>
  <si>
    <t>Spanish - BA</t>
  </si>
  <si>
    <t>English - BA</t>
  </si>
  <si>
    <t>AS_WRTR_BA</t>
  </si>
  <si>
    <t>Writing &amp; Rhetoric - BA</t>
  </si>
  <si>
    <t>Biology - BA</t>
  </si>
  <si>
    <t>Biological Sciences - BS</t>
  </si>
  <si>
    <t>Marine Biology - BS</t>
  </si>
  <si>
    <t>Mathematics - BA</t>
  </si>
  <si>
    <t>Mathematics - BS</t>
  </si>
  <si>
    <t>Philosophy - BA</t>
  </si>
  <si>
    <t>Chemistry - BA</t>
  </si>
  <si>
    <t>Chemistry - BS</t>
  </si>
  <si>
    <t>Chemistry/Chem Oceanogr - BS</t>
  </si>
  <si>
    <t>Geology and Geolog Ocg - BS</t>
  </si>
  <si>
    <t>Psychology - BA</t>
  </si>
  <si>
    <t>Marine Affairs - BA</t>
  </si>
  <si>
    <t>Anthropology - BA</t>
  </si>
  <si>
    <t>Economics - BA</t>
  </si>
  <si>
    <t>Political Science - BA</t>
  </si>
  <si>
    <t>Sociology - BA</t>
  </si>
  <si>
    <t>Film Media - BA</t>
  </si>
  <si>
    <t>Art Studio - BA</t>
  </si>
  <si>
    <t>Art History - BA</t>
  </si>
  <si>
    <t>Communicative Disorders - BS</t>
  </si>
  <si>
    <t>Nursing - BS</t>
  </si>
  <si>
    <t>Dietetics - BS</t>
  </si>
  <si>
    <t>General Business Admin - BS</t>
  </si>
  <si>
    <t>Management - BS</t>
  </si>
  <si>
    <t>Accounting - BS</t>
  </si>
  <si>
    <t>Finance - BS</t>
  </si>
  <si>
    <t>Mgt Sci &amp; Info Systems - BS</t>
  </si>
  <si>
    <t>Marketing - BS</t>
  </si>
  <si>
    <t>Textile Marketing - BS</t>
  </si>
  <si>
    <t>Electrical Engineering - PhD</t>
  </si>
  <si>
    <t>XD_ACM_BGS</t>
  </si>
  <si>
    <t>Applied Communications BGS</t>
  </si>
  <si>
    <t>AS_PHYS_BA</t>
  </si>
  <si>
    <t>Physics - BA</t>
  </si>
  <si>
    <t>Human Development &amp; Family Std</t>
  </si>
  <si>
    <t>ESGEOMS</t>
  </si>
  <si>
    <t>MESMESM</t>
  </si>
  <si>
    <t>CELLBIO-MS</t>
  </si>
  <si>
    <t>MESMWWES</t>
  </si>
  <si>
    <t>MESMCB</t>
  </si>
  <si>
    <t>PHRMSCI-MS</t>
  </si>
  <si>
    <t>ENSFISH</t>
  </si>
  <si>
    <t>ESGEO</t>
  </si>
  <si>
    <t>ESNATRES</t>
  </si>
  <si>
    <t>CVEVEG-PHD</t>
  </si>
  <si>
    <t>CELBIO-PH</t>
  </si>
  <si>
    <t>MATH-PHD</t>
  </si>
  <si>
    <t>Mathematics - PHD</t>
  </si>
  <si>
    <t>PSYCH PHD</t>
  </si>
  <si>
    <t>PSYSCHOOL</t>
  </si>
  <si>
    <t>SECOND MAJORS of students with degrees conferred (not second degrees)</t>
  </si>
  <si>
    <t>DEGREES CONFERRED - Ranked by frequency</t>
  </si>
  <si>
    <t>Count</t>
  </si>
  <si>
    <t>by CIP</t>
  </si>
  <si>
    <t>CIP</t>
  </si>
  <si>
    <t>Argiculture</t>
  </si>
  <si>
    <t>Natural Resources / Environmental Science</t>
  </si>
  <si>
    <t>Architecture</t>
  </si>
  <si>
    <t>Area and Ethnic Studies</t>
  </si>
  <si>
    <t>Communications / Communications Technologies</t>
  </si>
  <si>
    <t>Computer and Information Sciences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</si>
  <si>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</si>
  <si>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</si>
  <si>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</si>
  <si>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</si>
  <si>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</si>
  <si>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</si>
  <si>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</si>
  <si>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</si>
  <si>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45 &amp; 54</t>
  </si>
  <si>
    <t>Social Sciences and History</t>
  </si>
  <si>
    <t>Visual and Performance Arts</t>
  </si>
  <si>
    <t>Health Professions and Related Sciences</t>
  </si>
  <si>
    <t>Business / Marketing</t>
  </si>
  <si>
    <t>Instructional Program</t>
  </si>
  <si>
    <t>Rank</t>
  </si>
  <si>
    <t>Library Science</t>
  </si>
  <si>
    <t>01</t>
  </si>
  <si>
    <t>03</t>
  </si>
  <si>
    <t>04</t>
  </si>
  <si>
    <t>09</t>
  </si>
  <si>
    <t>05</t>
  </si>
  <si>
    <t>Count of Undergraduate Degrees Conferred</t>
  </si>
  <si>
    <t>Count of Masters Degrees Conferred</t>
  </si>
  <si>
    <t>Count of Doctoral Degrees Conferred</t>
  </si>
  <si>
    <t>Physical Sciences (includes Oceanography)</t>
  </si>
  <si>
    <t>Protective Services / Public Administration            (includes Marine Affairs)</t>
  </si>
  <si>
    <t>Environmental Sci and Mgt- BS</t>
  </si>
  <si>
    <t>Wildlife Conservation Biol-BS</t>
  </si>
  <si>
    <t>African &amp; African Amer St - BA</t>
  </si>
  <si>
    <t>Women's Studies BOA</t>
  </si>
  <si>
    <t>Journalism BOA</t>
  </si>
  <si>
    <t>Music Education BOM</t>
  </si>
  <si>
    <t>Human Dev &amp; Family Studies-BS</t>
  </si>
  <si>
    <t>Textile,Fash Merch &amp; Design-BS</t>
  </si>
  <si>
    <t>AS_CFOR_BS</t>
  </si>
  <si>
    <t>Chemistry/Forensic Chem - BS</t>
  </si>
  <si>
    <t>Geosciences</t>
  </si>
  <si>
    <t>Economics BS</t>
  </si>
  <si>
    <t>Theatre BFA</t>
  </si>
  <si>
    <t>Music BA</t>
  </si>
  <si>
    <t>Music Performance BOM</t>
  </si>
  <si>
    <t>International Business- BS</t>
  </si>
  <si>
    <t>BU_POMG_BS</t>
  </si>
  <si>
    <t>Productions and Oper Mgt - BS</t>
  </si>
  <si>
    <t>History BOA</t>
  </si>
  <si>
    <t>Fish, Animal &amp; Vet Science</t>
  </si>
  <si>
    <t>Environ Science: Geosciences</t>
  </si>
  <si>
    <t>Environ Science: Nat Resources</t>
  </si>
  <si>
    <t>Remote Sensing and Spacial</t>
  </si>
  <si>
    <t>Environ Science and Management</t>
  </si>
  <si>
    <t>Civil and Environmental Egr-MS</t>
  </si>
  <si>
    <t>Mechanical Egr&amp;Applied Mech-MS</t>
  </si>
  <si>
    <t>Nutrition &amp; Food Science</t>
  </si>
  <si>
    <t>Textile, Fashion Merch&amp;Dsgn-MS</t>
  </si>
  <si>
    <t>Cell &amp; Molecular Biology</t>
  </si>
  <si>
    <t>Wetland Ecological Science</t>
  </si>
  <si>
    <t>Conservation Biology</t>
  </si>
  <si>
    <t>Clinical Psychology</t>
  </si>
  <si>
    <t>Master of Marine Affairs</t>
  </si>
  <si>
    <t>Environ &amp; Natural Res Econ</t>
  </si>
  <si>
    <t>Speech-Language Pathology-MS</t>
  </si>
  <si>
    <t>Clinical Laboratory Science-MS</t>
  </si>
  <si>
    <t>Pharmaceutical Sciences - MS</t>
  </si>
  <si>
    <t>Labor Relations &amp; Human Res-MS</t>
  </si>
  <si>
    <t>Environ Science: Fish Science</t>
  </si>
  <si>
    <t>Civil and Environmental Eg-PhD</t>
  </si>
  <si>
    <t>Mechanical Egr&amp;App Mech- PHD</t>
  </si>
  <si>
    <t>Psychology (Gen-Exp)</t>
  </si>
  <si>
    <t>Environmental &amp; Nat Res Econ</t>
  </si>
  <si>
    <t>PHRMSC-PHD</t>
  </si>
  <si>
    <t>Pharmaceutical Sciences - PHD</t>
  </si>
  <si>
    <t>010699</t>
  </si>
  <si>
    <t>010901</t>
  </si>
  <si>
    <t>030103</t>
  </si>
  <si>
    <t>030201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</si>
  <si>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</si>
  <si>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</si>
  <si>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</si>
  <si>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</si>
  <si>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</si>
  <si>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</si>
  <si>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</si>
  <si>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</si>
  <si>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T16</t>
  </si>
  <si>
    <t>T18</t>
  </si>
  <si>
    <t>--</t>
  </si>
  <si>
    <t>T4</t>
  </si>
  <si>
    <t>T8</t>
  </si>
  <si>
    <t>T10</t>
  </si>
  <si>
    <t>EL_UHTM_BS</t>
  </si>
  <si>
    <t>Urban Hort &amp; Turf Mgmt - BS</t>
  </si>
  <si>
    <t>EL_WSCI_BS</t>
  </si>
  <si>
    <t>Water and Soil Science - BS</t>
  </si>
  <si>
    <t>EL_CMPM_BS</t>
  </si>
  <si>
    <t>Coastal Marine Policy Managemt</t>
  </si>
  <si>
    <t>EL_CMPS_BA</t>
  </si>
  <si>
    <t>Coastal Marine Policy Studies</t>
  </si>
  <si>
    <t>EL_MRDV_BS</t>
  </si>
  <si>
    <t>Marine Resource Develp- BS</t>
  </si>
  <si>
    <t>EL_WBMG_BS</t>
  </si>
  <si>
    <t>Wildlife Biology &amp; Mgmt - BS</t>
  </si>
  <si>
    <t>AS_LSTD_BA</t>
  </si>
  <si>
    <t>Latin American Studies - BA</t>
  </si>
  <si>
    <t>Secondary Education - BA</t>
  </si>
  <si>
    <t>HS_SEDC_BA</t>
  </si>
  <si>
    <t>EN_COEG_BS</t>
  </si>
  <si>
    <t>Chemical and Ocean Engineering</t>
  </si>
  <si>
    <t>AS_CLST_BA</t>
  </si>
  <si>
    <t>Classical Studies - BA</t>
  </si>
  <si>
    <t>HS_WTM_BS</t>
  </si>
  <si>
    <t>Waiting for Textile Mkt &amp; Dsgn</t>
  </si>
  <si>
    <t>Env Plant Biology - BS</t>
  </si>
  <si>
    <t>EL_EBIO_BS</t>
  </si>
  <si>
    <t>HS_HSSR_BS</t>
  </si>
  <si>
    <t>Human Science and Servc - BS</t>
  </si>
  <si>
    <t>AS_PHYS_BS</t>
  </si>
  <si>
    <t>Physics - BS</t>
  </si>
  <si>
    <t>AS_POCG_BS</t>
  </si>
  <si>
    <t>Physics &amp; Physical Oceanog -BS</t>
  </si>
  <si>
    <t>AS_ART_BA</t>
  </si>
  <si>
    <t>Art - BA</t>
  </si>
  <si>
    <t>AS_MCM_BOM</t>
  </si>
  <si>
    <t>Music Composition BOM</t>
  </si>
  <si>
    <t>HS_DHYG_BS</t>
  </si>
  <si>
    <t>Dental Hygiene - BS</t>
  </si>
  <si>
    <t>HS_JDHY_BS</t>
  </si>
  <si>
    <t>Joint Dental Hygiene- BS - HSS</t>
  </si>
  <si>
    <t>AS_CLSC_BS</t>
  </si>
  <si>
    <t>PH_PHAR_BS</t>
  </si>
  <si>
    <t>Pharmacy - BS</t>
  </si>
  <si>
    <t>BU_FNSR_BS</t>
  </si>
  <si>
    <t>Financial Services</t>
  </si>
  <si>
    <t>BU_MMGT_BS</t>
  </si>
  <si>
    <t>DIGT_FOREN</t>
  </si>
  <si>
    <t>Digital Forensices Certificate</t>
  </si>
  <si>
    <t>HDF/ECETCP</t>
  </si>
  <si>
    <t>Early Childhood Educ Certif</t>
  </si>
  <si>
    <t>MUSIC_TCP</t>
  </si>
  <si>
    <t>Music Teaching Certification</t>
  </si>
  <si>
    <t>PHYEDC_TCP</t>
  </si>
  <si>
    <t>Phys Educ and Exercise Science</t>
  </si>
  <si>
    <t>LIBRY-TCP</t>
  </si>
  <si>
    <t>Library &amp; Info. Studies - TCP</t>
  </si>
  <si>
    <t>EDUCAT_TCP</t>
  </si>
  <si>
    <t>Education - TCP</t>
  </si>
  <si>
    <t>DIETETIC</t>
  </si>
  <si>
    <t>Dietetic Experience</t>
  </si>
  <si>
    <t>DIETEX_GCP</t>
  </si>
  <si>
    <t>HUMDEV-TCP</t>
  </si>
  <si>
    <t>INFLITCERT</t>
  </si>
  <si>
    <t>Infor Lit Certificate</t>
  </si>
  <si>
    <t>NURSNG_GCP</t>
  </si>
  <si>
    <t>Nursing</t>
  </si>
  <si>
    <t>LABCERT2</t>
  </si>
  <si>
    <t>Human Resources Certification</t>
  </si>
  <si>
    <t>LABCERT1</t>
  </si>
  <si>
    <t>Labor Relations Certification</t>
  </si>
  <si>
    <t>TEXTCERT</t>
  </si>
  <si>
    <t>Textile Marketing - TCP</t>
  </si>
  <si>
    <t>LABREL-GCP</t>
  </si>
  <si>
    <t>International Develop Studies</t>
  </si>
  <si>
    <t>ENSCIE-MS</t>
  </si>
  <si>
    <t>Environmental Sciences - MS</t>
  </si>
  <si>
    <t>ESPLANTMS</t>
  </si>
  <si>
    <t>Environ Science: Plant Science</t>
  </si>
  <si>
    <t>NATLRES-MS</t>
  </si>
  <si>
    <t>Natural Resources - MS</t>
  </si>
  <si>
    <t>MESMEHS</t>
  </si>
  <si>
    <t>MESM EARTH &amp; HYDROLOGIC SCI</t>
  </si>
  <si>
    <t>MESMSS</t>
  </si>
  <si>
    <t>MESM Sustainable Systems</t>
  </si>
  <si>
    <t>FAQPATH-MS</t>
  </si>
  <si>
    <t>Fisheries, Aquaculture&amp;Path-MS</t>
  </si>
  <si>
    <t>COMMPLNG-M</t>
  </si>
  <si>
    <t>Community Planning - Master</t>
  </si>
  <si>
    <t>PHYSED-MS</t>
  </si>
  <si>
    <t>FDSNUTR-MS</t>
  </si>
  <si>
    <t>Food Science and Nutrition-MS</t>
  </si>
  <si>
    <t>BIOCMPH-MS</t>
  </si>
  <si>
    <t>Biochemistry &amp; Biophysics-MS</t>
  </si>
  <si>
    <t>MICROBI-MS</t>
  </si>
  <si>
    <t>Microbiology - MS</t>
  </si>
  <si>
    <t>PHYSCS-MS</t>
  </si>
  <si>
    <t>Physics - MS</t>
  </si>
  <si>
    <t>ENRESEC-MS</t>
  </si>
  <si>
    <t>MUSIC - MM</t>
  </si>
  <si>
    <t>PHRMADM-MS</t>
  </si>
  <si>
    <t>Pharmacy Administration - MS</t>
  </si>
  <si>
    <t>APPHSCI-MS</t>
  </si>
  <si>
    <t>Pharmaceutics - MS</t>
  </si>
  <si>
    <t>PHRMCOG-MS</t>
  </si>
  <si>
    <t>Pharmacognosy - MS</t>
  </si>
  <si>
    <t>PHRMTOX-MS</t>
  </si>
  <si>
    <t>Pharmacology &amp; Toxicology-MS</t>
  </si>
  <si>
    <t>MEDCHEM-MS</t>
  </si>
  <si>
    <t>Medicinal Chemistry - MS</t>
  </si>
  <si>
    <t>PHYSTHR-MS</t>
  </si>
  <si>
    <t>Physical Therapy - MS</t>
  </si>
  <si>
    <t>BUSEXEC</t>
  </si>
  <si>
    <t>Bus Admin Executive MBA</t>
  </si>
  <si>
    <t>BUSPMA-MBA</t>
  </si>
  <si>
    <t>Bus Admin Providence Metro MBA</t>
  </si>
  <si>
    <t>ENSCIE-PHD</t>
  </si>
  <si>
    <t>Environmental Sciences - PHD</t>
  </si>
  <si>
    <t>ESPLANT</t>
  </si>
  <si>
    <t>NATLRS-PHD</t>
  </si>
  <si>
    <t>Natural Resources - PHD</t>
  </si>
  <si>
    <t>COMSCI-PHD</t>
  </si>
  <si>
    <t>Computer Science - PHD</t>
  </si>
  <si>
    <t>MECH-PHD</t>
  </si>
  <si>
    <t>Mech Engineering &amp; Applied Mec</t>
  </si>
  <si>
    <t>OCNEGR-PHD</t>
  </si>
  <si>
    <t>Ocean Engineering - PHD</t>
  </si>
  <si>
    <t>IMFEGR-PHD</t>
  </si>
  <si>
    <t>Industr &amp; Manufacturing Eg PHD</t>
  </si>
  <si>
    <t>FDNUTR-PHD</t>
  </si>
  <si>
    <t>Food Science and Nutrition-PhD</t>
  </si>
  <si>
    <t>ADV LIBRAR</t>
  </si>
  <si>
    <t>Advanced Librarianship</t>
  </si>
  <si>
    <t>BIOCEL-PHD</t>
  </si>
  <si>
    <t>Biological Sciences - PHD</t>
  </si>
  <si>
    <t>MICROB-PHD</t>
  </si>
  <si>
    <t>Microbiology - PhD</t>
  </si>
  <si>
    <t>BIOSCI-PHD</t>
  </si>
  <si>
    <t>APMATH-PHD</t>
  </si>
  <si>
    <t>Applied Math Sciences - PHD</t>
  </si>
  <si>
    <t>MARAFF-PHD</t>
  </si>
  <si>
    <t>Marine Affairs - PhD</t>
  </si>
  <si>
    <t>AUDIOL-AUD</t>
  </si>
  <si>
    <t>Audiology - PHD</t>
  </si>
  <si>
    <t>APPHSC-PHD</t>
  </si>
  <si>
    <t>Pharmaceutics - PHD</t>
  </si>
  <si>
    <t>PHARMC-PHD</t>
  </si>
  <si>
    <t>Pharmaceut &amp; Drug Design- PHD</t>
  </si>
  <si>
    <t>PHMTOX-PHD</t>
  </si>
  <si>
    <t>Pharmacology &amp; Toxicology- PHD</t>
  </si>
  <si>
    <t>PHRMCG-PHD</t>
  </si>
  <si>
    <t>Pharmacognosy - PHD</t>
  </si>
  <si>
    <t>MEDCHM-PHD</t>
  </si>
  <si>
    <t>Medicinal Chemistry - PHD</t>
  </si>
  <si>
    <t>Elementary Education - BA</t>
  </si>
  <si>
    <t>HS_ELED_BA</t>
  </si>
  <si>
    <t>Academic Year 2009-2010 (Aug, Dec, May)</t>
  </si>
  <si>
    <t>Doctoral - Professional Practice</t>
  </si>
  <si>
    <t>Pharmacy PMD</t>
  </si>
  <si>
    <t>Bacc</t>
  </si>
  <si>
    <t>Cert</t>
  </si>
  <si>
    <t>Mast</t>
  </si>
  <si>
    <t>Doct</t>
  </si>
  <si>
    <t>DoctPP</t>
  </si>
  <si>
    <t>030205</t>
  </si>
  <si>
    <t>AS_ELED_BA</t>
  </si>
  <si>
    <t>AS_SEDC_BA</t>
  </si>
  <si>
    <t>AS_BIO_BA</t>
  </si>
  <si>
    <t>AS_EBIO_BS</t>
  </si>
  <si>
    <t>AS_MICR_BS</t>
  </si>
  <si>
    <t>AS_BSC_BOS</t>
  </si>
  <si>
    <t>AS_ZOOL_BS</t>
  </si>
  <si>
    <t>ZOOLOGY- BS</t>
  </si>
  <si>
    <t>AS_MBIO_BS</t>
  </si>
  <si>
    <t>AS_MAFF_BA</t>
  </si>
  <si>
    <t>AS_MAFF_BS</t>
  </si>
  <si>
    <t>AS_MUS_BOM</t>
  </si>
  <si>
    <t>Music - BM</t>
  </si>
  <si>
    <t>PH_PHSC_BS</t>
  </si>
  <si>
    <t>Pharmaceutical Sciences - BS</t>
  </si>
  <si>
    <t>AS_UDC_BOM</t>
  </si>
  <si>
    <t>Undeclared A&amp;S - BOM</t>
  </si>
  <si>
    <t>ASC</t>
  </si>
  <si>
    <t>AS_UDEC_BA</t>
  </si>
  <si>
    <t>Undeclared A&amp;S - BA</t>
  </si>
  <si>
    <t>AS_UDEC_BS</t>
  </si>
  <si>
    <t>Undeclared A&amp;S - BS</t>
  </si>
  <si>
    <t>EL_UDEC_BA</t>
  </si>
  <si>
    <t>Undeclared CELS - BA</t>
  </si>
  <si>
    <t>EL_UDEC_BS</t>
  </si>
  <si>
    <t>Undeclared CELS - BS</t>
  </si>
  <si>
    <t>BU_UDEC_BS</t>
  </si>
  <si>
    <t>Undeclared Business - BS</t>
  </si>
  <si>
    <t>EN_UDEC_BS</t>
  </si>
  <si>
    <t>Undeclared Engineering - BS</t>
  </si>
  <si>
    <t>HS_UDEC_BA</t>
  </si>
  <si>
    <t>Undeclared HSS - BA</t>
  </si>
  <si>
    <t>HS_UDEC_BS</t>
  </si>
  <si>
    <t>Undeclared HSS - BS</t>
  </si>
  <si>
    <t>XD_UDC_BGS</t>
  </si>
  <si>
    <t>Undeclared CCE - BGS</t>
  </si>
  <si>
    <t>AS_WAS_BOA</t>
  </si>
  <si>
    <t>Waiting for Arts and Sci - BA</t>
  </si>
  <si>
    <t>EL_WEL_BOS</t>
  </si>
  <si>
    <t>Waiting for Env &amp; Life Sci -BS</t>
  </si>
  <si>
    <t>BU_WBU_BOS</t>
  </si>
  <si>
    <t>Waiting for Business - BS</t>
  </si>
  <si>
    <t>UC_WBUS_BS</t>
  </si>
  <si>
    <t>Waiting for Business Admin -BS</t>
  </si>
  <si>
    <t>EN_WEN_BOS</t>
  </si>
  <si>
    <t>Waiting for Engineering - BS</t>
  </si>
  <si>
    <t>UC_WEGR_BS</t>
  </si>
  <si>
    <t>Wanting Engineering - BS</t>
  </si>
  <si>
    <t>HS_WHS_BOS</t>
  </si>
  <si>
    <t>Waiting for Hum Sci &amp; Serv -BS</t>
  </si>
  <si>
    <t>NU_WNU_BOS</t>
  </si>
  <si>
    <t>Waiting for Nursing - BS</t>
  </si>
  <si>
    <t>UC_WNUR_BS</t>
  </si>
  <si>
    <t>EL_WNTD_BS</t>
  </si>
  <si>
    <t>Waiting for Nutrit &amp; Diet - BS</t>
  </si>
  <si>
    <t>XD_WXD_BOS</t>
  </si>
  <si>
    <t>Waiting for CCE</t>
  </si>
  <si>
    <t>UC_UN</t>
  </si>
  <si>
    <t>UC_UDEC_BA</t>
  </si>
  <si>
    <t>University College Undecl - BA</t>
  </si>
  <si>
    <t>UC_UDEC_BS</t>
  </si>
  <si>
    <t>University College Undecl - BS</t>
  </si>
  <si>
    <t>HS_WSE_BOA</t>
  </si>
  <si>
    <t>Waiting for Sec Educ - BA</t>
  </si>
  <si>
    <t>HS_WSE_BOS</t>
  </si>
  <si>
    <t>Waiting for Sec Educ - BS</t>
  </si>
  <si>
    <t>HS_WEE_BOA</t>
  </si>
  <si>
    <t>Waiting for Elem Educ - BA</t>
  </si>
  <si>
    <t>HS_WTMK_BS</t>
  </si>
  <si>
    <t>Waiting for Textile Mrkt - BA</t>
  </si>
  <si>
    <t>AS_WME_BOM</t>
  </si>
  <si>
    <t>EDUEDS-MA</t>
  </si>
  <si>
    <t>Special Education - MA</t>
  </si>
  <si>
    <t>NURSNG-DNP</t>
  </si>
  <si>
    <t>Nursing - Doct Nursing Practic</t>
  </si>
  <si>
    <t>AS_THEA_BA</t>
  </si>
  <si>
    <t>Theatre - BA</t>
  </si>
  <si>
    <t>CIP2010</t>
  </si>
  <si>
    <t>030104</t>
  </si>
  <si>
    <t>130101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</si>
</sst>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2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1" xfId="0" applyBorder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Fill="1" applyBorder="1" applyAlignment="1">
      <alignment horizontal="right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quotePrefix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0" borderId="12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7" xfId="19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wrapText="1"/>
    </xf>
    <xf numFmtId="164" fontId="0" fillId="0" borderId="0" xfId="19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Border="1" applyAlignment="1" quotePrefix="1">
      <alignment horizontal="right"/>
    </xf>
    <xf numFmtId="0" fontId="0" fillId="0" borderId="9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2" borderId="19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5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3" width="8.7109375" style="0" customWidth="1"/>
  </cols>
  <sheetData>
    <row r="1" spans="1:6" ht="12.75">
      <c r="A1" s="3" t="s">
        <v>9</v>
      </c>
      <c r="C1" s="1"/>
      <c r="D1" s="48"/>
      <c r="E1" s="1"/>
      <c r="F1" s="1"/>
    </row>
    <row r="2" spans="1:6" ht="12.75">
      <c r="A2" s="3" t="s">
        <v>333</v>
      </c>
      <c r="C2" s="1"/>
      <c r="D2" s="48"/>
      <c r="E2" s="1"/>
      <c r="F2" s="1"/>
    </row>
    <row r="3" spans="1:6" ht="12.75">
      <c r="A3" s="3" t="s">
        <v>586</v>
      </c>
      <c r="D3" s="48"/>
      <c r="E3" s="1"/>
      <c r="F3" s="1"/>
    </row>
    <row r="4" spans="1:6" ht="12.75">
      <c r="A4" s="3"/>
      <c r="C4" s="3" t="s">
        <v>15</v>
      </c>
      <c r="D4" s="48"/>
      <c r="E4" s="1"/>
      <c r="F4" s="1"/>
    </row>
    <row r="5" spans="1:22" ht="12.75">
      <c r="A5" s="48"/>
      <c r="C5" s="1"/>
      <c r="D5" s="48"/>
      <c r="E5" s="1"/>
      <c r="F5" s="1"/>
      <c r="G5" s="112" t="s">
        <v>10</v>
      </c>
      <c r="H5" s="112"/>
      <c r="I5" s="112" t="s">
        <v>12</v>
      </c>
      <c r="J5" s="112"/>
      <c r="K5" s="112" t="s">
        <v>11</v>
      </c>
      <c r="L5" s="112"/>
      <c r="M5" s="112" t="s">
        <v>13</v>
      </c>
      <c r="N5" s="112"/>
      <c r="O5" s="112" t="s">
        <v>4</v>
      </c>
      <c r="P5" s="112"/>
      <c r="Q5" s="112" t="s">
        <v>5</v>
      </c>
      <c r="R5" s="112"/>
      <c r="S5" s="112" t="s">
        <v>6</v>
      </c>
      <c r="T5" s="112"/>
      <c r="U5" s="112" t="s">
        <v>14</v>
      </c>
      <c r="V5" s="112"/>
    </row>
    <row r="6" spans="1:23" ht="12.75">
      <c r="A6" s="4" t="s">
        <v>672</v>
      </c>
      <c r="B6" s="5" t="s">
        <v>77</v>
      </c>
      <c r="C6" s="6" t="s">
        <v>3</v>
      </c>
      <c r="D6" s="49" t="s">
        <v>78</v>
      </c>
      <c r="E6" s="6" t="s">
        <v>43</v>
      </c>
      <c r="F6" s="6" t="s">
        <v>44</v>
      </c>
      <c r="G6" s="34" t="s">
        <v>0</v>
      </c>
      <c r="H6" s="34" t="s">
        <v>7</v>
      </c>
      <c r="I6" s="34" t="s">
        <v>0</v>
      </c>
      <c r="J6" s="34" t="s">
        <v>7</v>
      </c>
      <c r="K6" s="34" t="s">
        <v>0</v>
      </c>
      <c r="L6" s="34" t="s">
        <v>7</v>
      </c>
      <c r="M6" s="34" t="s">
        <v>0</v>
      </c>
      <c r="N6" s="34" t="s">
        <v>7</v>
      </c>
      <c r="O6" s="34" t="s">
        <v>0</v>
      </c>
      <c r="P6" s="34" t="s">
        <v>7</v>
      </c>
      <c r="Q6" s="34" t="s">
        <v>0</v>
      </c>
      <c r="R6" s="34" t="s">
        <v>7</v>
      </c>
      <c r="S6" s="34" t="s">
        <v>0</v>
      </c>
      <c r="T6" s="34" t="s">
        <v>7</v>
      </c>
      <c r="U6" s="34" t="s">
        <v>0</v>
      </c>
      <c r="V6" s="34" t="s">
        <v>7</v>
      </c>
      <c r="W6" s="33" t="s">
        <v>2</v>
      </c>
    </row>
    <row r="7" spans="1:23" ht="12.75">
      <c r="A7" s="46" t="s">
        <v>423</v>
      </c>
      <c r="B7" s="12" t="s">
        <v>373</v>
      </c>
      <c r="C7" s="13" t="s">
        <v>589</v>
      </c>
      <c r="D7" s="12" t="s">
        <v>91</v>
      </c>
      <c r="E7" s="12" t="s">
        <v>19</v>
      </c>
      <c r="F7" s="14" t="s">
        <v>30</v>
      </c>
      <c r="G7" s="56"/>
      <c r="H7" s="12"/>
      <c r="I7" s="12"/>
      <c r="J7" s="12"/>
      <c r="K7" s="12"/>
      <c r="L7" s="12"/>
      <c r="M7" s="12"/>
      <c r="N7" s="12"/>
      <c r="O7" s="12"/>
      <c r="P7" s="12">
        <v>1</v>
      </c>
      <c r="Q7" s="12"/>
      <c r="R7" s="12">
        <v>3</v>
      </c>
      <c r="S7" s="12"/>
      <c r="T7" s="14">
        <v>1</v>
      </c>
      <c r="U7" s="108">
        <f aca="true" t="shared" si="0" ref="U7:U34">G7+I7+K7+M7+O7+Q7+S7</f>
        <v>0</v>
      </c>
      <c r="V7" s="109">
        <f aca="true" t="shared" si="1" ref="V7:V34">H7+J7+L7+N7+P7+R7+T7</f>
        <v>5</v>
      </c>
      <c r="W7" s="64">
        <f aca="true" t="shared" si="2" ref="W7:W34">SUM(U7:V7)</f>
        <v>5</v>
      </c>
    </row>
    <row r="8" spans="1:23" ht="12.75">
      <c r="A8" s="30" t="s">
        <v>424</v>
      </c>
      <c r="B8" s="7" t="s">
        <v>260</v>
      </c>
      <c r="C8" s="8" t="s">
        <v>589</v>
      </c>
      <c r="D8" s="7" t="s">
        <v>92</v>
      </c>
      <c r="E8" s="7" t="s">
        <v>19</v>
      </c>
      <c r="F8" s="15" t="s">
        <v>33</v>
      </c>
      <c r="G8" s="54"/>
      <c r="H8" s="7"/>
      <c r="I8" s="7"/>
      <c r="J8" s="7"/>
      <c r="K8" s="7"/>
      <c r="L8" s="7"/>
      <c r="M8" s="7"/>
      <c r="N8" s="7"/>
      <c r="O8" s="7"/>
      <c r="P8" s="7"/>
      <c r="Q8" s="7"/>
      <c r="R8" s="7">
        <v>3</v>
      </c>
      <c r="S8" s="7"/>
      <c r="T8" s="15">
        <v>1</v>
      </c>
      <c r="U8" s="27">
        <f t="shared" si="0"/>
        <v>0</v>
      </c>
      <c r="V8" s="15">
        <f t="shared" si="1"/>
        <v>4</v>
      </c>
      <c r="W8" s="20">
        <f t="shared" si="2"/>
        <v>4</v>
      </c>
    </row>
    <row r="9" spans="1:23" ht="12.75">
      <c r="A9" s="36" t="s">
        <v>425</v>
      </c>
      <c r="B9" s="7" t="s">
        <v>374</v>
      </c>
      <c r="C9" s="8" t="s">
        <v>589</v>
      </c>
      <c r="D9" s="7" t="s">
        <v>93</v>
      </c>
      <c r="E9" s="7" t="s">
        <v>19</v>
      </c>
      <c r="F9" s="15" t="s">
        <v>33</v>
      </c>
      <c r="G9" s="54"/>
      <c r="H9" s="7"/>
      <c r="I9" s="7"/>
      <c r="J9" s="7"/>
      <c r="K9" s="7"/>
      <c r="L9" s="7"/>
      <c r="M9" s="7"/>
      <c r="N9" s="7"/>
      <c r="O9" s="7"/>
      <c r="P9" s="7"/>
      <c r="Q9" s="7">
        <v>1</v>
      </c>
      <c r="R9" s="7">
        <v>2</v>
      </c>
      <c r="S9" s="7"/>
      <c r="T9" s="15"/>
      <c r="U9" s="27">
        <f t="shared" si="0"/>
        <v>1</v>
      </c>
      <c r="V9" s="15">
        <f t="shared" si="1"/>
        <v>2</v>
      </c>
      <c r="W9" s="20">
        <f t="shared" si="2"/>
        <v>3</v>
      </c>
    </row>
    <row r="10" spans="1:23" ht="12.75">
      <c r="A10" s="36" t="s">
        <v>426</v>
      </c>
      <c r="B10" s="7" t="s">
        <v>261</v>
      </c>
      <c r="C10" s="8" t="s">
        <v>589</v>
      </c>
      <c r="D10" s="7" t="s">
        <v>94</v>
      </c>
      <c r="E10" s="7" t="s">
        <v>19</v>
      </c>
      <c r="F10" s="15" t="s">
        <v>33</v>
      </c>
      <c r="G10" s="54"/>
      <c r="H10" s="7"/>
      <c r="I10" s="7"/>
      <c r="J10" s="7"/>
      <c r="K10" s="7"/>
      <c r="L10" s="7"/>
      <c r="M10" s="7"/>
      <c r="N10" s="7"/>
      <c r="O10" s="7"/>
      <c r="P10" s="7">
        <v>1</v>
      </c>
      <c r="Q10" s="7"/>
      <c r="R10" s="7">
        <v>6</v>
      </c>
      <c r="S10" s="7"/>
      <c r="T10" s="15"/>
      <c r="U10" s="27">
        <f t="shared" si="0"/>
        <v>0</v>
      </c>
      <c r="V10" s="15">
        <f t="shared" si="1"/>
        <v>7</v>
      </c>
      <c r="W10" s="20">
        <f t="shared" si="2"/>
        <v>7</v>
      </c>
    </row>
    <row r="11" spans="1:23" ht="12.75">
      <c r="A11" s="36">
        <v>160901</v>
      </c>
      <c r="B11" s="7" t="s">
        <v>277</v>
      </c>
      <c r="C11" s="8" t="s">
        <v>589</v>
      </c>
      <c r="D11" s="7" t="s">
        <v>108</v>
      </c>
      <c r="E11" s="7" t="s">
        <v>19</v>
      </c>
      <c r="F11" s="15" t="s">
        <v>33</v>
      </c>
      <c r="G11" s="54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2</v>
      </c>
      <c r="S11" s="7"/>
      <c r="T11" s="15"/>
      <c r="U11" s="27">
        <f t="shared" si="0"/>
        <v>0</v>
      </c>
      <c r="V11" s="15">
        <f t="shared" si="1"/>
        <v>2</v>
      </c>
      <c r="W11" s="20">
        <f t="shared" si="2"/>
        <v>2</v>
      </c>
    </row>
    <row r="12" spans="1:23" ht="12.75">
      <c r="A12" s="36">
        <v>160902</v>
      </c>
      <c r="B12" s="7" t="s">
        <v>278</v>
      </c>
      <c r="C12" s="8" t="s">
        <v>589</v>
      </c>
      <c r="D12" s="7" t="s">
        <v>109</v>
      </c>
      <c r="E12" s="7" t="s">
        <v>19</v>
      </c>
      <c r="F12" s="15" t="s">
        <v>33</v>
      </c>
      <c r="G12" s="54"/>
      <c r="H12" s="7"/>
      <c r="I12" s="7"/>
      <c r="J12" s="7"/>
      <c r="K12" s="7"/>
      <c r="L12" s="7"/>
      <c r="M12" s="7"/>
      <c r="N12" s="7"/>
      <c r="O12" s="7"/>
      <c r="P12" s="7"/>
      <c r="Q12" s="7">
        <v>1</v>
      </c>
      <c r="R12" s="7">
        <v>2</v>
      </c>
      <c r="S12" s="7"/>
      <c r="T12" s="15"/>
      <c r="U12" s="27">
        <f t="shared" si="0"/>
        <v>1</v>
      </c>
      <c r="V12" s="15">
        <f t="shared" si="1"/>
        <v>2</v>
      </c>
      <c r="W12" s="20">
        <f t="shared" si="2"/>
        <v>3</v>
      </c>
    </row>
    <row r="13" spans="1:23" ht="12.75">
      <c r="A13" s="36">
        <v>160905</v>
      </c>
      <c r="B13" s="7" t="s">
        <v>279</v>
      </c>
      <c r="C13" s="8" t="s">
        <v>589</v>
      </c>
      <c r="D13" s="7" t="s">
        <v>110</v>
      </c>
      <c r="E13" s="7" t="s">
        <v>19</v>
      </c>
      <c r="F13" s="15" t="s">
        <v>33</v>
      </c>
      <c r="G13" s="54"/>
      <c r="H13" s="7"/>
      <c r="I13" s="7"/>
      <c r="J13" s="7"/>
      <c r="K13" s="7"/>
      <c r="L13" s="7"/>
      <c r="M13" s="7"/>
      <c r="N13" s="7"/>
      <c r="O13" s="7"/>
      <c r="P13" s="7">
        <v>1</v>
      </c>
      <c r="Q13" s="7"/>
      <c r="R13" s="7">
        <v>7</v>
      </c>
      <c r="S13" s="7"/>
      <c r="T13" s="15">
        <v>1</v>
      </c>
      <c r="U13" s="27">
        <f t="shared" si="0"/>
        <v>0</v>
      </c>
      <c r="V13" s="15">
        <f t="shared" si="1"/>
        <v>9</v>
      </c>
      <c r="W13" s="20">
        <f t="shared" si="2"/>
        <v>9</v>
      </c>
    </row>
    <row r="14" spans="1:23" ht="12.75">
      <c r="A14" s="30">
        <v>161200</v>
      </c>
      <c r="B14" s="7" t="s">
        <v>452</v>
      </c>
      <c r="C14" s="8" t="s">
        <v>589</v>
      </c>
      <c r="D14" s="7" t="s">
        <v>451</v>
      </c>
      <c r="E14" s="7" t="s">
        <v>19</v>
      </c>
      <c r="F14" s="15" t="s">
        <v>33</v>
      </c>
      <c r="G14" s="74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>
        <v>1</v>
      </c>
      <c r="S14" s="58">
        <v>1</v>
      </c>
      <c r="T14" s="73"/>
      <c r="U14" s="75">
        <f t="shared" si="0"/>
        <v>1</v>
      </c>
      <c r="V14" s="73">
        <f t="shared" si="1"/>
        <v>1</v>
      </c>
      <c r="W14" s="64">
        <f t="shared" si="2"/>
        <v>2</v>
      </c>
    </row>
    <row r="15" spans="1:23" ht="12.75">
      <c r="A15" s="30">
        <v>230101</v>
      </c>
      <c r="B15" s="7" t="s">
        <v>280</v>
      </c>
      <c r="C15" s="8" t="s">
        <v>589</v>
      </c>
      <c r="D15" s="7" t="s">
        <v>113</v>
      </c>
      <c r="E15" s="7" t="s">
        <v>19</v>
      </c>
      <c r="F15" s="15" t="s">
        <v>33</v>
      </c>
      <c r="G15" s="54"/>
      <c r="H15" s="7"/>
      <c r="I15" s="7"/>
      <c r="J15" s="7"/>
      <c r="K15" s="7"/>
      <c r="L15" s="7"/>
      <c r="M15" s="7"/>
      <c r="N15" s="7"/>
      <c r="O15" s="7"/>
      <c r="P15" s="7">
        <v>1</v>
      </c>
      <c r="Q15" s="7">
        <v>2</v>
      </c>
      <c r="R15" s="7">
        <v>11</v>
      </c>
      <c r="S15" s="7">
        <v>1</v>
      </c>
      <c r="T15" s="15">
        <v>2</v>
      </c>
      <c r="U15" s="27">
        <f t="shared" si="0"/>
        <v>3</v>
      </c>
      <c r="V15" s="15">
        <f t="shared" si="1"/>
        <v>14</v>
      </c>
      <c r="W15" s="20">
        <f t="shared" si="2"/>
        <v>17</v>
      </c>
    </row>
    <row r="16" spans="1:23" ht="12.75">
      <c r="A16" s="36">
        <v>231303</v>
      </c>
      <c r="B16" s="7" t="s">
        <v>282</v>
      </c>
      <c r="C16" s="8" t="s">
        <v>589</v>
      </c>
      <c r="D16" s="7" t="s">
        <v>281</v>
      </c>
      <c r="E16" s="7" t="s">
        <v>19</v>
      </c>
      <c r="F16" s="15" t="s">
        <v>33</v>
      </c>
      <c r="G16" s="54"/>
      <c r="H16" s="7"/>
      <c r="I16" s="7"/>
      <c r="J16" s="7"/>
      <c r="K16" s="7"/>
      <c r="L16" s="7"/>
      <c r="M16" s="7"/>
      <c r="N16" s="7"/>
      <c r="O16" s="7"/>
      <c r="P16" s="7">
        <v>2</v>
      </c>
      <c r="Q16" s="7">
        <v>4</v>
      </c>
      <c r="R16" s="7">
        <v>4</v>
      </c>
      <c r="S16" s="7"/>
      <c r="T16" s="15">
        <v>2</v>
      </c>
      <c r="U16" s="27">
        <f t="shared" si="0"/>
        <v>4</v>
      </c>
      <c r="V16" s="15">
        <f t="shared" si="1"/>
        <v>8</v>
      </c>
      <c r="W16" s="20">
        <f t="shared" si="2"/>
        <v>12</v>
      </c>
    </row>
    <row r="17" spans="1:23" ht="12.75">
      <c r="A17" s="36">
        <v>260101</v>
      </c>
      <c r="B17" s="7" t="s">
        <v>283</v>
      </c>
      <c r="C17" s="8" t="s">
        <v>589</v>
      </c>
      <c r="D17" s="7" t="s">
        <v>116</v>
      </c>
      <c r="E17" s="7" t="s">
        <v>52</v>
      </c>
      <c r="F17" s="15" t="s">
        <v>36</v>
      </c>
      <c r="G17" s="54"/>
      <c r="H17" s="7"/>
      <c r="I17" s="7"/>
      <c r="J17" s="7"/>
      <c r="K17" s="7"/>
      <c r="L17" s="7"/>
      <c r="M17" s="7"/>
      <c r="N17" s="7"/>
      <c r="O17" s="7"/>
      <c r="P17" s="7"/>
      <c r="Q17" s="7">
        <v>1</v>
      </c>
      <c r="R17" s="7">
        <v>1</v>
      </c>
      <c r="S17" s="7"/>
      <c r="T17" s="15"/>
      <c r="U17" s="27">
        <f t="shared" si="0"/>
        <v>1</v>
      </c>
      <c r="V17" s="15">
        <f t="shared" si="1"/>
        <v>1</v>
      </c>
      <c r="W17" s="20">
        <f t="shared" si="2"/>
        <v>2</v>
      </c>
    </row>
    <row r="18" spans="1:23" ht="12.75">
      <c r="A18" s="36">
        <v>270101</v>
      </c>
      <c r="B18" s="7" t="s">
        <v>286</v>
      </c>
      <c r="C18" s="8" t="s">
        <v>589</v>
      </c>
      <c r="D18" s="7" t="s">
        <v>120</v>
      </c>
      <c r="E18" s="7" t="s">
        <v>19</v>
      </c>
      <c r="F18" s="15" t="s">
        <v>34</v>
      </c>
      <c r="G18" s="54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5</v>
      </c>
      <c r="S18" s="7">
        <v>1</v>
      </c>
      <c r="T18" s="15">
        <v>1</v>
      </c>
      <c r="U18" s="27">
        <f t="shared" si="0"/>
        <v>1</v>
      </c>
      <c r="V18" s="15">
        <f t="shared" si="1"/>
        <v>6</v>
      </c>
      <c r="W18" s="20">
        <f t="shared" si="2"/>
        <v>7</v>
      </c>
    </row>
    <row r="19" spans="1:23" ht="12.75">
      <c r="A19" s="36">
        <v>270101</v>
      </c>
      <c r="B19" s="7" t="s">
        <v>287</v>
      </c>
      <c r="C19" s="8" t="s">
        <v>589</v>
      </c>
      <c r="D19" s="7" t="s">
        <v>121</v>
      </c>
      <c r="E19" s="7" t="s">
        <v>19</v>
      </c>
      <c r="F19" s="15" t="s">
        <v>34</v>
      </c>
      <c r="G19" s="54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1</v>
      </c>
      <c r="S19" s="7"/>
      <c r="T19" s="15"/>
      <c r="U19" s="27">
        <f t="shared" si="0"/>
        <v>0</v>
      </c>
      <c r="V19" s="15">
        <f t="shared" si="1"/>
        <v>1</v>
      </c>
      <c r="W19" s="20">
        <f t="shared" si="2"/>
        <v>1</v>
      </c>
    </row>
    <row r="20" spans="1:23" ht="12.75">
      <c r="A20" s="30">
        <v>380101</v>
      </c>
      <c r="B20" s="7" t="s">
        <v>288</v>
      </c>
      <c r="C20" s="8" t="s">
        <v>589</v>
      </c>
      <c r="D20" s="7" t="s">
        <v>122</v>
      </c>
      <c r="E20" s="7" t="s">
        <v>19</v>
      </c>
      <c r="F20" s="15" t="s">
        <v>33</v>
      </c>
      <c r="G20" s="54"/>
      <c r="H20" s="7"/>
      <c r="I20" s="7"/>
      <c r="J20" s="7"/>
      <c r="K20" s="7"/>
      <c r="L20" s="7"/>
      <c r="M20" s="7"/>
      <c r="N20" s="7"/>
      <c r="O20" s="7"/>
      <c r="P20" s="7"/>
      <c r="Q20" s="7">
        <v>1</v>
      </c>
      <c r="R20" s="7"/>
      <c r="S20" s="7"/>
      <c r="T20" s="15"/>
      <c r="U20" s="27">
        <f t="shared" si="0"/>
        <v>1</v>
      </c>
      <c r="V20" s="15">
        <f t="shared" si="1"/>
        <v>0</v>
      </c>
      <c r="W20" s="20">
        <f t="shared" si="2"/>
        <v>1</v>
      </c>
    </row>
    <row r="21" spans="1:23" ht="12.75">
      <c r="A21" s="30">
        <v>400501</v>
      </c>
      <c r="B21" s="7" t="s">
        <v>289</v>
      </c>
      <c r="C21" s="8" t="s">
        <v>589</v>
      </c>
      <c r="D21" s="7" t="s">
        <v>123</v>
      </c>
      <c r="E21" s="7" t="s">
        <v>19</v>
      </c>
      <c r="F21" s="15" t="s">
        <v>34</v>
      </c>
      <c r="G21" s="54"/>
      <c r="H21" s="7"/>
      <c r="I21" s="7"/>
      <c r="J21" s="7"/>
      <c r="K21" s="7"/>
      <c r="L21" s="7"/>
      <c r="M21" s="7"/>
      <c r="N21" s="7"/>
      <c r="O21" s="7"/>
      <c r="P21" s="7"/>
      <c r="Q21" s="7">
        <v>1</v>
      </c>
      <c r="R21" s="7"/>
      <c r="S21" s="7"/>
      <c r="T21" s="15"/>
      <c r="U21" s="27">
        <f t="shared" si="0"/>
        <v>1</v>
      </c>
      <c r="V21" s="15">
        <f t="shared" si="1"/>
        <v>0</v>
      </c>
      <c r="W21" s="20">
        <f t="shared" si="2"/>
        <v>1</v>
      </c>
    </row>
    <row r="22" spans="1:23" ht="12.75">
      <c r="A22" s="36">
        <v>400801</v>
      </c>
      <c r="B22" s="7" t="s">
        <v>460</v>
      </c>
      <c r="C22" s="8" t="s">
        <v>589</v>
      </c>
      <c r="D22" s="7" t="s">
        <v>459</v>
      </c>
      <c r="E22" s="7" t="s">
        <v>19</v>
      </c>
      <c r="F22" s="15" t="s">
        <v>34</v>
      </c>
      <c r="G22" s="54"/>
      <c r="H22" s="7"/>
      <c r="I22" s="7"/>
      <c r="J22" s="7"/>
      <c r="K22" s="7"/>
      <c r="L22" s="7"/>
      <c r="M22" s="7"/>
      <c r="N22" s="7"/>
      <c r="O22" s="7"/>
      <c r="P22" s="7"/>
      <c r="Q22" s="7">
        <v>1</v>
      </c>
      <c r="R22" s="7">
        <v>1</v>
      </c>
      <c r="S22" s="7"/>
      <c r="T22" s="15"/>
      <c r="U22" s="27">
        <f t="shared" si="0"/>
        <v>1</v>
      </c>
      <c r="V22" s="15">
        <f t="shared" si="1"/>
        <v>1</v>
      </c>
      <c r="W22" s="20">
        <f t="shared" si="2"/>
        <v>2</v>
      </c>
    </row>
    <row r="23" spans="1:23" ht="12.75">
      <c r="A23" s="36">
        <v>420101</v>
      </c>
      <c r="B23" s="7" t="s">
        <v>293</v>
      </c>
      <c r="C23" s="8" t="s">
        <v>589</v>
      </c>
      <c r="D23" s="7" t="s">
        <v>126</v>
      </c>
      <c r="E23" s="7" t="s">
        <v>19</v>
      </c>
      <c r="F23" s="15" t="s">
        <v>30</v>
      </c>
      <c r="G23" s="54"/>
      <c r="H23" s="7"/>
      <c r="I23" s="7"/>
      <c r="J23" s="7"/>
      <c r="K23" s="7"/>
      <c r="L23" s="7"/>
      <c r="M23" s="7"/>
      <c r="N23" s="7"/>
      <c r="O23" s="7"/>
      <c r="P23" s="7"/>
      <c r="Q23" s="7">
        <v>4</v>
      </c>
      <c r="R23" s="7">
        <v>26</v>
      </c>
      <c r="S23" s="7">
        <v>1</v>
      </c>
      <c r="T23" s="15">
        <v>4</v>
      </c>
      <c r="U23" s="27">
        <f t="shared" si="0"/>
        <v>5</v>
      </c>
      <c r="V23" s="15">
        <f t="shared" si="1"/>
        <v>30</v>
      </c>
      <c r="W23" s="20">
        <f t="shared" si="2"/>
        <v>35</v>
      </c>
    </row>
    <row r="24" spans="1:23" ht="12.75">
      <c r="A24" s="30">
        <v>451001</v>
      </c>
      <c r="B24" s="7" t="s">
        <v>297</v>
      </c>
      <c r="C24" s="8" t="s">
        <v>589</v>
      </c>
      <c r="D24" s="7" t="s">
        <v>131</v>
      </c>
      <c r="E24" s="7" t="s">
        <v>19</v>
      </c>
      <c r="F24" s="15" t="s">
        <v>30</v>
      </c>
      <c r="G24" s="54"/>
      <c r="H24" s="7"/>
      <c r="I24" s="7"/>
      <c r="J24" s="7">
        <v>1</v>
      </c>
      <c r="K24" s="7"/>
      <c r="L24" s="7"/>
      <c r="M24" s="7"/>
      <c r="N24" s="7"/>
      <c r="O24" s="7"/>
      <c r="P24" s="7">
        <v>1</v>
      </c>
      <c r="Q24" s="7">
        <v>13</v>
      </c>
      <c r="R24" s="7">
        <v>13</v>
      </c>
      <c r="S24" s="7">
        <v>1</v>
      </c>
      <c r="T24" s="15"/>
      <c r="U24" s="27">
        <f t="shared" si="0"/>
        <v>14</v>
      </c>
      <c r="V24" s="15">
        <f t="shared" si="1"/>
        <v>15</v>
      </c>
      <c r="W24" s="20">
        <f t="shared" si="2"/>
        <v>29</v>
      </c>
    </row>
    <row r="25" spans="1:23" ht="12.75">
      <c r="A25" s="36">
        <v>451101</v>
      </c>
      <c r="B25" s="7" t="s">
        <v>298</v>
      </c>
      <c r="C25" s="8" t="s">
        <v>589</v>
      </c>
      <c r="D25" s="7" t="s">
        <v>132</v>
      </c>
      <c r="E25" s="7" t="s">
        <v>19</v>
      </c>
      <c r="F25" s="15" t="s">
        <v>30</v>
      </c>
      <c r="G25" s="54"/>
      <c r="H25" s="7"/>
      <c r="I25" s="7">
        <v>1</v>
      </c>
      <c r="J25" s="7"/>
      <c r="K25" s="7"/>
      <c r="L25" s="7"/>
      <c r="M25" s="7"/>
      <c r="N25" s="7"/>
      <c r="O25" s="7"/>
      <c r="P25" s="7"/>
      <c r="Q25" s="7">
        <v>1</v>
      </c>
      <c r="R25" s="7">
        <v>1</v>
      </c>
      <c r="S25" s="7"/>
      <c r="T25" s="15"/>
      <c r="U25" s="27">
        <f t="shared" si="0"/>
        <v>2</v>
      </c>
      <c r="V25" s="15">
        <f t="shared" si="1"/>
        <v>1</v>
      </c>
      <c r="W25" s="20">
        <f t="shared" si="2"/>
        <v>3</v>
      </c>
    </row>
    <row r="26" spans="1:23" ht="12.75">
      <c r="A26" s="36">
        <v>500501</v>
      </c>
      <c r="B26" s="59" t="s">
        <v>671</v>
      </c>
      <c r="C26" s="8" t="s">
        <v>589</v>
      </c>
      <c r="D26" s="7" t="s">
        <v>670</v>
      </c>
      <c r="E26" s="7" t="s">
        <v>19</v>
      </c>
      <c r="F26" s="15" t="s">
        <v>1</v>
      </c>
      <c r="G26" s="54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/>
      <c r="T26" s="15"/>
      <c r="U26" s="27">
        <f t="shared" si="0"/>
        <v>0</v>
      </c>
      <c r="V26" s="15">
        <f t="shared" si="1"/>
        <v>1</v>
      </c>
      <c r="W26" s="20">
        <f t="shared" si="2"/>
        <v>1</v>
      </c>
    </row>
    <row r="27" spans="1:23" ht="12.75">
      <c r="A27" s="30">
        <v>500602</v>
      </c>
      <c r="B27" s="7" t="s">
        <v>299</v>
      </c>
      <c r="C27" s="8" t="s">
        <v>589</v>
      </c>
      <c r="D27" s="7" t="s">
        <v>134</v>
      </c>
      <c r="E27" s="7" t="s">
        <v>19</v>
      </c>
      <c r="F27" s="15" t="s">
        <v>1</v>
      </c>
      <c r="G27" s="54"/>
      <c r="H27" s="7"/>
      <c r="I27" s="7"/>
      <c r="J27" s="7"/>
      <c r="K27" s="7"/>
      <c r="L27" s="7"/>
      <c r="M27" s="7"/>
      <c r="N27" s="7"/>
      <c r="O27" s="7"/>
      <c r="P27" s="7"/>
      <c r="Q27" s="7">
        <v>2</v>
      </c>
      <c r="R27" s="7">
        <v>3</v>
      </c>
      <c r="S27" s="7"/>
      <c r="T27" s="15">
        <v>1</v>
      </c>
      <c r="U27" s="27">
        <f t="shared" si="0"/>
        <v>2</v>
      </c>
      <c r="V27" s="15">
        <f t="shared" si="1"/>
        <v>4</v>
      </c>
      <c r="W27" s="20">
        <f t="shared" si="2"/>
        <v>6</v>
      </c>
    </row>
    <row r="28" spans="1:23" ht="12.75">
      <c r="A28" s="30">
        <v>500702</v>
      </c>
      <c r="B28" s="7" t="s">
        <v>464</v>
      </c>
      <c r="C28" s="8" t="s">
        <v>589</v>
      </c>
      <c r="D28" s="7" t="s">
        <v>463</v>
      </c>
      <c r="E28" s="7" t="s">
        <v>19</v>
      </c>
      <c r="F28" s="15" t="s">
        <v>1</v>
      </c>
      <c r="G28" s="54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/>
      <c r="T28" s="15"/>
      <c r="U28" s="27">
        <f t="shared" si="0"/>
        <v>0</v>
      </c>
      <c r="V28" s="15">
        <f t="shared" si="1"/>
        <v>1</v>
      </c>
      <c r="W28" s="20">
        <f t="shared" si="2"/>
        <v>1</v>
      </c>
    </row>
    <row r="29" spans="1:23" ht="12.75">
      <c r="A29" s="30">
        <v>500903</v>
      </c>
      <c r="B29" s="7" t="s">
        <v>384</v>
      </c>
      <c r="C29" s="8" t="s">
        <v>589</v>
      </c>
      <c r="D29" s="7" t="s">
        <v>140</v>
      </c>
      <c r="E29" s="7" t="s">
        <v>19</v>
      </c>
      <c r="F29" s="15" t="s">
        <v>1</v>
      </c>
      <c r="G29" s="54"/>
      <c r="H29" s="7"/>
      <c r="I29" s="7"/>
      <c r="J29" s="7"/>
      <c r="K29" s="7"/>
      <c r="L29" s="7"/>
      <c r="M29" s="7"/>
      <c r="N29" s="7"/>
      <c r="O29" s="7"/>
      <c r="P29" s="7"/>
      <c r="Q29" s="7">
        <v>1</v>
      </c>
      <c r="R29" s="7">
        <v>1</v>
      </c>
      <c r="S29" s="7"/>
      <c r="T29" s="15"/>
      <c r="U29" s="27">
        <f t="shared" si="0"/>
        <v>1</v>
      </c>
      <c r="V29" s="15">
        <f t="shared" si="1"/>
        <v>1</v>
      </c>
      <c r="W29" s="20">
        <f t="shared" si="2"/>
        <v>2</v>
      </c>
    </row>
    <row r="30" spans="1:23" ht="12.75">
      <c r="A30" s="36">
        <v>520801</v>
      </c>
      <c r="B30" s="7" t="s">
        <v>308</v>
      </c>
      <c r="C30" s="8" t="s">
        <v>589</v>
      </c>
      <c r="D30" s="7" t="s">
        <v>149</v>
      </c>
      <c r="E30" s="7" t="s">
        <v>40</v>
      </c>
      <c r="F30" s="15" t="s">
        <v>40</v>
      </c>
      <c r="G30" s="54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/>
      <c r="T30" s="15"/>
      <c r="U30" s="27">
        <f t="shared" si="0"/>
        <v>1</v>
      </c>
      <c r="V30" s="15">
        <f t="shared" si="1"/>
        <v>0</v>
      </c>
      <c r="W30" s="20">
        <f t="shared" si="2"/>
        <v>1</v>
      </c>
    </row>
    <row r="31" spans="1:23" ht="12.75">
      <c r="A31" s="36">
        <v>521101</v>
      </c>
      <c r="B31" s="7" t="s">
        <v>385</v>
      </c>
      <c r="C31" s="8" t="s">
        <v>589</v>
      </c>
      <c r="D31" s="7" t="s">
        <v>150</v>
      </c>
      <c r="E31" s="7" t="s">
        <v>40</v>
      </c>
      <c r="F31" s="15" t="s">
        <v>40</v>
      </c>
      <c r="G31" s="54"/>
      <c r="H31" s="7"/>
      <c r="I31" s="7"/>
      <c r="J31" s="7"/>
      <c r="K31" s="7"/>
      <c r="L31" s="7"/>
      <c r="M31" s="7"/>
      <c r="N31" s="7"/>
      <c r="O31" s="7"/>
      <c r="P31" s="7"/>
      <c r="Q31" s="7">
        <v>1</v>
      </c>
      <c r="R31" s="7"/>
      <c r="S31" s="7"/>
      <c r="T31" s="15"/>
      <c r="U31" s="27">
        <f t="shared" si="0"/>
        <v>1</v>
      </c>
      <c r="V31" s="15">
        <f t="shared" si="1"/>
        <v>0</v>
      </c>
      <c r="W31" s="20">
        <f t="shared" si="2"/>
        <v>1</v>
      </c>
    </row>
    <row r="32" spans="1:23" ht="12.75">
      <c r="A32" s="36">
        <v>520203</v>
      </c>
      <c r="B32" s="7" t="s">
        <v>387</v>
      </c>
      <c r="C32" s="8" t="s">
        <v>589</v>
      </c>
      <c r="D32" s="7" t="s">
        <v>386</v>
      </c>
      <c r="E32" s="7" t="s">
        <v>40</v>
      </c>
      <c r="F32" s="15" t="s">
        <v>40</v>
      </c>
      <c r="G32" s="54"/>
      <c r="H32" s="7"/>
      <c r="I32" s="7"/>
      <c r="J32" s="7"/>
      <c r="K32" s="7"/>
      <c r="L32" s="7"/>
      <c r="M32" s="7"/>
      <c r="N32" s="7"/>
      <c r="O32" s="7"/>
      <c r="P32" s="7"/>
      <c r="Q32" s="7">
        <v>4</v>
      </c>
      <c r="R32" s="7"/>
      <c r="S32" s="7"/>
      <c r="T32" s="15"/>
      <c r="U32" s="27">
        <f t="shared" si="0"/>
        <v>4</v>
      </c>
      <c r="V32" s="15">
        <f t="shared" si="1"/>
        <v>0</v>
      </c>
      <c r="W32" s="20">
        <f t="shared" si="2"/>
        <v>4</v>
      </c>
    </row>
    <row r="33" spans="1:23" ht="12.75">
      <c r="A33" s="30">
        <v>521401</v>
      </c>
      <c r="B33" s="7" t="s">
        <v>310</v>
      </c>
      <c r="C33" s="8" t="s">
        <v>589</v>
      </c>
      <c r="D33" s="7" t="s">
        <v>152</v>
      </c>
      <c r="E33" s="7" t="s">
        <v>40</v>
      </c>
      <c r="F33" s="15" t="s">
        <v>40</v>
      </c>
      <c r="G33" s="54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1</v>
      </c>
      <c r="S33" s="7"/>
      <c r="T33" s="15">
        <v>1</v>
      </c>
      <c r="U33" s="27">
        <f t="shared" si="0"/>
        <v>0</v>
      </c>
      <c r="V33" s="15">
        <f t="shared" si="1"/>
        <v>2</v>
      </c>
      <c r="W33" s="20">
        <f t="shared" si="2"/>
        <v>2</v>
      </c>
    </row>
    <row r="34" spans="1:23" ht="12.75">
      <c r="A34" s="37">
        <v>540101</v>
      </c>
      <c r="B34" s="16" t="s">
        <v>388</v>
      </c>
      <c r="C34" s="17" t="s">
        <v>589</v>
      </c>
      <c r="D34" s="16" t="s">
        <v>154</v>
      </c>
      <c r="E34" s="16" t="s">
        <v>19</v>
      </c>
      <c r="F34" s="18" t="s">
        <v>33</v>
      </c>
      <c r="G34" s="55"/>
      <c r="H34" s="16"/>
      <c r="I34" s="16">
        <v>1</v>
      </c>
      <c r="J34" s="16"/>
      <c r="K34" s="16"/>
      <c r="L34" s="16"/>
      <c r="M34" s="16"/>
      <c r="N34" s="16"/>
      <c r="O34" s="16"/>
      <c r="P34" s="16"/>
      <c r="Q34" s="16">
        <v>10</v>
      </c>
      <c r="R34" s="16">
        <v>11</v>
      </c>
      <c r="S34" s="16">
        <v>1</v>
      </c>
      <c r="T34" s="18">
        <v>1</v>
      </c>
      <c r="U34" s="28">
        <f t="shared" si="0"/>
        <v>12</v>
      </c>
      <c r="V34" s="18">
        <f t="shared" si="1"/>
        <v>12</v>
      </c>
      <c r="W34" s="20">
        <f t="shared" si="2"/>
        <v>24</v>
      </c>
    </row>
    <row r="35" spans="1:23" ht="12.75">
      <c r="A35" s="21" t="s">
        <v>2</v>
      </c>
      <c r="B35" s="20"/>
      <c r="C35" s="21"/>
      <c r="D35" s="50"/>
      <c r="E35" s="21"/>
      <c r="F35" s="21"/>
      <c r="G35" s="20">
        <f aca="true" t="shared" si="3" ref="G35:W35">SUM(G7:G34)</f>
        <v>0</v>
      </c>
      <c r="H35" s="20">
        <f t="shared" si="3"/>
        <v>0</v>
      </c>
      <c r="I35" s="20">
        <f t="shared" si="3"/>
        <v>2</v>
      </c>
      <c r="J35" s="20">
        <f t="shared" si="3"/>
        <v>1</v>
      </c>
      <c r="K35" s="20">
        <f t="shared" si="3"/>
        <v>0</v>
      </c>
      <c r="L35" s="20">
        <f t="shared" si="3"/>
        <v>0</v>
      </c>
      <c r="M35" s="20">
        <f t="shared" si="3"/>
        <v>0</v>
      </c>
      <c r="N35" s="20">
        <f t="shared" si="3"/>
        <v>0</v>
      </c>
      <c r="O35" s="20">
        <f t="shared" si="3"/>
        <v>0</v>
      </c>
      <c r="P35" s="20">
        <f t="shared" si="3"/>
        <v>7</v>
      </c>
      <c r="Q35" s="20">
        <f t="shared" si="3"/>
        <v>49</v>
      </c>
      <c r="R35" s="20">
        <f t="shared" si="3"/>
        <v>107</v>
      </c>
      <c r="S35" s="20">
        <f t="shared" si="3"/>
        <v>6</v>
      </c>
      <c r="T35" s="20">
        <f t="shared" si="3"/>
        <v>15</v>
      </c>
      <c r="U35" s="20">
        <f t="shared" si="3"/>
        <v>57</v>
      </c>
      <c r="V35" s="20">
        <f t="shared" si="3"/>
        <v>130</v>
      </c>
      <c r="W35" s="20">
        <f t="shared" si="3"/>
        <v>187</v>
      </c>
    </row>
    <row r="36" spans="1:23" ht="12.75">
      <c r="A36" s="21"/>
      <c r="B36" s="20"/>
      <c r="C36" s="21"/>
      <c r="D36" s="50"/>
      <c r="E36" s="21"/>
      <c r="F36" s="21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2.75">
      <c r="A37" s="21"/>
      <c r="B37" s="20"/>
      <c r="C37" s="21"/>
      <c r="D37" s="50"/>
      <c r="E37" s="21"/>
      <c r="F37" s="21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2.75">
      <c r="A38" s="21"/>
      <c r="B38" s="20"/>
      <c r="C38" s="21"/>
      <c r="D38" s="50"/>
      <c r="E38" s="21"/>
      <c r="F38" s="21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</sheetData>
  <mergeCells count="8"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25" right="0.25" top="0.5" bottom="0.5" header="0.5" footer="0.5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7"/>
  <sheetViews>
    <sheetView workbookViewId="0" topLeftCell="A89">
      <selection activeCell="A89" sqref="A89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5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4" width="8.7109375" style="0" customWidth="1"/>
    <col min="25" max="25" width="5.7109375" style="0" customWidth="1"/>
    <col min="26" max="28" width="7.7109375" style="0" customWidth="1"/>
  </cols>
  <sheetData>
    <row r="1" ht="12.75">
      <c r="A1" s="3" t="s">
        <v>9</v>
      </c>
    </row>
    <row r="2" ht="12.75">
      <c r="A2" s="3" t="s">
        <v>334</v>
      </c>
    </row>
    <row r="3" ht="12.75">
      <c r="A3" s="3" t="s">
        <v>586</v>
      </c>
    </row>
    <row r="4" spans="1:6" ht="12.75">
      <c r="A4" s="3"/>
      <c r="C4" s="3" t="s">
        <v>16</v>
      </c>
      <c r="D4" s="48"/>
      <c r="E4" s="1"/>
      <c r="F4" s="1"/>
    </row>
    <row r="5" spans="1:28" ht="12.75">
      <c r="A5" s="48"/>
      <c r="C5" s="1"/>
      <c r="D5" s="48"/>
      <c r="E5" s="1"/>
      <c r="F5" s="1"/>
      <c r="G5" s="112" t="s">
        <v>10</v>
      </c>
      <c r="H5" s="112"/>
      <c r="I5" s="112" t="s">
        <v>12</v>
      </c>
      <c r="J5" s="112"/>
      <c r="K5" s="112" t="s">
        <v>11</v>
      </c>
      <c r="L5" s="112"/>
      <c r="M5" s="112" t="s">
        <v>13</v>
      </c>
      <c r="N5" s="112"/>
      <c r="O5" s="112" t="s">
        <v>4</v>
      </c>
      <c r="P5" s="112"/>
      <c r="Q5" s="112" t="s">
        <v>5</v>
      </c>
      <c r="R5" s="112"/>
      <c r="S5" s="112" t="s">
        <v>6</v>
      </c>
      <c r="T5" s="112"/>
      <c r="U5" s="112" t="s">
        <v>14</v>
      </c>
      <c r="V5" s="112"/>
      <c r="Z5" s="85" t="s">
        <v>335</v>
      </c>
      <c r="AA5" s="85" t="s">
        <v>253</v>
      </c>
      <c r="AB5" s="85"/>
    </row>
    <row r="6" spans="1:28" ht="12.75">
      <c r="A6" s="77" t="s">
        <v>672</v>
      </c>
      <c r="B6" s="5" t="s">
        <v>77</v>
      </c>
      <c r="C6" s="6" t="s">
        <v>3</v>
      </c>
      <c r="D6" s="49" t="s">
        <v>78</v>
      </c>
      <c r="E6" s="6" t="s">
        <v>43</v>
      </c>
      <c r="F6" s="6" t="s">
        <v>44</v>
      </c>
      <c r="G6" s="34" t="s">
        <v>0</v>
      </c>
      <c r="H6" s="34" t="s">
        <v>7</v>
      </c>
      <c r="I6" s="34" t="s">
        <v>0</v>
      </c>
      <c r="J6" s="34" t="s">
        <v>7</v>
      </c>
      <c r="K6" s="34" t="s">
        <v>0</v>
      </c>
      <c r="L6" s="34" t="s">
        <v>7</v>
      </c>
      <c r="M6" s="34" t="s">
        <v>0</v>
      </c>
      <c r="N6" s="34" t="s">
        <v>7</v>
      </c>
      <c r="O6" s="34" t="s">
        <v>0</v>
      </c>
      <c r="P6" s="34" t="s">
        <v>7</v>
      </c>
      <c r="Q6" s="34" t="s">
        <v>0</v>
      </c>
      <c r="R6" s="34" t="s">
        <v>7</v>
      </c>
      <c r="S6" s="34" t="s">
        <v>0</v>
      </c>
      <c r="T6" s="34" t="s">
        <v>7</v>
      </c>
      <c r="U6" s="34" t="s">
        <v>0</v>
      </c>
      <c r="V6" s="34" t="s">
        <v>7</v>
      </c>
      <c r="W6" s="33" t="s">
        <v>2</v>
      </c>
      <c r="X6" s="61" t="s">
        <v>253</v>
      </c>
      <c r="Z6" s="85" t="s">
        <v>336</v>
      </c>
      <c r="AA6" s="85" t="s">
        <v>336</v>
      </c>
      <c r="AB6" s="85" t="s">
        <v>337</v>
      </c>
    </row>
    <row r="7" spans="1:28" ht="12.75">
      <c r="A7" s="46" t="s">
        <v>416</v>
      </c>
      <c r="B7" s="12" t="s">
        <v>389</v>
      </c>
      <c r="C7" s="13" t="s">
        <v>591</v>
      </c>
      <c r="D7" s="12" t="s">
        <v>155</v>
      </c>
      <c r="E7" s="12" t="s">
        <v>61</v>
      </c>
      <c r="F7" s="14" t="s">
        <v>29</v>
      </c>
      <c r="G7" s="56"/>
      <c r="H7" s="12">
        <v>1</v>
      </c>
      <c r="I7" s="12"/>
      <c r="J7" s="12"/>
      <c r="K7" s="12"/>
      <c r="L7" s="12"/>
      <c r="M7" s="12"/>
      <c r="N7" s="12"/>
      <c r="O7" s="12"/>
      <c r="P7" s="12"/>
      <c r="Q7" s="12"/>
      <c r="R7" s="12">
        <v>2</v>
      </c>
      <c r="S7" s="12"/>
      <c r="T7" s="14"/>
      <c r="U7" s="26">
        <f aca="true" t="shared" si="0" ref="U7:V52">G7+I7+K7+M7+O7+Q7+S7</f>
        <v>0</v>
      </c>
      <c r="V7" s="14">
        <f t="shared" si="0"/>
        <v>3</v>
      </c>
      <c r="W7" s="20">
        <f aca="true" t="shared" si="1" ref="W7:W52">SUM(U7:V7)</f>
        <v>3</v>
      </c>
      <c r="X7" s="62">
        <f>W7/W53</f>
        <v>0.005905511811023622</v>
      </c>
      <c r="Z7">
        <v>3</v>
      </c>
      <c r="AA7" s="62">
        <f>Z7/Z53</f>
        <v>0.005905511811023622</v>
      </c>
      <c r="AB7">
        <v>1</v>
      </c>
    </row>
    <row r="8" spans="1:28" ht="12.75">
      <c r="A8" s="30" t="s">
        <v>673</v>
      </c>
      <c r="B8" s="7" t="s">
        <v>391</v>
      </c>
      <c r="C8" s="8" t="s">
        <v>591</v>
      </c>
      <c r="D8" s="7" t="s">
        <v>156</v>
      </c>
      <c r="E8" s="7" t="s">
        <v>61</v>
      </c>
      <c r="F8" s="15" t="s">
        <v>29</v>
      </c>
      <c r="G8" s="54"/>
      <c r="H8" s="7"/>
      <c r="I8" s="7"/>
      <c r="J8" s="7"/>
      <c r="K8" s="7"/>
      <c r="L8" s="7"/>
      <c r="M8" s="7"/>
      <c r="N8" s="7"/>
      <c r="O8" s="7"/>
      <c r="P8" s="7"/>
      <c r="Q8" s="7">
        <v>1</v>
      </c>
      <c r="R8" s="7">
        <v>2</v>
      </c>
      <c r="S8" s="7"/>
      <c r="T8" s="15">
        <v>1</v>
      </c>
      <c r="U8" s="27">
        <f t="shared" si="0"/>
        <v>1</v>
      </c>
      <c r="V8" s="15">
        <f t="shared" si="0"/>
        <v>3</v>
      </c>
      <c r="W8" s="20">
        <f t="shared" si="1"/>
        <v>4</v>
      </c>
      <c r="X8" s="62">
        <f>W8/W53</f>
        <v>0.007874015748031496</v>
      </c>
      <c r="Z8">
        <v>7</v>
      </c>
      <c r="AA8" s="62">
        <f>Z8/Z53</f>
        <v>0.013779527559055118</v>
      </c>
      <c r="AB8">
        <v>3</v>
      </c>
    </row>
    <row r="9" spans="1:27" ht="12.75">
      <c r="A9" s="30" t="s">
        <v>418</v>
      </c>
      <c r="B9" s="7" t="s">
        <v>393</v>
      </c>
      <c r="C9" s="8" t="s">
        <v>591</v>
      </c>
      <c r="D9" s="7" t="s">
        <v>319</v>
      </c>
      <c r="E9" s="7" t="s">
        <v>61</v>
      </c>
      <c r="F9" s="15" t="s">
        <v>29</v>
      </c>
      <c r="G9" s="54">
        <v>1</v>
      </c>
      <c r="H9" s="7"/>
      <c r="I9" s="7"/>
      <c r="J9" s="7"/>
      <c r="K9" s="7"/>
      <c r="L9" s="7"/>
      <c r="M9" s="7"/>
      <c r="N9" s="7"/>
      <c r="O9" s="7"/>
      <c r="P9" s="7"/>
      <c r="Q9" s="7">
        <v>1</v>
      </c>
      <c r="R9" s="7">
        <v>1</v>
      </c>
      <c r="S9" s="7"/>
      <c r="T9" s="15"/>
      <c r="U9" s="27">
        <f t="shared" si="0"/>
        <v>2</v>
      </c>
      <c r="V9" s="15">
        <f t="shared" si="0"/>
        <v>1</v>
      </c>
      <c r="W9" s="20">
        <f t="shared" si="1"/>
        <v>3</v>
      </c>
      <c r="X9" s="62">
        <f>W9/W53</f>
        <v>0.005905511811023622</v>
      </c>
      <c r="AA9" s="62"/>
    </row>
    <row r="10" spans="1:28" ht="12.75">
      <c r="A10" s="30" t="s">
        <v>424</v>
      </c>
      <c r="B10" s="7" t="s">
        <v>157</v>
      </c>
      <c r="C10" s="8" t="s">
        <v>591</v>
      </c>
      <c r="D10" s="7" t="s">
        <v>158</v>
      </c>
      <c r="E10" s="7" t="s">
        <v>60</v>
      </c>
      <c r="F10" s="15" t="s">
        <v>33</v>
      </c>
      <c r="G10" s="54"/>
      <c r="H10" s="7"/>
      <c r="I10" s="7"/>
      <c r="J10" s="7"/>
      <c r="K10" s="7"/>
      <c r="L10" s="7"/>
      <c r="M10" s="7"/>
      <c r="N10" s="7"/>
      <c r="O10" s="7"/>
      <c r="P10" s="7"/>
      <c r="Q10" s="7">
        <v>3</v>
      </c>
      <c r="R10" s="7">
        <v>4</v>
      </c>
      <c r="S10" s="7"/>
      <c r="T10" s="15">
        <v>1</v>
      </c>
      <c r="U10" s="27">
        <f t="shared" si="0"/>
        <v>3</v>
      </c>
      <c r="V10" s="15">
        <f t="shared" si="0"/>
        <v>5</v>
      </c>
      <c r="W10" s="20">
        <f t="shared" si="1"/>
        <v>8</v>
      </c>
      <c r="X10" s="62">
        <f>W10/W53</f>
        <v>0.015748031496062992</v>
      </c>
      <c r="Z10">
        <v>8</v>
      </c>
      <c r="AA10" s="62">
        <f>Z10/Z53</f>
        <v>0.015748031496062992</v>
      </c>
      <c r="AB10">
        <v>9</v>
      </c>
    </row>
    <row r="11" spans="1:28" ht="12.75">
      <c r="A11" s="30">
        <v>110101</v>
      </c>
      <c r="B11" s="7" t="s">
        <v>159</v>
      </c>
      <c r="C11" s="8" t="s">
        <v>591</v>
      </c>
      <c r="D11" s="7" t="s">
        <v>160</v>
      </c>
      <c r="E11" s="7" t="s">
        <v>60</v>
      </c>
      <c r="F11" s="15" t="s">
        <v>34</v>
      </c>
      <c r="G11" s="54">
        <v>2</v>
      </c>
      <c r="H11" s="7"/>
      <c r="I11" s="7"/>
      <c r="J11" s="7"/>
      <c r="K11" s="7"/>
      <c r="L11" s="7"/>
      <c r="M11" s="7"/>
      <c r="N11" s="7"/>
      <c r="O11" s="7"/>
      <c r="P11" s="7"/>
      <c r="Q11" s="7">
        <v>1</v>
      </c>
      <c r="R11" s="7"/>
      <c r="S11" s="7"/>
      <c r="T11" s="15"/>
      <c r="U11" s="27">
        <f t="shared" si="0"/>
        <v>3</v>
      </c>
      <c r="V11" s="15">
        <f t="shared" si="0"/>
        <v>0</v>
      </c>
      <c r="W11" s="20">
        <f t="shared" si="1"/>
        <v>3</v>
      </c>
      <c r="X11" s="62">
        <f>W11/W53</f>
        <v>0.005905511811023622</v>
      </c>
      <c r="Z11">
        <v>3</v>
      </c>
      <c r="AA11" s="62">
        <f>Z11/Z53</f>
        <v>0.005905511811023622</v>
      </c>
      <c r="AB11">
        <v>11</v>
      </c>
    </row>
    <row r="12" spans="1:28" ht="12.75">
      <c r="A12" s="30">
        <v>130101</v>
      </c>
      <c r="B12" s="7" t="s">
        <v>161</v>
      </c>
      <c r="C12" s="8" t="s">
        <v>591</v>
      </c>
      <c r="D12" s="7" t="s">
        <v>162</v>
      </c>
      <c r="E12" s="7" t="s">
        <v>62</v>
      </c>
      <c r="F12" s="15" t="s">
        <v>31</v>
      </c>
      <c r="G12" s="54"/>
      <c r="H12" s="7"/>
      <c r="I12" s="7"/>
      <c r="J12" s="7">
        <v>1</v>
      </c>
      <c r="K12" s="7"/>
      <c r="L12" s="7"/>
      <c r="M12" s="7"/>
      <c r="N12" s="7"/>
      <c r="O12" s="7"/>
      <c r="P12" s="7"/>
      <c r="Q12" s="7">
        <v>5</v>
      </c>
      <c r="R12" s="7">
        <v>18</v>
      </c>
      <c r="S12" s="7">
        <v>2</v>
      </c>
      <c r="T12" s="15">
        <v>2</v>
      </c>
      <c r="U12" s="27">
        <f t="shared" si="0"/>
        <v>7</v>
      </c>
      <c r="V12" s="15">
        <f t="shared" si="0"/>
        <v>21</v>
      </c>
      <c r="W12" s="20">
        <f t="shared" si="1"/>
        <v>28</v>
      </c>
      <c r="X12" s="62">
        <f>W12/W53</f>
        <v>0.05511811023622047</v>
      </c>
      <c r="Z12">
        <v>36</v>
      </c>
      <c r="AA12" s="62">
        <f>Z12/Z53</f>
        <v>0.07086614173228346</v>
      </c>
      <c r="AB12">
        <v>13</v>
      </c>
    </row>
    <row r="13" spans="1:27" ht="12.75">
      <c r="A13" s="30">
        <v>131314</v>
      </c>
      <c r="B13" s="7" t="s">
        <v>163</v>
      </c>
      <c r="C13" s="8" t="s">
        <v>591</v>
      </c>
      <c r="D13" s="7" t="s">
        <v>164</v>
      </c>
      <c r="E13" s="7" t="s">
        <v>62</v>
      </c>
      <c r="F13" s="15" t="s">
        <v>31</v>
      </c>
      <c r="G13" s="54">
        <v>1</v>
      </c>
      <c r="H13" s="7"/>
      <c r="I13" s="7"/>
      <c r="J13" s="7"/>
      <c r="K13" s="7"/>
      <c r="L13" s="7"/>
      <c r="M13" s="7"/>
      <c r="N13" s="7">
        <v>1</v>
      </c>
      <c r="O13" s="7"/>
      <c r="P13" s="7"/>
      <c r="Q13" s="7">
        <v>2</v>
      </c>
      <c r="R13" s="7">
        <v>3</v>
      </c>
      <c r="S13" s="7"/>
      <c r="T13" s="15">
        <v>1</v>
      </c>
      <c r="U13" s="27">
        <f t="shared" si="0"/>
        <v>3</v>
      </c>
      <c r="V13" s="15">
        <f t="shared" si="0"/>
        <v>5</v>
      </c>
      <c r="W13" s="20">
        <f t="shared" si="1"/>
        <v>8</v>
      </c>
      <c r="X13" s="62">
        <f>W13/W53</f>
        <v>0.015748031496062992</v>
      </c>
      <c r="AA13" s="62"/>
    </row>
    <row r="14" spans="1:28" ht="12.75">
      <c r="A14" s="30">
        <v>140701</v>
      </c>
      <c r="B14" s="7" t="s">
        <v>165</v>
      </c>
      <c r="C14" s="8" t="s">
        <v>591</v>
      </c>
      <c r="D14" s="7" t="s">
        <v>166</v>
      </c>
      <c r="E14" s="7" t="s">
        <v>63</v>
      </c>
      <c r="F14" s="15" t="s">
        <v>35</v>
      </c>
      <c r="G14" s="54"/>
      <c r="H14" s="7"/>
      <c r="I14" s="7"/>
      <c r="J14" s="7"/>
      <c r="K14" s="7"/>
      <c r="L14" s="7"/>
      <c r="M14" s="7"/>
      <c r="N14" s="7"/>
      <c r="O14" s="7"/>
      <c r="P14" s="7"/>
      <c r="Q14" s="7">
        <v>2</v>
      </c>
      <c r="R14" s="7">
        <v>1</v>
      </c>
      <c r="S14" s="7"/>
      <c r="T14" s="15"/>
      <c r="U14" s="27">
        <f t="shared" si="0"/>
        <v>2</v>
      </c>
      <c r="V14" s="15">
        <f t="shared" si="0"/>
        <v>1</v>
      </c>
      <c r="W14" s="20">
        <f t="shared" si="1"/>
        <v>3</v>
      </c>
      <c r="X14" s="62">
        <f>W14/W53</f>
        <v>0.005905511811023622</v>
      </c>
      <c r="Z14">
        <f>SUM(W14:W19)</f>
        <v>53</v>
      </c>
      <c r="AA14" s="62">
        <f>Z14/Z53</f>
        <v>0.10433070866141732</v>
      </c>
      <c r="AB14">
        <v>14</v>
      </c>
    </row>
    <row r="15" spans="1:27" ht="12.75">
      <c r="A15" s="30">
        <v>140801</v>
      </c>
      <c r="B15" s="7" t="s">
        <v>394</v>
      </c>
      <c r="C15" s="8" t="s">
        <v>591</v>
      </c>
      <c r="D15" s="7" t="s">
        <v>167</v>
      </c>
      <c r="E15" s="7" t="s">
        <v>63</v>
      </c>
      <c r="F15" s="15" t="s">
        <v>35</v>
      </c>
      <c r="G15" s="54">
        <v>4</v>
      </c>
      <c r="H15" s="7">
        <v>2</v>
      </c>
      <c r="I15" s="7"/>
      <c r="J15" s="7"/>
      <c r="K15" s="7"/>
      <c r="L15" s="7"/>
      <c r="M15" s="7"/>
      <c r="N15" s="7"/>
      <c r="O15" s="7"/>
      <c r="P15" s="7"/>
      <c r="Q15" s="7">
        <v>4</v>
      </c>
      <c r="R15" s="7">
        <v>1</v>
      </c>
      <c r="S15" s="7">
        <v>2</v>
      </c>
      <c r="T15" s="15"/>
      <c r="U15" s="27">
        <f t="shared" si="0"/>
        <v>10</v>
      </c>
      <c r="V15" s="15">
        <f t="shared" si="0"/>
        <v>3</v>
      </c>
      <c r="W15" s="20">
        <f t="shared" si="1"/>
        <v>13</v>
      </c>
      <c r="X15" s="62">
        <f>W15/W53</f>
        <v>0.025590551181102362</v>
      </c>
      <c r="AA15" s="62"/>
    </row>
    <row r="16" spans="1:27" ht="12.75">
      <c r="A16" s="30">
        <v>141001</v>
      </c>
      <c r="B16" s="7" t="s">
        <v>168</v>
      </c>
      <c r="C16" s="8" t="s">
        <v>591</v>
      </c>
      <c r="D16" s="7" t="s">
        <v>169</v>
      </c>
      <c r="E16" s="7" t="s">
        <v>63</v>
      </c>
      <c r="F16" s="15" t="s">
        <v>35</v>
      </c>
      <c r="G16" s="54">
        <v>2</v>
      </c>
      <c r="H16" s="7">
        <v>1</v>
      </c>
      <c r="I16" s="7">
        <v>1</v>
      </c>
      <c r="J16" s="7"/>
      <c r="K16" s="7"/>
      <c r="L16" s="7"/>
      <c r="M16" s="7"/>
      <c r="N16" s="7"/>
      <c r="O16" s="7"/>
      <c r="P16" s="7">
        <v>1</v>
      </c>
      <c r="Q16" s="7">
        <v>4</v>
      </c>
      <c r="R16" s="7"/>
      <c r="S16" s="7">
        <v>3</v>
      </c>
      <c r="T16" s="15"/>
      <c r="U16" s="27">
        <f t="shared" si="0"/>
        <v>10</v>
      </c>
      <c r="V16" s="15">
        <f t="shared" si="0"/>
        <v>2</v>
      </c>
      <c r="W16" s="20">
        <f t="shared" si="1"/>
        <v>12</v>
      </c>
      <c r="X16" s="62">
        <f>W16/W53</f>
        <v>0.023622047244094488</v>
      </c>
      <c r="AA16" s="62"/>
    </row>
    <row r="17" spans="1:27" ht="12.75">
      <c r="A17" s="30">
        <v>141901</v>
      </c>
      <c r="B17" s="7" t="s">
        <v>395</v>
      </c>
      <c r="C17" s="8" t="s">
        <v>591</v>
      </c>
      <c r="D17" s="7" t="s">
        <v>170</v>
      </c>
      <c r="E17" s="7" t="s">
        <v>63</v>
      </c>
      <c r="F17" s="15" t="s">
        <v>35</v>
      </c>
      <c r="G17" s="54">
        <v>1</v>
      </c>
      <c r="H17" s="7"/>
      <c r="I17" s="7"/>
      <c r="J17" s="7"/>
      <c r="K17" s="7"/>
      <c r="L17" s="7"/>
      <c r="M17" s="7">
        <v>1</v>
      </c>
      <c r="N17" s="7"/>
      <c r="O17" s="7">
        <v>1</v>
      </c>
      <c r="P17" s="7">
        <v>1</v>
      </c>
      <c r="Q17" s="7">
        <v>6</v>
      </c>
      <c r="R17" s="7"/>
      <c r="S17" s="7">
        <v>1</v>
      </c>
      <c r="T17" s="15">
        <v>1</v>
      </c>
      <c r="U17" s="27">
        <f t="shared" si="0"/>
        <v>10</v>
      </c>
      <c r="V17" s="15">
        <f t="shared" si="0"/>
        <v>2</v>
      </c>
      <c r="W17" s="20">
        <f t="shared" si="1"/>
        <v>12</v>
      </c>
      <c r="X17" s="62">
        <f>W17/W53</f>
        <v>0.023622047244094488</v>
      </c>
      <c r="AA17" s="62"/>
    </row>
    <row r="18" spans="1:27" ht="12.75">
      <c r="A18" s="30">
        <v>142401</v>
      </c>
      <c r="B18" s="7" t="s">
        <v>171</v>
      </c>
      <c r="C18" s="8" t="s">
        <v>591</v>
      </c>
      <c r="D18" s="7" t="s">
        <v>172</v>
      </c>
      <c r="E18" s="7" t="s">
        <v>63</v>
      </c>
      <c r="F18" s="15" t="s">
        <v>35</v>
      </c>
      <c r="G18" s="54">
        <v>2</v>
      </c>
      <c r="H18" s="7">
        <v>2</v>
      </c>
      <c r="I18" s="7"/>
      <c r="J18" s="7"/>
      <c r="K18" s="7"/>
      <c r="L18" s="7"/>
      <c r="M18" s="7"/>
      <c r="N18" s="7"/>
      <c r="O18" s="7"/>
      <c r="P18" s="7"/>
      <c r="Q18" s="7">
        <v>1</v>
      </c>
      <c r="R18" s="7"/>
      <c r="S18" s="7">
        <v>1</v>
      </c>
      <c r="T18" s="15">
        <v>1</v>
      </c>
      <c r="U18" s="27">
        <f t="shared" si="0"/>
        <v>4</v>
      </c>
      <c r="V18" s="15">
        <f t="shared" si="0"/>
        <v>3</v>
      </c>
      <c r="W18" s="20">
        <f t="shared" si="1"/>
        <v>7</v>
      </c>
      <c r="X18" s="62">
        <f>W18/W53</f>
        <v>0.013779527559055118</v>
      </c>
      <c r="AA18" s="62"/>
    </row>
    <row r="19" spans="1:27" ht="12.75">
      <c r="A19" s="30">
        <v>143501</v>
      </c>
      <c r="B19" s="7" t="s">
        <v>173</v>
      </c>
      <c r="C19" s="8" t="s">
        <v>591</v>
      </c>
      <c r="D19" s="7" t="s">
        <v>174</v>
      </c>
      <c r="E19" s="7" t="s">
        <v>63</v>
      </c>
      <c r="F19" s="15" t="s">
        <v>35</v>
      </c>
      <c r="G19" s="54">
        <v>4</v>
      </c>
      <c r="H19" s="7">
        <v>1</v>
      </c>
      <c r="I19" s="7"/>
      <c r="J19" s="7"/>
      <c r="K19" s="7"/>
      <c r="L19" s="7"/>
      <c r="M19" s="7"/>
      <c r="N19" s="7"/>
      <c r="O19" s="7"/>
      <c r="P19" s="7"/>
      <c r="Q19" s="7">
        <v>1</v>
      </c>
      <c r="R19" s="7"/>
      <c r="S19" s="7"/>
      <c r="T19" s="15"/>
      <c r="U19" s="27">
        <f t="shared" si="0"/>
        <v>5</v>
      </c>
      <c r="V19" s="15">
        <f t="shared" si="0"/>
        <v>1</v>
      </c>
      <c r="W19" s="20">
        <f t="shared" si="1"/>
        <v>6</v>
      </c>
      <c r="X19" s="62">
        <f>W19/W53</f>
        <v>0.011811023622047244</v>
      </c>
      <c r="AA19" s="62"/>
    </row>
    <row r="20" spans="1:28" ht="12.75">
      <c r="A20" s="30">
        <v>160905</v>
      </c>
      <c r="B20" s="7" t="s">
        <v>175</v>
      </c>
      <c r="C20" s="8" t="s">
        <v>591</v>
      </c>
      <c r="D20" s="7" t="s">
        <v>176</v>
      </c>
      <c r="E20" s="7" t="s">
        <v>60</v>
      </c>
      <c r="F20" s="15" t="s">
        <v>33</v>
      </c>
      <c r="G20" s="54"/>
      <c r="H20" s="7">
        <v>1</v>
      </c>
      <c r="I20" s="7"/>
      <c r="J20" s="7"/>
      <c r="K20" s="7"/>
      <c r="L20" s="7"/>
      <c r="M20" s="7"/>
      <c r="N20" s="7"/>
      <c r="O20" s="7"/>
      <c r="P20" s="7"/>
      <c r="Q20" s="7"/>
      <c r="R20" s="7">
        <v>1</v>
      </c>
      <c r="S20" s="7"/>
      <c r="T20" s="15">
        <v>2</v>
      </c>
      <c r="U20" s="27">
        <f t="shared" si="0"/>
        <v>0</v>
      </c>
      <c r="V20" s="15">
        <f t="shared" si="0"/>
        <v>4</v>
      </c>
      <c r="W20" s="20">
        <f t="shared" si="1"/>
        <v>4</v>
      </c>
      <c r="X20" s="62">
        <f>W20/W53</f>
        <v>0.007874015748031496</v>
      </c>
      <c r="Z20">
        <v>4</v>
      </c>
      <c r="AA20" s="62">
        <f>Z20/Z53</f>
        <v>0.007874015748031496</v>
      </c>
      <c r="AB20">
        <v>16</v>
      </c>
    </row>
    <row r="21" spans="1:28" ht="12.75">
      <c r="A21" s="30">
        <v>190501</v>
      </c>
      <c r="B21" s="7" t="s">
        <v>396</v>
      </c>
      <c r="C21" s="8" t="s">
        <v>591</v>
      </c>
      <c r="D21" s="7" t="s">
        <v>177</v>
      </c>
      <c r="E21" s="7" t="s">
        <v>61</v>
      </c>
      <c r="F21" s="15" t="s">
        <v>29</v>
      </c>
      <c r="G21" s="54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10</v>
      </c>
      <c r="S21" s="7"/>
      <c r="T21" s="15">
        <v>1</v>
      </c>
      <c r="U21" s="27">
        <f t="shared" si="0"/>
        <v>0</v>
      </c>
      <c r="V21" s="15">
        <f t="shared" si="0"/>
        <v>11</v>
      </c>
      <c r="W21" s="20">
        <f t="shared" si="1"/>
        <v>11</v>
      </c>
      <c r="X21" s="62">
        <f>W21/W53</f>
        <v>0.021653543307086614</v>
      </c>
      <c r="Z21">
        <f>SUM(W21:W23)</f>
        <v>43</v>
      </c>
      <c r="AA21" s="62">
        <f>Z21/Z53</f>
        <v>0.08464566929133858</v>
      </c>
      <c r="AB21">
        <v>19</v>
      </c>
    </row>
    <row r="22" spans="1:27" ht="12.75">
      <c r="A22" s="30">
        <v>190701</v>
      </c>
      <c r="B22" s="7" t="s">
        <v>317</v>
      </c>
      <c r="C22" s="8" t="s">
        <v>591</v>
      </c>
      <c r="D22" s="7" t="s">
        <v>178</v>
      </c>
      <c r="E22" s="7" t="s">
        <v>62</v>
      </c>
      <c r="F22" s="15" t="s">
        <v>31</v>
      </c>
      <c r="G22" s="54"/>
      <c r="H22" s="7"/>
      <c r="I22" s="7">
        <v>1</v>
      </c>
      <c r="J22" s="7">
        <v>4</v>
      </c>
      <c r="K22" s="7"/>
      <c r="L22" s="7"/>
      <c r="M22" s="7"/>
      <c r="N22" s="7">
        <v>1</v>
      </c>
      <c r="O22" s="7"/>
      <c r="P22" s="7"/>
      <c r="Q22" s="7">
        <v>1</v>
      </c>
      <c r="R22" s="7">
        <v>9</v>
      </c>
      <c r="S22" s="7"/>
      <c r="T22" s="15">
        <v>7</v>
      </c>
      <c r="U22" s="27">
        <f t="shared" si="0"/>
        <v>2</v>
      </c>
      <c r="V22" s="15">
        <f t="shared" si="0"/>
        <v>21</v>
      </c>
      <c r="W22" s="20">
        <f t="shared" si="1"/>
        <v>23</v>
      </c>
      <c r="X22" s="62">
        <f>W22/W53</f>
        <v>0.045275590551181105</v>
      </c>
      <c r="AA22" s="62"/>
    </row>
    <row r="23" spans="1:27" ht="12.75">
      <c r="A23" s="30">
        <v>190901</v>
      </c>
      <c r="B23" s="7" t="s">
        <v>397</v>
      </c>
      <c r="C23" s="8" t="s">
        <v>591</v>
      </c>
      <c r="D23" s="7" t="s">
        <v>179</v>
      </c>
      <c r="E23" s="7" t="s">
        <v>62</v>
      </c>
      <c r="F23" s="15" t="s">
        <v>31</v>
      </c>
      <c r="G23" s="54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5</v>
      </c>
      <c r="S23" s="7"/>
      <c r="T23" s="15">
        <v>4</v>
      </c>
      <c r="U23" s="27">
        <f t="shared" si="0"/>
        <v>0</v>
      </c>
      <c r="V23" s="15">
        <f t="shared" si="0"/>
        <v>9</v>
      </c>
      <c r="W23" s="20">
        <f t="shared" si="1"/>
        <v>9</v>
      </c>
      <c r="X23" s="62">
        <f>W23/W53</f>
        <v>0.017716535433070866</v>
      </c>
      <c r="AA23" s="62"/>
    </row>
    <row r="24" spans="1:28" ht="12.75">
      <c r="A24" s="30">
        <v>230101</v>
      </c>
      <c r="B24" s="7" t="s">
        <v>250</v>
      </c>
      <c r="C24" s="8" t="s">
        <v>591</v>
      </c>
      <c r="D24" s="7" t="s">
        <v>180</v>
      </c>
      <c r="E24" s="7" t="s">
        <v>60</v>
      </c>
      <c r="F24" s="15" t="s">
        <v>33</v>
      </c>
      <c r="G24" s="54"/>
      <c r="H24" s="7"/>
      <c r="I24" s="7"/>
      <c r="J24" s="7"/>
      <c r="K24" s="7"/>
      <c r="L24" s="7"/>
      <c r="M24" s="7"/>
      <c r="N24" s="7"/>
      <c r="O24" s="7"/>
      <c r="P24" s="7"/>
      <c r="Q24" s="7">
        <v>1</v>
      </c>
      <c r="R24" s="7">
        <v>2</v>
      </c>
      <c r="S24" s="7">
        <v>1</v>
      </c>
      <c r="T24" s="15">
        <v>1</v>
      </c>
      <c r="U24" s="27">
        <f t="shared" si="0"/>
        <v>2</v>
      </c>
      <c r="V24" s="15">
        <f t="shared" si="0"/>
        <v>3</v>
      </c>
      <c r="W24" s="20">
        <f t="shared" si="1"/>
        <v>5</v>
      </c>
      <c r="X24" s="62">
        <f>W24/W53</f>
        <v>0.00984251968503937</v>
      </c>
      <c r="Z24">
        <v>5</v>
      </c>
      <c r="AA24" s="62">
        <f>Z24/Z53</f>
        <v>0.00984251968503937</v>
      </c>
      <c r="AB24">
        <v>23</v>
      </c>
    </row>
    <row r="25" spans="1:28" ht="12.75">
      <c r="A25" s="30">
        <v>250101</v>
      </c>
      <c r="B25" s="7" t="s">
        <v>181</v>
      </c>
      <c r="C25" s="8" t="s">
        <v>591</v>
      </c>
      <c r="D25" s="7" t="s">
        <v>182</v>
      </c>
      <c r="E25" s="7" t="s">
        <v>60</v>
      </c>
      <c r="F25" s="15" t="s">
        <v>30</v>
      </c>
      <c r="G25" s="54"/>
      <c r="H25" s="7"/>
      <c r="I25" s="7"/>
      <c r="J25" s="7"/>
      <c r="K25" s="7"/>
      <c r="L25" s="7"/>
      <c r="M25" s="7"/>
      <c r="N25" s="7"/>
      <c r="O25" s="7"/>
      <c r="P25" s="7">
        <v>1</v>
      </c>
      <c r="Q25" s="7">
        <v>10</v>
      </c>
      <c r="R25" s="7">
        <v>42</v>
      </c>
      <c r="S25" s="7">
        <v>1</v>
      </c>
      <c r="T25" s="15">
        <v>19</v>
      </c>
      <c r="U25" s="27">
        <f t="shared" si="0"/>
        <v>11</v>
      </c>
      <c r="V25" s="15">
        <f t="shared" si="0"/>
        <v>62</v>
      </c>
      <c r="W25" s="20">
        <f t="shared" si="1"/>
        <v>73</v>
      </c>
      <c r="X25" s="62">
        <f>W25/W53</f>
        <v>0.1437007874015748</v>
      </c>
      <c r="Z25">
        <v>73</v>
      </c>
      <c r="AA25" s="62">
        <f>Z25/Z53</f>
        <v>0.1437007874015748</v>
      </c>
      <c r="AB25">
        <v>25</v>
      </c>
    </row>
    <row r="26" spans="1:28" ht="12.75">
      <c r="A26" s="30">
        <v>260204</v>
      </c>
      <c r="B26" s="7" t="s">
        <v>398</v>
      </c>
      <c r="C26" s="8" t="s">
        <v>591</v>
      </c>
      <c r="D26" s="7" t="s">
        <v>320</v>
      </c>
      <c r="E26" s="7" t="s">
        <v>61</v>
      </c>
      <c r="F26" s="15" t="s">
        <v>29</v>
      </c>
      <c r="G26" s="54"/>
      <c r="H26" s="7"/>
      <c r="I26" s="7"/>
      <c r="J26" s="7"/>
      <c r="K26" s="7"/>
      <c r="L26" s="7"/>
      <c r="M26" s="7"/>
      <c r="N26" s="7"/>
      <c r="O26" s="7"/>
      <c r="P26" s="7"/>
      <c r="Q26" s="7">
        <v>1</v>
      </c>
      <c r="R26" s="7">
        <v>2</v>
      </c>
      <c r="S26" s="7"/>
      <c r="T26" s="15"/>
      <c r="U26" s="27">
        <f t="shared" si="0"/>
        <v>1</v>
      </c>
      <c r="V26" s="15">
        <f t="shared" si="0"/>
        <v>2</v>
      </c>
      <c r="W26" s="20">
        <f t="shared" si="1"/>
        <v>3</v>
      </c>
      <c r="X26" s="62">
        <f>W26/W53</f>
        <v>0.005905511811023622</v>
      </c>
      <c r="Z26">
        <f>SUM(W26:W29)</f>
        <v>10</v>
      </c>
      <c r="AA26" s="62">
        <f>Z26/Z53</f>
        <v>0.01968503937007874</v>
      </c>
      <c r="AB26">
        <v>26</v>
      </c>
    </row>
    <row r="27" spans="1:27" ht="12.75">
      <c r="A27" s="30">
        <v>260701</v>
      </c>
      <c r="B27" s="7" t="s">
        <v>183</v>
      </c>
      <c r="C27" s="8" t="s">
        <v>591</v>
      </c>
      <c r="D27" s="7" t="s">
        <v>184</v>
      </c>
      <c r="E27" s="7" t="s">
        <v>61</v>
      </c>
      <c r="F27" s="15" t="s">
        <v>36</v>
      </c>
      <c r="G27" s="54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/>
      <c r="T27" s="15">
        <v>1</v>
      </c>
      <c r="U27" s="27">
        <f t="shared" si="0"/>
        <v>0</v>
      </c>
      <c r="V27" s="15">
        <f t="shared" si="0"/>
        <v>2</v>
      </c>
      <c r="W27" s="20">
        <f t="shared" si="1"/>
        <v>2</v>
      </c>
      <c r="X27" s="62">
        <f>W27/W53</f>
        <v>0.003937007874015748</v>
      </c>
      <c r="AA27" s="62"/>
    </row>
    <row r="28" spans="1:27" ht="12.75">
      <c r="A28" s="30">
        <v>261304</v>
      </c>
      <c r="B28" s="7" t="s">
        <v>399</v>
      </c>
      <c r="C28" s="8" t="s">
        <v>591</v>
      </c>
      <c r="D28" s="7" t="s">
        <v>321</v>
      </c>
      <c r="E28" s="7" t="s">
        <v>61</v>
      </c>
      <c r="F28" s="15" t="s">
        <v>29</v>
      </c>
      <c r="G28" s="54"/>
      <c r="H28" s="7"/>
      <c r="I28" s="7"/>
      <c r="J28" s="7"/>
      <c r="K28" s="7"/>
      <c r="L28" s="7"/>
      <c r="M28" s="7"/>
      <c r="N28" s="7"/>
      <c r="O28" s="7"/>
      <c r="P28" s="7">
        <v>1</v>
      </c>
      <c r="Q28" s="7"/>
      <c r="R28" s="7">
        <v>2</v>
      </c>
      <c r="S28" s="7">
        <v>1</v>
      </c>
      <c r="T28" s="15"/>
      <c r="U28" s="27">
        <f t="shared" si="0"/>
        <v>1</v>
      </c>
      <c r="V28" s="15">
        <f t="shared" si="0"/>
        <v>3</v>
      </c>
      <c r="W28" s="20">
        <f t="shared" si="1"/>
        <v>4</v>
      </c>
      <c r="X28" s="62">
        <f>W28/W53</f>
        <v>0.007874015748031496</v>
      </c>
      <c r="AA28" s="62"/>
    </row>
    <row r="29" spans="1:27" ht="12.75">
      <c r="A29" s="30">
        <v>261307</v>
      </c>
      <c r="B29" s="7" t="s">
        <v>400</v>
      </c>
      <c r="C29" s="8" t="s">
        <v>591</v>
      </c>
      <c r="D29" s="7" t="s">
        <v>322</v>
      </c>
      <c r="E29" s="7" t="s">
        <v>61</v>
      </c>
      <c r="F29" s="15" t="s">
        <v>29</v>
      </c>
      <c r="G29" s="5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5">
        <v>1</v>
      </c>
      <c r="U29" s="27">
        <f t="shared" si="0"/>
        <v>0</v>
      </c>
      <c r="V29" s="15">
        <f t="shared" si="0"/>
        <v>1</v>
      </c>
      <c r="W29" s="20">
        <f t="shared" si="1"/>
        <v>1</v>
      </c>
      <c r="X29" s="62">
        <f>W29/W53</f>
        <v>0.001968503937007874</v>
      </c>
      <c r="AA29" s="62"/>
    </row>
    <row r="30" spans="1:28" ht="12.75">
      <c r="A30" s="30">
        <v>270101</v>
      </c>
      <c r="B30" s="7" t="s">
        <v>185</v>
      </c>
      <c r="C30" s="8" t="s">
        <v>591</v>
      </c>
      <c r="D30" s="7" t="s">
        <v>186</v>
      </c>
      <c r="E30" s="7" t="s">
        <v>60</v>
      </c>
      <c r="F30" s="15" t="s">
        <v>34</v>
      </c>
      <c r="G30" s="54">
        <v>2</v>
      </c>
      <c r="H30" s="7"/>
      <c r="I30" s="7"/>
      <c r="J30" s="7"/>
      <c r="K30" s="7"/>
      <c r="L30" s="7"/>
      <c r="M30" s="7"/>
      <c r="N30" s="7"/>
      <c r="O30" s="7"/>
      <c r="P30" s="7"/>
      <c r="Q30" s="7">
        <v>5</v>
      </c>
      <c r="R30" s="7"/>
      <c r="S30" s="7"/>
      <c r="T30" s="15"/>
      <c r="U30" s="27">
        <f t="shared" si="0"/>
        <v>7</v>
      </c>
      <c r="V30" s="15">
        <f t="shared" si="0"/>
        <v>0</v>
      </c>
      <c r="W30" s="20">
        <f t="shared" si="1"/>
        <v>7</v>
      </c>
      <c r="X30" s="62">
        <f>W30/W53</f>
        <v>0.013779527559055118</v>
      </c>
      <c r="Z30">
        <v>9</v>
      </c>
      <c r="AA30" s="62">
        <f>Z30/Z53</f>
        <v>0.017716535433070866</v>
      </c>
      <c r="AB30">
        <v>27</v>
      </c>
    </row>
    <row r="31" spans="1:27" ht="12.75">
      <c r="A31" s="30">
        <v>270501</v>
      </c>
      <c r="B31" s="7" t="s">
        <v>187</v>
      </c>
      <c r="C31" s="8" t="s">
        <v>591</v>
      </c>
      <c r="D31" s="7" t="s">
        <v>188</v>
      </c>
      <c r="E31" s="7" t="s">
        <v>60</v>
      </c>
      <c r="F31" s="15" t="s">
        <v>34</v>
      </c>
      <c r="G31" s="54">
        <v>1</v>
      </c>
      <c r="H31" s="7"/>
      <c r="I31" s="7"/>
      <c r="J31" s="7"/>
      <c r="K31" s="7"/>
      <c r="L31" s="7"/>
      <c r="M31" s="7"/>
      <c r="N31" s="7"/>
      <c r="O31" s="7"/>
      <c r="P31" s="7"/>
      <c r="Q31" s="7">
        <v>1</v>
      </c>
      <c r="R31" s="7"/>
      <c r="S31" s="7"/>
      <c r="T31" s="15"/>
      <c r="U31" s="27">
        <f t="shared" si="0"/>
        <v>2</v>
      </c>
      <c r="V31" s="15">
        <f t="shared" si="0"/>
        <v>0</v>
      </c>
      <c r="W31" s="20">
        <f t="shared" si="1"/>
        <v>2</v>
      </c>
      <c r="X31" s="62">
        <f>W31/W53</f>
        <v>0.003937007874015748</v>
      </c>
      <c r="AA31" s="62"/>
    </row>
    <row r="32" spans="1:28" ht="12.75">
      <c r="A32" s="36">
        <v>400501</v>
      </c>
      <c r="B32" s="7" t="s">
        <v>251</v>
      </c>
      <c r="C32" s="8" t="s">
        <v>591</v>
      </c>
      <c r="D32" s="7" t="s">
        <v>189</v>
      </c>
      <c r="E32" s="7" t="s">
        <v>60</v>
      </c>
      <c r="F32" s="15" t="s">
        <v>34</v>
      </c>
      <c r="G32" s="54"/>
      <c r="H32" s="7">
        <v>1</v>
      </c>
      <c r="I32" s="7"/>
      <c r="J32" s="7"/>
      <c r="K32" s="7"/>
      <c r="L32" s="7"/>
      <c r="M32" s="7"/>
      <c r="N32" s="7"/>
      <c r="O32" s="7"/>
      <c r="P32" s="7"/>
      <c r="Q32" s="7">
        <v>1</v>
      </c>
      <c r="R32" s="7">
        <v>1</v>
      </c>
      <c r="S32" s="7"/>
      <c r="T32" s="15"/>
      <c r="U32" s="27">
        <f t="shared" si="0"/>
        <v>1</v>
      </c>
      <c r="V32" s="15">
        <f t="shared" si="0"/>
        <v>2</v>
      </c>
      <c r="W32" s="20">
        <f t="shared" si="1"/>
        <v>3</v>
      </c>
      <c r="X32" s="62">
        <f>W32/W53</f>
        <v>0.005905511811023622</v>
      </c>
      <c r="Z32">
        <f>SUM(W32:W34)</f>
        <v>14</v>
      </c>
      <c r="AA32" s="62">
        <f>Z32/Z53</f>
        <v>0.027559055118110236</v>
      </c>
      <c r="AB32">
        <v>40</v>
      </c>
    </row>
    <row r="33" spans="1:27" ht="12.75">
      <c r="A33" s="36">
        <v>400607</v>
      </c>
      <c r="B33" s="7" t="s">
        <v>190</v>
      </c>
      <c r="C33" s="8" t="s">
        <v>591</v>
      </c>
      <c r="D33" s="7" t="s">
        <v>191</v>
      </c>
      <c r="E33" s="7" t="s">
        <v>64</v>
      </c>
      <c r="F33" s="15" t="s">
        <v>37</v>
      </c>
      <c r="G33" s="54"/>
      <c r="H33" s="7"/>
      <c r="I33" s="7"/>
      <c r="J33" s="7"/>
      <c r="K33" s="7"/>
      <c r="L33" s="7">
        <v>1</v>
      </c>
      <c r="M33" s="7"/>
      <c r="N33" s="7"/>
      <c r="O33" s="7"/>
      <c r="P33" s="7"/>
      <c r="Q33" s="7">
        <v>2</v>
      </c>
      <c r="R33" s="7">
        <v>6</v>
      </c>
      <c r="S33" s="7">
        <v>1</v>
      </c>
      <c r="T33" s="15"/>
      <c r="U33" s="27">
        <f t="shared" si="0"/>
        <v>3</v>
      </c>
      <c r="V33" s="15">
        <f t="shared" si="0"/>
        <v>7</v>
      </c>
      <c r="W33" s="20">
        <f t="shared" si="1"/>
        <v>10</v>
      </c>
      <c r="X33" s="62">
        <f>W33/W53</f>
        <v>0.01968503937007874</v>
      </c>
      <c r="AA33" s="62"/>
    </row>
    <row r="34" spans="1:27" ht="12.75">
      <c r="A34" s="36">
        <v>400801</v>
      </c>
      <c r="B34" s="7" t="s">
        <v>527</v>
      </c>
      <c r="C34" s="8" t="s">
        <v>591</v>
      </c>
      <c r="D34" s="7" t="s">
        <v>526</v>
      </c>
      <c r="E34" s="7" t="s">
        <v>60</v>
      </c>
      <c r="F34" s="15" t="s">
        <v>34</v>
      </c>
      <c r="G34" s="54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5"/>
      <c r="U34" s="27">
        <f t="shared" si="0"/>
        <v>1</v>
      </c>
      <c r="V34" s="15">
        <f t="shared" si="0"/>
        <v>0</v>
      </c>
      <c r="W34" s="20">
        <f t="shared" si="1"/>
        <v>1</v>
      </c>
      <c r="X34" s="62">
        <f>W34/W53</f>
        <v>0.001968503937007874</v>
      </c>
      <c r="AA34" s="62"/>
    </row>
    <row r="35" spans="1:28" ht="12.75">
      <c r="A35" s="36">
        <v>422801</v>
      </c>
      <c r="B35" s="7" t="s">
        <v>401</v>
      </c>
      <c r="C35" s="8" t="s">
        <v>591</v>
      </c>
      <c r="D35" s="7" t="s">
        <v>192</v>
      </c>
      <c r="E35" s="7" t="s">
        <v>60</v>
      </c>
      <c r="F35" s="15" t="s">
        <v>30</v>
      </c>
      <c r="G35" s="54">
        <v>1</v>
      </c>
      <c r="H35" s="7"/>
      <c r="I35" s="7"/>
      <c r="J35" s="7">
        <v>1</v>
      </c>
      <c r="K35" s="7"/>
      <c r="L35" s="7"/>
      <c r="M35" s="7"/>
      <c r="N35" s="7"/>
      <c r="O35" s="7"/>
      <c r="P35" s="7"/>
      <c r="Q35" s="7">
        <v>1</v>
      </c>
      <c r="R35" s="7">
        <v>4</v>
      </c>
      <c r="S35" s="7"/>
      <c r="T35" s="15">
        <v>3</v>
      </c>
      <c r="U35" s="27">
        <f t="shared" si="0"/>
        <v>2</v>
      </c>
      <c r="V35" s="15">
        <f t="shared" si="0"/>
        <v>8</v>
      </c>
      <c r="W35" s="20">
        <f t="shared" si="1"/>
        <v>10</v>
      </c>
      <c r="X35" s="62">
        <f>W35/W53</f>
        <v>0.01968503937007874</v>
      </c>
      <c r="Z35">
        <v>16</v>
      </c>
      <c r="AA35" s="62">
        <f>Z35/Z53</f>
        <v>0.031496062992125984</v>
      </c>
      <c r="AB35">
        <v>42</v>
      </c>
    </row>
    <row r="36" spans="1:27" ht="12.75">
      <c r="A36" s="36">
        <v>422805</v>
      </c>
      <c r="B36" s="7" t="s">
        <v>193</v>
      </c>
      <c r="C36" s="8" t="s">
        <v>591</v>
      </c>
      <c r="D36" s="7" t="s">
        <v>194</v>
      </c>
      <c r="E36" s="7" t="s">
        <v>60</v>
      </c>
      <c r="F36" s="15" t="s">
        <v>30</v>
      </c>
      <c r="G36" s="54"/>
      <c r="H36" s="7"/>
      <c r="I36" s="7"/>
      <c r="J36" s="7"/>
      <c r="K36" s="7"/>
      <c r="L36" s="7"/>
      <c r="M36" s="7"/>
      <c r="N36" s="7"/>
      <c r="O36" s="7"/>
      <c r="P36" s="7"/>
      <c r="Q36" s="7">
        <v>1</v>
      </c>
      <c r="R36" s="7">
        <v>3</v>
      </c>
      <c r="S36" s="7"/>
      <c r="T36" s="15">
        <v>2</v>
      </c>
      <c r="U36" s="27">
        <f t="shared" si="0"/>
        <v>1</v>
      </c>
      <c r="V36" s="15">
        <f t="shared" si="0"/>
        <v>5</v>
      </c>
      <c r="W36" s="20">
        <f t="shared" si="1"/>
        <v>6</v>
      </c>
      <c r="X36" s="62">
        <f>W36/W53</f>
        <v>0.011811023622047244</v>
      </c>
      <c r="AA36" s="62"/>
    </row>
    <row r="37" spans="1:28" ht="12.75">
      <c r="A37" s="36">
        <v>440401</v>
      </c>
      <c r="B37" s="7" t="s">
        <v>195</v>
      </c>
      <c r="C37" s="8" t="s">
        <v>591</v>
      </c>
      <c r="D37" s="7" t="s">
        <v>196</v>
      </c>
      <c r="E37" s="7" t="s">
        <v>60</v>
      </c>
      <c r="F37" s="15" t="s">
        <v>30</v>
      </c>
      <c r="G37" s="54"/>
      <c r="H37" s="58"/>
      <c r="I37" s="7"/>
      <c r="J37" s="7">
        <v>1</v>
      </c>
      <c r="K37" s="7"/>
      <c r="L37" s="7"/>
      <c r="M37" s="7"/>
      <c r="N37" s="7"/>
      <c r="O37" s="7"/>
      <c r="P37" s="7">
        <v>2</v>
      </c>
      <c r="Q37" s="7">
        <v>5</v>
      </c>
      <c r="R37" s="7">
        <v>10</v>
      </c>
      <c r="S37" s="7">
        <v>1</v>
      </c>
      <c r="T37" s="15"/>
      <c r="U37" s="27">
        <f t="shared" si="0"/>
        <v>6</v>
      </c>
      <c r="V37" s="15">
        <f t="shared" si="0"/>
        <v>13</v>
      </c>
      <c r="W37" s="20">
        <f t="shared" si="1"/>
        <v>19</v>
      </c>
      <c r="X37" s="62">
        <f>W37/W53</f>
        <v>0.03740157480314961</v>
      </c>
      <c r="Z37">
        <f>SUM(W37:W39)</f>
        <v>29</v>
      </c>
      <c r="AA37" s="62">
        <f>Z37/Z53</f>
        <v>0.05708661417322835</v>
      </c>
      <c r="AB37">
        <v>44</v>
      </c>
    </row>
    <row r="38" spans="1:27" ht="12.75">
      <c r="A38" s="36">
        <v>440401</v>
      </c>
      <c r="B38" s="7" t="s">
        <v>402</v>
      </c>
      <c r="C38" s="8" t="s">
        <v>591</v>
      </c>
      <c r="D38" s="7" t="s">
        <v>199</v>
      </c>
      <c r="E38" s="7" t="s">
        <v>61</v>
      </c>
      <c r="F38" s="15" t="s">
        <v>29</v>
      </c>
      <c r="G38" s="54">
        <v>1</v>
      </c>
      <c r="H38" s="7">
        <v>1</v>
      </c>
      <c r="I38" s="7"/>
      <c r="J38" s="7"/>
      <c r="K38" s="7"/>
      <c r="L38" s="7"/>
      <c r="M38" s="7"/>
      <c r="N38" s="7"/>
      <c r="O38" s="7"/>
      <c r="P38" s="7"/>
      <c r="Q38" s="7">
        <v>2</v>
      </c>
      <c r="R38" s="7">
        <v>3</v>
      </c>
      <c r="S38" s="7"/>
      <c r="T38" s="15"/>
      <c r="U38" s="27">
        <f t="shared" si="0"/>
        <v>3</v>
      </c>
      <c r="V38" s="15">
        <f t="shared" si="0"/>
        <v>4</v>
      </c>
      <c r="W38" s="20">
        <f t="shared" si="1"/>
        <v>7</v>
      </c>
      <c r="X38" s="62">
        <f>W38/W53</f>
        <v>0.013779527559055118</v>
      </c>
      <c r="AA38" s="62"/>
    </row>
    <row r="39" spans="1:27" ht="12.75">
      <c r="A39" s="36">
        <v>440501</v>
      </c>
      <c r="B39" s="7" t="s">
        <v>200</v>
      </c>
      <c r="C39" s="8" t="s">
        <v>591</v>
      </c>
      <c r="D39" s="7" t="s">
        <v>201</v>
      </c>
      <c r="E39" s="7" t="s">
        <v>61</v>
      </c>
      <c r="F39" s="15" t="s">
        <v>29</v>
      </c>
      <c r="G39" s="54"/>
      <c r="H39" s="7"/>
      <c r="I39" s="7"/>
      <c r="J39" s="7"/>
      <c r="K39" s="7"/>
      <c r="L39" s="7"/>
      <c r="M39" s="7"/>
      <c r="N39" s="7"/>
      <c r="O39" s="7"/>
      <c r="P39" s="7"/>
      <c r="Q39" s="7">
        <v>1</v>
      </c>
      <c r="R39" s="7">
        <v>1</v>
      </c>
      <c r="S39" s="7"/>
      <c r="T39" s="15">
        <v>1</v>
      </c>
      <c r="U39" s="27">
        <f t="shared" si="0"/>
        <v>1</v>
      </c>
      <c r="V39" s="15">
        <f t="shared" si="0"/>
        <v>2</v>
      </c>
      <c r="W39" s="20">
        <f t="shared" si="1"/>
        <v>3</v>
      </c>
      <c r="X39" s="62">
        <f>W39/W53</f>
        <v>0.005905511811023622</v>
      </c>
      <c r="AA39" s="62"/>
    </row>
    <row r="40" spans="1:28" ht="12.75">
      <c r="A40" s="36">
        <v>450602</v>
      </c>
      <c r="B40" s="7" t="s">
        <v>403</v>
      </c>
      <c r="C40" s="8" t="s">
        <v>591</v>
      </c>
      <c r="D40" s="7" t="s">
        <v>202</v>
      </c>
      <c r="E40" s="7" t="s">
        <v>61</v>
      </c>
      <c r="F40" s="15" t="s">
        <v>29</v>
      </c>
      <c r="G40" s="54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</v>
      </c>
      <c r="S40" s="7"/>
      <c r="T40" s="15"/>
      <c r="U40" s="27">
        <f t="shared" si="0"/>
        <v>0</v>
      </c>
      <c r="V40" s="15">
        <f t="shared" si="0"/>
        <v>1</v>
      </c>
      <c r="W40" s="20">
        <f t="shared" si="1"/>
        <v>1</v>
      </c>
      <c r="X40" s="62">
        <f>W40/W53</f>
        <v>0.001968503937007874</v>
      </c>
      <c r="Z40">
        <v>4</v>
      </c>
      <c r="AA40" s="62">
        <f>Z40/Z53</f>
        <v>0.007874015748031496</v>
      </c>
      <c r="AB40">
        <v>45</v>
      </c>
    </row>
    <row r="41" spans="1:27" ht="12.75">
      <c r="A41" s="36">
        <v>451001</v>
      </c>
      <c r="B41" s="7" t="s">
        <v>203</v>
      </c>
      <c r="C41" s="8" t="s">
        <v>591</v>
      </c>
      <c r="D41" s="7" t="s">
        <v>204</v>
      </c>
      <c r="E41" s="7" t="s">
        <v>60</v>
      </c>
      <c r="F41" s="15" t="s">
        <v>30</v>
      </c>
      <c r="G41" s="54"/>
      <c r="H41" s="7"/>
      <c r="I41" s="7"/>
      <c r="J41" s="7"/>
      <c r="K41" s="7"/>
      <c r="L41" s="7"/>
      <c r="M41" s="7"/>
      <c r="N41" s="7"/>
      <c r="O41" s="7"/>
      <c r="P41" s="7"/>
      <c r="Q41" s="7">
        <v>1</v>
      </c>
      <c r="R41" s="7">
        <v>2</v>
      </c>
      <c r="S41" s="7"/>
      <c r="T41" s="15"/>
      <c r="U41" s="27">
        <f t="shared" si="0"/>
        <v>1</v>
      </c>
      <c r="V41" s="15">
        <f t="shared" si="0"/>
        <v>2</v>
      </c>
      <c r="W41" s="20">
        <f t="shared" si="1"/>
        <v>3</v>
      </c>
      <c r="X41" s="62">
        <f>W41/W53</f>
        <v>0.005905511811023622</v>
      </c>
      <c r="AA41" s="62"/>
    </row>
    <row r="42" spans="1:28" ht="12.75">
      <c r="A42" s="36">
        <v>500901</v>
      </c>
      <c r="B42" s="7" t="s">
        <v>205</v>
      </c>
      <c r="C42" s="8" t="s">
        <v>591</v>
      </c>
      <c r="D42" s="7" t="s">
        <v>206</v>
      </c>
      <c r="E42" s="7" t="s">
        <v>60</v>
      </c>
      <c r="F42" s="15" t="s">
        <v>1</v>
      </c>
      <c r="G42" s="54"/>
      <c r="H42" s="7"/>
      <c r="I42" s="7"/>
      <c r="J42" s="7"/>
      <c r="K42" s="7"/>
      <c r="L42" s="7"/>
      <c r="M42" s="7"/>
      <c r="N42" s="7"/>
      <c r="O42" s="7"/>
      <c r="P42" s="7"/>
      <c r="Q42" s="7">
        <v>1</v>
      </c>
      <c r="R42" s="7">
        <v>3</v>
      </c>
      <c r="S42" s="7"/>
      <c r="T42" s="15"/>
      <c r="U42" s="27">
        <f t="shared" si="0"/>
        <v>1</v>
      </c>
      <c r="V42" s="15">
        <f t="shared" si="0"/>
        <v>3</v>
      </c>
      <c r="W42" s="20">
        <f t="shared" si="1"/>
        <v>4</v>
      </c>
      <c r="X42" s="62">
        <f>W42/W53</f>
        <v>0.007874015748031496</v>
      </c>
      <c r="Z42">
        <v>4</v>
      </c>
      <c r="AA42" s="62">
        <f>Z42/Z53</f>
        <v>0.007874015748031496</v>
      </c>
      <c r="AB42">
        <v>50</v>
      </c>
    </row>
    <row r="43" spans="1:28" ht="12.75">
      <c r="A43" s="36">
        <v>510203</v>
      </c>
      <c r="B43" s="7" t="s">
        <v>404</v>
      </c>
      <c r="C43" s="8" t="s">
        <v>591</v>
      </c>
      <c r="D43" s="7" t="s">
        <v>207</v>
      </c>
      <c r="E43" s="7" t="s">
        <v>62</v>
      </c>
      <c r="F43" s="15" t="s">
        <v>31</v>
      </c>
      <c r="G43" s="54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14</v>
      </c>
      <c r="S43" s="7"/>
      <c r="T43" s="15">
        <v>2</v>
      </c>
      <c r="U43" s="27">
        <f t="shared" si="0"/>
        <v>0</v>
      </c>
      <c r="V43" s="15">
        <f t="shared" si="0"/>
        <v>16</v>
      </c>
      <c r="W43" s="20">
        <f t="shared" si="1"/>
        <v>16</v>
      </c>
      <c r="X43" s="62">
        <f>W43/W53</f>
        <v>0.031496062992125984</v>
      </c>
      <c r="Z43">
        <f>SUM(W43:W46)</f>
        <v>75</v>
      </c>
      <c r="AA43" s="62">
        <f>Z43/Z53</f>
        <v>0.14763779527559054</v>
      </c>
      <c r="AB43">
        <v>51</v>
      </c>
    </row>
    <row r="44" spans="1:27" ht="12.75">
      <c r="A44" s="36">
        <v>511005</v>
      </c>
      <c r="B44" s="7" t="s">
        <v>405</v>
      </c>
      <c r="C44" s="8" t="s">
        <v>591</v>
      </c>
      <c r="D44" s="7" t="s">
        <v>208</v>
      </c>
      <c r="E44" s="7" t="s">
        <v>60</v>
      </c>
      <c r="F44" s="15" t="s">
        <v>29</v>
      </c>
      <c r="G44" s="54"/>
      <c r="H44" s="7">
        <v>1</v>
      </c>
      <c r="I44" s="7">
        <v>2</v>
      </c>
      <c r="J44" s="7">
        <v>1</v>
      </c>
      <c r="K44" s="7"/>
      <c r="L44" s="7"/>
      <c r="M44" s="7"/>
      <c r="N44" s="7">
        <v>1</v>
      </c>
      <c r="O44" s="7"/>
      <c r="P44" s="7">
        <v>1</v>
      </c>
      <c r="Q44" s="7">
        <v>6</v>
      </c>
      <c r="R44" s="7">
        <v>9</v>
      </c>
      <c r="S44" s="7">
        <v>1</v>
      </c>
      <c r="T44" s="15">
        <v>4</v>
      </c>
      <c r="U44" s="27">
        <f t="shared" si="0"/>
        <v>9</v>
      </c>
      <c r="V44" s="15">
        <f t="shared" si="0"/>
        <v>17</v>
      </c>
      <c r="W44" s="20">
        <f t="shared" si="1"/>
        <v>26</v>
      </c>
      <c r="X44" s="62">
        <f>W44/W53</f>
        <v>0.051181102362204724</v>
      </c>
      <c r="AA44" s="62"/>
    </row>
    <row r="45" spans="1:27" ht="12.75">
      <c r="A45" s="36">
        <v>513808</v>
      </c>
      <c r="B45" s="7" t="s">
        <v>209</v>
      </c>
      <c r="C45" s="8" t="s">
        <v>591</v>
      </c>
      <c r="D45" s="7" t="s">
        <v>210</v>
      </c>
      <c r="E45" s="7" t="s">
        <v>65</v>
      </c>
      <c r="F45" s="15" t="s">
        <v>38</v>
      </c>
      <c r="G45" s="54"/>
      <c r="H45" s="7"/>
      <c r="I45" s="7"/>
      <c r="J45" s="7">
        <v>1</v>
      </c>
      <c r="K45" s="7"/>
      <c r="L45" s="7"/>
      <c r="M45" s="7"/>
      <c r="N45" s="7"/>
      <c r="O45" s="7"/>
      <c r="P45" s="7"/>
      <c r="Q45" s="7">
        <v>1</v>
      </c>
      <c r="R45" s="7">
        <v>23</v>
      </c>
      <c r="S45" s="7"/>
      <c r="T45" s="15">
        <v>1</v>
      </c>
      <c r="U45" s="27">
        <f t="shared" si="0"/>
        <v>1</v>
      </c>
      <c r="V45" s="15">
        <f t="shared" si="0"/>
        <v>25</v>
      </c>
      <c r="W45" s="20">
        <f t="shared" si="1"/>
        <v>26</v>
      </c>
      <c r="X45" s="62">
        <f>W45/W53</f>
        <v>0.051181102362204724</v>
      </c>
      <c r="AA45" s="62"/>
    </row>
    <row r="46" spans="1:27" ht="12.75">
      <c r="A46" s="36">
        <v>512003</v>
      </c>
      <c r="B46" s="7" t="s">
        <v>406</v>
      </c>
      <c r="C46" s="8" t="s">
        <v>591</v>
      </c>
      <c r="D46" s="7" t="s">
        <v>323</v>
      </c>
      <c r="E46" s="7" t="s">
        <v>66</v>
      </c>
      <c r="F46" s="15" t="s">
        <v>39</v>
      </c>
      <c r="G46" s="54"/>
      <c r="H46" s="7">
        <v>2</v>
      </c>
      <c r="I46" s="7"/>
      <c r="J46" s="7"/>
      <c r="K46" s="7"/>
      <c r="L46" s="7"/>
      <c r="M46" s="7">
        <v>1</v>
      </c>
      <c r="N46" s="7">
        <v>1</v>
      </c>
      <c r="O46" s="7"/>
      <c r="P46" s="7"/>
      <c r="Q46" s="7"/>
      <c r="R46" s="7"/>
      <c r="S46" s="7">
        <v>1</v>
      </c>
      <c r="T46" s="15">
        <v>2</v>
      </c>
      <c r="U46" s="27">
        <f t="shared" si="0"/>
        <v>2</v>
      </c>
      <c r="V46" s="15">
        <f t="shared" si="0"/>
        <v>5</v>
      </c>
      <c r="W46" s="20">
        <f t="shared" si="1"/>
        <v>7</v>
      </c>
      <c r="X46" s="62">
        <f>W46/W53</f>
        <v>0.013779527559055118</v>
      </c>
      <c r="AA46" s="62"/>
    </row>
    <row r="47" spans="1:28" ht="12.75">
      <c r="A47" s="36">
        <v>520201</v>
      </c>
      <c r="B47" s="7" t="s">
        <v>211</v>
      </c>
      <c r="C47" s="8" t="s">
        <v>591</v>
      </c>
      <c r="D47" s="7" t="s">
        <v>212</v>
      </c>
      <c r="E47" s="7" t="s">
        <v>67</v>
      </c>
      <c r="F47" s="15" t="s">
        <v>40</v>
      </c>
      <c r="G47" s="54">
        <v>4</v>
      </c>
      <c r="H47" s="7">
        <v>2</v>
      </c>
      <c r="I47" s="7">
        <v>1</v>
      </c>
      <c r="J47" s="7">
        <v>1</v>
      </c>
      <c r="K47" s="7"/>
      <c r="L47" s="7"/>
      <c r="M47" s="7"/>
      <c r="N47" s="7"/>
      <c r="O47" s="7"/>
      <c r="P47" s="7"/>
      <c r="Q47" s="7">
        <v>10</v>
      </c>
      <c r="R47" s="7">
        <v>2</v>
      </c>
      <c r="S47" s="7">
        <v>2</v>
      </c>
      <c r="T47" s="15">
        <v>4</v>
      </c>
      <c r="U47" s="27">
        <f t="shared" si="0"/>
        <v>17</v>
      </c>
      <c r="V47" s="15">
        <f t="shared" si="0"/>
        <v>9</v>
      </c>
      <c r="W47" s="20">
        <f t="shared" si="1"/>
        <v>26</v>
      </c>
      <c r="X47" s="62">
        <f>W47/W53</f>
        <v>0.051181102362204724</v>
      </c>
      <c r="Z47">
        <f>SUM(W47:W51)</f>
        <v>108</v>
      </c>
      <c r="AA47" s="62">
        <f>Z47/Z53</f>
        <v>0.2125984251968504</v>
      </c>
      <c r="AB47">
        <v>52</v>
      </c>
    </row>
    <row r="48" spans="1:27" ht="12.75">
      <c r="A48" s="36">
        <v>520201</v>
      </c>
      <c r="B48" s="7" t="s">
        <v>213</v>
      </c>
      <c r="C48" s="8" t="s">
        <v>591</v>
      </c>
      <c r="D48" s="7" t="s">
        <v>214</v>
      </c>
      <c r="E48" s="7" t="s">
        <v>67</v>
      </c>
      <c r="F48" s="15" t="s">
        <v>40</v>
      </c>
      <c r="G48" s="54">
        <v>2</v>
      </c>
      <c r="H48" s="7">
        <v>1</v>
      </c>
      <c r="I48" s="7">
        <v>2</v>
      </c>
      <c r="J48" s="7"/>
      <c r="K48" s="7"/>
      <c r="L48" s="7"/>
      <c r="M48" s="7">
        <v>1</v>
      </c>
      <c r="N48" s="7"/>
      <c r="O48" s="7"/>
      <c r="P48" s="7">
        <v>2</v>
      </c>
      <c r="Q48" s="7">
        <v>27</v>
      </c>
      <c r="R48" s="7">
        <v>9</v>
      </c>
      <c r="S48" s="7">
        <v>6</v>
      </c>
      <c r="T48" s="15">
        <v>1</v>
      </c>
      <c r="U48" s="27">
        <f t="shared" si="0"/>
        <v>38</v>
      </c>
      <c r="V48" s="15">
        <f t="shared" si="0"/>
        <v>13</v>
      </c>
      <c r="W48" s="20">
        <f t="shared" si="1"/>
        <v>51</v>
      </c>
      <c r="X48" s="62">
        <f>W48/W53</f>
        <v>0.10039370078740158</v>
      </c>
      <c r="AA48" s="62"/>
    </row>
    <row r="49" spans="1:27" ht="12.75">
      <c r="A49" s="36">
        <v>520201</v>
      </c>
      <c r="B49" s="7" t="s">
        <v>543</v>
      </c>
      <c r="C49" s="8" t="s">
        <v>591</v>
      </c>
      <c r="D49" s="7" t="s">
        <v>542</v>
      </c>
      <c r="E49" s="7" t="s">
        <v>67</v>
      </c>
      <c r="F49" s="15" t="s">
        <v>40</v>
      </c>
      <c r="G49" s="54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5"/>
      <c r="U49" s="27">
        <f t="shared" si="0"/>
        <v>1</v>
      </c>
      <c r="V49" s="15">
        <f t="shared" si="0"/>
        <v>0</v>
      </c>
      <c r="W49" s="20">
        <f t="shared" si="1"/>
        <v>1</v>
      </c>
      <c r="X49" s="62">
        <f>W49/W53</f>
        <v>0.001968503937007874</v>
      </c>
      <c r="AA49" s="62"/>
    </row>
    <row r="50" spans="1:27" ht="12.75">
      <c r="A50" s="36">
        <v>520301</v>
      </c>
      <c r="B50" s="7" t="s">
        <v>215</v>
      </c>
      <c r="C50" s="8" t="s">
        <v>591</v>
      </c>
      <c r="D50" s="7" t="s">
        <v>216</v>
      </c>
      <c r="E50" s="7" t="s">
        <v>67</v>
      </c>
      <c r="F50" s="15" t="s">
        <v>40</v>
      </c>
      <c r="G50" s="54"/>
      <c r="H50" s="7">
        <v>1</v>
      </c>
      <c r="I50" s="7">
        <v>1</v>
      </c>
      <c r="J50" s="7"/>
      <c r="K50" s="7"/>
      <c r="L50" s="7"/>
      <c r="M50" s="7">
        <v>1</v>
      </c>
      <c r="N50" s="7">
        <v>1</v>
      </c>
      <c r="O50" s="7">
        <v>2</v>
      </c>
      <c r="P50" s="7">
        <v>1</v>
      </c>
      <c r="Q50" s="7">
        <v>4</v>
      </c>
      <c r="R50" s="7">
        <v>6</v>
      </c>
      <c r="S50" s="7">
        <v>1</v>
      </c>
      <c r="T50" s="15">
        <v>4</v>
      </c>
      <c r="U50" s="27">
        <f t="shared" si="0"/>
        <v>9</v>
      </c>
      <c r="V50" s="15">
        <f t="shared" si="0"/>
        <v>13</v>
      </c>
      <c r="W50" s="20">
        <f t="shared" si="1"/>
        <v>22</v>
      </c>
      <c r="X50" s="62">
        <f>W50/W53</f>
        <v>0.04330708661417323</v>
      </c>
      <c r="AA50" s="62"/>
    </row>
    <row r="51" spans="1:27" ht="12.75">
      <c r="A51" s="36">
        <v>521002</v>
      </c>
      <c r="B51" s="7" t="s">
        <v>407</v>
      </c>
      <c r="C51" s="8" t="s">
        <v>591</v>
      </c>
      <c r="D51" s="7" t="s">
        <v>217</v>
      </c>
      <c r="E51" s="7" t="s">
        <v>68</v>
      </c>
      <c r="F51" s="15" t="s">
        <v>42</v>
      </c>
      <c r="G51" s="54"/>
      <c r="H51" s="7">
        <v>1</v>
      </c>
      <c r="I51" s="7"/>
      <c r="J51" s="7"/>
      <c r="K51" s="7"/>
      <c r="L51" s="7"/>
      <c r="M51" s="7"/>
      <c r="N51" s="7"/>
      <c r="O51" s="7"/>
      <c r="P51" s="7"/>
      <c r="Q51" s="7">
        <v>2</v>
      </c>
      <c r="R51" s="7">
        <v>4</v>
      </c>
      <c r="S51" s="7"/>
      <c r="T51" s="15">
        <v>1</v>
      </c>
      <c r="U51" s="27">
        <f t="shared" si="0"/>
        <v>2</v>
      </c>
      <c r="V51" s="15">
        <f t="shared" si="0"/>
        <v>6</v>
      </c>
      <c r="W51" s="20">
        <f t="shared" si="1"/>
        <v>8</v>
      </c>
      <c r="X51" s="62">
        <f>W51/W53</f>
        <v>0.015748031496062992</v>
      </c>
      <c r="AA51" s="62"/>
    </row>
    <row r="52" spans="1:28" ht="12.75">
      <c r="A52" s="37">
        <v>540101</v>
      </c>
      <c r="B52" s="16" t="s">
        <v>218</v>
      </c>
      <c r="C52" s="17" t="s">
        <v>591</v>
      </c>
      <c r="D52" s="16" t="s">
        <v>219</v>
      </c>
      <c r="E52" s="16" t="s">
        <v>60</v>
      </c>
      <c r="F52" s="18" t="s">
        <v>33</v>
      </c>
      <c r="G52" s="5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2</v>
      </c>
      <c r="S52" s="16">
        <v>1</v>
      </c>
      <c r="T52" s="18">
        <v>1</v>
      </c>
      <c r="U52" s="28">
        <f t="shared" si="0"/>
        <v>1</v>
      </c>
      <c r="V52" s="18">
        <f t="shared" si="0"/>
        <v>3</v>
      </c>
      <c r="W52" s="20">
        <f t="shared" si="1"/>
        <v>4</v>
      </c>
      <c r="X52" s="62">
        <f>W52/W53</f>
        <v>0.007874015748031496</v>
      </c>
      <c r="Z52">
        <v>4</v>
      </c>
      <c r="AA52" s="62">
        <f>Z52/Z53</f>
        <v>0.007874015748031496</v>
      </c>
      <c r="AB52">
        <v>54</v>
      </c>
    </row>
    <row r="53" spans="1:27" ht="12.75">
      <c r="A53" s="21" t="s">
        <v>2</v>
      </c>
      <c r="B53" s="20"/>
      <c r="C53" s="21"/>
      <c r="D53" s="50"/>
      <c r="E53" s="21"/>
      <c r="F53" s="21"/>
      <c r="G53" s="20">
        <f aca="true" t="shared" si="2" ref="G53:X53">SUM(G7:G52)</f>
        <v>30</v>
      </c>
      <c r="H53" s="20">
        <f t="shared" si="2"/>
        <v>18</v>
      </c>
      <c r="I53" s="20">
        <f t="shared" si="2"/>
        <v>8</v>
      </c>
      <c r="J53" s="20">
        <f t="shared" si="2"/>
        <v>10</v>
      </c>
      <c r="K53" s="20">
        <f t="shared" si="2"/>
        <v>0</v>
      </c>
      <c r="L53" s="20">
        <f t="shared" si="2"/>
        <v>1</v>
      </c>
      <c r="M53" s="20">
        <f t="shared" si="2"/>
        <v>4</v>
      </c>
      <c r="N53" s="20">
        <f t="shared" si="2"/>
        <v>5</v>
      </c>
      <c r="O53" s="20">
        <f t="shared" si="2"/>
        <v>3</v>
      </c>
      <c r="P53" s="20">
        <f t="shared" si="2"/>
        <v>10</v>
      </c>
      <c r="Q53" s="20">
        <f t="shared" si="2"/>
        <v>115</v>
      </c>
      <c r="R53" s="20">
        <f t="shared" si="2"/>
        <v>209</v>
      </c>
      <c r="S53" s="20">
        <f t="shared" si="2"/>
        <v>26</v>
      </c>
      <c r="T53" s="20">
        <f t="shared" si="2"/>
        <v>69</v>
      </c>
      <c r="U53" s="20">
        <f t="shared" si="2"/>
        <v>186</v>
      </c>
      <c r="V53" s="20">
        <f t="shared" si="2"/>
        <v>322</v>
      </c>
      <c r="W53" s="20">
        <f t="shared" si="2"/>
        <v>508</v>
      </c>
      <c r="X53" s="63">
        <f t="shared" si="2"/>
        <v>0.9999999999999998</v>
      </c>
      <c r="Z53">
        <f>SUM(Z7:Z52)</f>
        <v>508</v>
      </c>
      <c r="AA53" s="63">
        <f>SUM(AA7:AA52)</f>
        <v>0.9999999999999998</v>
      </c>
    </row>
    <row r="54" spans="1:23" ht="12.75">
      <c r="A54" s="21"/>
      <c r="B54" s="20"/>
      <c r="C54" s="21"/>
      <c r="D54" s="50"/>
      <c r="E54" s="21"/>
      <c r="F54" s="21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9" spans="1:6" ht="12.75">
      <c r="A59" s="3"/>
      <c r="C59" s="3" t="s">
        <v>17</v>
      </c>
      <c r="D59" s="48"/>
      <c r="E59" s="1"/>
      <c r="F59" s="1"/>
    </row>
    <row r="60" spans="1:28" ht="12.75">
      <c r="A60" s="48"/>
      <c r="C60" s="1"/>
      <c r="D60" s="48"/>
      <c r="E60" s="1"/>
      <c r="F60" s="1"/>
      <c r="G60" s="112" t="s">
        <v>10</v>
      </c>
      <c r="H60" s="112"/>
      <c r="I60" s="112" t="s">
        <v>12</v>
      </c>
      <c r="J60" s="112"/>
      <c r="K60" s="112" t="s">
        <v>11</v>
      </c>
      <c r="L60" s="112"/>
      <c r="M60" s="112" t="s">
        <v>13</v>
      </c>
      <c r="N60" s="112"/>
      <c r="O60" s="112" t="s">
        <v>4</v>
      </c>
      <c r="P60" s="112"/>
      <c r="Q60" s="112" t="s">
        <v>5</v>
      </c>
      <c r="R60" s="112"/>
      <c r="S60" s="112" t="s">
        <v>6</v>
      </c>
      <c r="T60" s="112"/>
      <c r="U60" s="112" t="s">
        <v>14</v>
      </c>
      <c r="V60" s="112"/>
      <c r="Z60" s="85" t="s">
        <v>335</v>
      </c>
      <c r="AA60" s="85" t="s">
        <v>253</v>
      </c>
      <c r="AB60" s="85"/>
    </row>
    <row r="61" spans="1:28" ht="12.75">
      <c r="A61" s="77" t="s">
        <v>672</v>
      </c>
      <c r="B61" s="5" t="s">
        <v>77</v>
      </c>
      <c r="C61" s="6" t="s">
        <v>3</v>
      </c>
      <c r="D61" s="49" t="s">
        <v>78</v>
      </c>
      <c r="E61" s="6" t="s">
        <v>43</v>
      </c>
      <c r="F61" s="6" t="s">
        <v>44</v>
      </c>
      <c r="G61" s="34" t="s">
        <v>0</v>
      </c>
      <c r="H61" s="34" t="s">
        <v>7</v>
      </c>
      <c r="I61" s="34" t="s">
        <v>0</v>
      </c>
      <c r="J61" s="34" t="s">
        <v>7</v>
      </c>
      <c r="K61" s="34" t="s">
        <v>0</v>
      </c>
      <c r="L61" s="34" t="s">
        <v>7</v>
      </c>
      <c r="M61" s="34" t="s">
        <v>0</v>
      </c>
      <c r="N61" s="34" t="s">
        <v>7</v>
      </c>
      <c r="O61" s="34" t="s">
        <v>0</v>
      </c>
      <c r="P61" s="34" t="s">
        <v>7</v>
      </c>
      <c r="Q61" s="34" t="s">
        <v>0</v>
      </c>
      <c r="R61" s="34" t="s">
        <v>7</v>
      </c>
      <c r="S61" s="34" t="s">
        <v>0</v>
      </c>
      <c r="T61" s="34" t="s">
        <v>7</v>
      </c>
      <c r="U61" s="34" t="s">
        <v>0</v>
      </c>
      <c r="V61" s="34" t="s">
        <v>7</v>
      </c>
      <c r="W61" s="33" t="s">
        <v>2</v>
      </c>
      <c r="X61" s="61" t="s">
        <v>253</v>
      </c>
      <c r="Z61" s="85" t="s">
        <v>336</v>
      </c>
      <c r="AA61" s="85" t="s">
        <v>336</v>
      </c>
      <c r="AB61" s="85" t="s">
        <v>337</v>
      </c>
    </row>
    <row r="62" spans="1:28" s="20" customFormat="1" ht="12.75">
      <c r="A62" s="46" t="s">
        <v>673</v>
      </c>
      <c r="B62" s="12" t="s">
        <v>547</v>
      </c>
      <c r="C62" s="13" t="s">
        <v>592</v>
      </c>
      <c r="D62" s="12" t="s">
        <v>546</v>
      </c>
      <c r="E62" s="12" t="s">
        <v>61</v>
      </c>
      <c r="F62" s="14" t="s">
        <v>29</v>
      </c>
      <c r="G62" s="56"/>
      <c r="H62" s="12"/>
      <c r="I62" s="12"/>
      <c r="J62" s="12"/>
      <c r="K62" s="12"/>
      <c r="L62" s="12"/>
      <c r="M62" s="12"/>
      <c r="N62" s="12"/>
      <c r="O62" s="12"/>
      <c r="P62" s="12"/>
      <c r="Q62" s="12">
        <v>1</v>
      </c>
      <c r="R62" s="12"/>
      <c r="S62" s="12">
        <v>1</v>
      </c>
      <c r="T62" s="14"/>
      <c r="U62" s="26">
        <f aca="true" t="shared" si="3" ref="U62:V84">G62+I62+K62+M62+O62+Q62+S62</f>
        <v>2</v>
      </c>
      <c r="V62" s="14">
        <f t="shared" si="3"/>
        <v>0</v>
      </c>
      <c r="W62" s="20">
        <f aca="true" t="shared" si="4" ref="W62:W67">SUM(U62:V62)</f>
        <v>2</v>
      </c>
      <c r="X62" s="94">
        <f>W62/W85</f>
        <v>0.017543859649122806</v>
      </c>
      <c r="Z62">
        <v>7</v>
      </c>
      <c r="AA62" s="94">
        <f>Z62/Z85</f>
        <v>0.06140350877192982</v>
      </c>
      <c r="AB62" s="20">
        <v>3</v>
      </c>
    </row>
    <row r="63" spans="1:27" s="20" customFormat="1" ht="12.75">
      <c r="A63" s="30" t="s">
        <v>673</v>
      </c>
      <c r="B63" s="7" t="s">
        <v>391</v>
      </c>
      <c r="C63" s="8" t="s">
        <v>592</v>
      </c>
      <c r="D63" s="7" t="s">
        <v>326</v>
      </c>
      <c r="E63" s="7" t="s">
        <v>61</v>
      </c>
      <c r="F63" s="15" t="s">
        <v>29</v>
      </c>
      <c r="G63" s="54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1</v>
      </c>
      <c r="S63" s="7"/>
      <c r="T63" s="15">
        <v>1</v>
      </c>
      <c r="U63" s="27">
        <f t="shared" si="3"/>
        <v>0</v>
      </c>
      <c r="V63" s="15">
        <f t="shared" si="3"/>
        <v>2</v>
      </c>
      <c r="W63" s="20">
        <f t="shared" si="4"/>
        <v>2</v>
      </c>
      <c r="X63" s="94">
        <f>W63/W85</f>
        <v>0.017543859649122806</v>
      </c>
      <c r="Z63"/>
      <c r="AA63" s="94"/>
    </row>
    <row r="64" spans="1:27" s="20" customFormat="1" ht="12.75">
      <c r="A64" s="30" t="s">
        <v>673</v>
      </c>
      <c r="B64" s="7" t="s">
        <v>508</v>
      </c>
      <c r="C64" s="8" t="s">
        <v>592</v>
      </c>
      <c r="D64" s="7" t="s">
        <v>548</v>
      </c>
      <c r="E64" s="7" t="s">
        <v>61</v>
      </c>
      <c r="F64" s="15" t="s">
        <v>29</v>
      </c>
      <c r="G64" s="54">
        <v>1</v>
      </c>
      <c r="H64" s="7">
        <v>1</v>
      </c>
      <c r="I64" s="7"/>
      <c r="J64" s="7"/>
      <c r="K64" s="7"/>
      <c r="L64" s="7"/>
      <c r="M64" s="7"/>
      <c r="N64" s="7"/>
      <c r="O64" s="7"/>
      <c r="P64" s="7"/>
      <c r="Q64" s="7"/>
      <c r="R64" s="7">
        <v>1</v>
      </c>
      <c r="S64" s="7"/>
      <c r="T64" s="15"/>
      <c r="U64" s="27">
        <f t="shared" si="3"/>
        <v>1</v>
      </c>
      <c r="V64" s="15">
        <f t="shared" si="3"/>
        <v>2</v>
      </c>
      <c r="W64" s="20">
        <f t="shared" si="4"/>
        <v>3</v>
      </c>
      <c r="X64" s="94">
        <f>W64/W85</f>
        <v>0.02631578947368421</v>
      </c>
      <c r="Z64"/>
      <c r="AA64" s="94"/>
    </row>
    <row r="65" spans="1:28" s="20" customFormat="1" ht="12.75">
      <c r="A65" s="36">
        <v>130101</v>
      </c>
      <c r="B65" s="7" t="s">
        <v>242</v>
      </c>
      <c r="C65" s="8" t="s">
        <v>592</v>
      </c>
      <c r="D65" s="7" t="s">
        <v>241</v>
      </c>
      <c r="E65" s="7" t="s">
        <v>62</v>
      </c>
      <c r="F65" s="15" t="s">
        <v>31</v>
      </c>
      <c r="G65" s="54"/>
      <c r="H65" s="7"/>
      <c r="I65" s="7"/>
      <c r="J65" s="7"/>
      <c r="K65" s="7"/>
      <c r="L65" s="7"/>
      <c r="M65" s="7"/>
      <c r="N65" s="7"/>
      <c r="O65" s="7"/>
      <c r="P65" s="7"/>
      <c r="Q65" s="7">
        <v>2</v>
      </c>
      <c r="R65" s="7">
        <v>3</v>
      </c>
      <c r="S65" s="7"/>
      <c r="T65" s="15"/>
      <c r="U65" s="27">
        <f t="shared" si="3"/>
        <v>2</v>
      </c>
      <c r="V65" s="15">
        <f t="shared" si="3"/>
        <v>3</v>
      </c>
      <c r="W65" s="20">
        <f t="shared" si="4"/>
        <v>5</v>
      </c>
      <c r="X65" s="94">
        <f>W65/W85</f>
        <v>0.043859649122807015</v>
      </c>
      <c r="Z65">
        <v>5</v>
      </c>
      <c r="AA65" s="94">
        <f>Z65/Z85</f>
        <v>0.043859649122807015</v>
      </c>
      <c r="AB65" s="20">
        <v>13</v>
      </c>
    </row>
    <row r="66" spans="1:28" s="20" customFormat="1" ht="12.75">
      <c r="A66" s="36">
        <v>140701</v>
      </c>
      <c r="B66" s="7" t="s">
        <v>220</v>
      </c>
      <c r="C66" s="8" t="s">
        <v>592</v>
      </c>
      <c r="D66" s="7" t="s">
        <v>221</v>
      </c>
      <c r="E66" s="7" t="s">
        <v>63</v>
      </c>
      <c r="F66" s="15" t="s">
        <v>35</v>
      </c>
      <c r="G66" s="54">
        <v>1</v>
      </c>
      <c r="H66" s="7"/>
      <c r="I66" s="7"/>
      <c r="J66" s="7"/>
      <c r="K66" s="7"/>
      <c r="L66" s="7"/>
      <c r="M66" s="7"/>
      <c r="N66" s="7"/>
      <c r="O66" s="7"/>
      <c r="P66" s="7"/>
      <c r="Q66" s="7">
        <v>1</v>
      </c>
      <c r="R66" s="7"/>
      <c r="S66" s="7"/>
      <c r="T66" s="15"/>
      <c r="U66" s="27">
        <f t="shared" si="3"/>
        <v>2</v>
      </c>
      <c r="V66" s="15">
        <f t="shared" si="3"/>
        <v>0</v>
      </c>
      <c r="W66" s="20">
        <f t="shared" si="4"/>
        <v>2</v>
      </c>
      <c r="X66" s="94">
        <f>W66/W85</f>
        <v>0.017543859649122806</v>
      </c>
      <c r="Z66">
        <f>SUM(W66:W69)</f>
        <v>8</v>
      </c>
      <c r="AA66" s="94">
        <f>Z66/Z85</f>
        <v>0.07017543859649122</v>
      </c>
      <c r="AB66" s="20">
        <v>14</v>
      </c>
    </row>
    <row r="67" spans="1:27" s="20" customFormat="1" ht="12.75">
      <c r="A67" s="36">
        <v>141001</v>
      </c>
      <c r="B67" s="7" t="s">
        <v>312</v>
      </c>
      <c r="C67" s="8" t="s">
        <v>592</v>
      </c>
      <c r="D67" s="7" t="s">
        <v>222</v>
      </c>
      <c r="E67" s="7" t="s">
        <v>63</v>
      </c>
      <c r="F67" s="15" t="s">
        <v>35</v>
      </c>
      <c r="G67" s="54">
        <v>1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5"/>
      <c r="U67" s="27">
        <f t="shared" si="3"/>
        <v>1</v>
      </c>
      <c r="V67" s="15">
        <f t="shared" si="3"/>
        <v>0</v>
      </c>
      <c r="W67" s="20">
        <f t="shared" si="4"/>
        <v>1</v>
      </c>
      <c r="X67" s="94">
        <f>W67/W85</f>
        <v>0.008771929824561403</v>
      </c>
      <c r="AA67" s="94"/>
    </row>
    <row r="68" spans="1:27" s="20" customFormat="1" ht="12.75">
      <c r="A68" s="36">
        <v>141901</v>
      </c>
      <c r="B68" s="7" t="s">
        <v>410</v>
      </c>
      <c r="C68" s="8" t="s">
        <v>592</v>
      </c>
      <c r="D68" s="7" t="s">
        <v>223</v>
      </c>
      <c r="E68" s="7" t="s">
        <v>63</v>
      </c>
      <c r="F68" s="15" t="s">
        <v>35</v>
      </c>
      <c r="G68" s="54">
        <v>3</v>
      </c>
      <c r="H68" s="7"/>
      <c r="I68" s="7"/>
      <c r="J68" s="7"/>
      <c r="K68" s="7"/>
      <c r="L68" s="7"/>
      <c r="M68" s="7"/>
      <c r="N68" s="7"/>
      <c r="O68" s="7"/>
      <c r="P68" s="7"/>
      <c r="Q68" s="7">
        <v>1</v>
      </c>
      <c r="R68" s="7"/>
      <c r="S68" s="7"/>
      <c r="T68" s="15"/>
      <c r="U68" s="27">
        <f t="shared" si="3"/>
        <v>4</v>
      </c>
      <c r="V68" s="15">
        <f t="shared" si="3"/>
        <v>0</v>
      </c>
      <c r="W68" s="20">
        <f aca="true" t="shared" si="5" ref="W68:W73">SUM(U68:V68)</f>
        <v>4</v>
      </c>
      <c r="X68" s="94">
        <f>W68/W85</f>
        <v>0.03508771929824561</v>
      </c>
      <c r="AA68" s="94"/>
    </row>
    <row r="69" spans="1:27" s="20" customFormat="1" ht="12.75">
      <c r="A69" s="36">
        <v>142401</v>
      </c>
      <c r="B69" s="7" t="s">
        <v>556</v>
      </c>
      <c r="C69" s="8" t="s">
        <v>592</v>
      </c>
      <c r="D69" s="7" t="s">
        <v>555</v>
      </c>
      <c r="E69" s="7" t="s">
        <v>63</v>
      </c>
      <c r="F69" s="15" t="s">
        <v>35</v>
      </c>
      <c r="G69" s="54">
        <v>1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5"/>
      <c r="U69" s="27">
        <f>G69+I69+K69+M69+O69+Q69+S69</f>
        <v>1</v>
      </c>
      <c r="V69" s="15">
        <f>H69+J69+L69+N69+P69+R69+T69</f>
        <v>0</v>
      </c>
      <c r="W69" s="20">
        <f t="shared" si="5"/>
        <v>1</v>
      </c>
      <c r="X69" s="94">
        <f>W69/W85</f>
        <v>0.008771929824561403</v>
      </c>
      <c r="AA69" s="94"/>
    </row>
    <row r="70" spans="1:28" s="20" customFormat="1" ht="12.75">
      <c r="A70" s="36">
        <v>230101</v>
      </c>
      <c r="B70" s="7" t="s">
        <v>225</v>
      </c>
      <c r="C70" s="8" t="s">
        <v>592</v>
      </c>
      <c r="D70" s="7" t="s">
        <v>226</v>
      </c>
      <c r="E70" s="7" t="s">
        <v>60</v>
      </c>
      <c r="F70" s="15" t="s">
        <v>33</v>
      </c>
      <c r="G70" s="54">
        <v>1</v>
      </c>
      <c r="H70" s="7">
        <v>2</v>
      </c>
      <c r="I70" s="7"/>
      <c r="J70" s="7"/>
      <c r="K70" s="7"/>
      <c r="L70" s="7"/>
      <c r="M70" s="7"/>
      <c r="N70" s="7"/>
      <c r="O70" s="7"/>
      <c r="P70" s="7"/>
      <c r="Q70" s="7">
        <v>5</v>
      </c>
      <c r="R70" s="7">
        <v>3</v>
      </c>
      <c r="S70" s="7">
        <v>1</v>
      </c>
      <c r="T70" s="15"/>
      <c r="U70" s="27">
        <f>G70+I70+K70+M70+O70+Q70+S70</f>
        <v>7</v>
      </c>
      <c r="V70" s="15">
        <f>H70+J70+L70+N70+P70+R70+T70</f>
        <v>5</v>
      </c>
      <c r="W70" s="20">
        <f t="shared" si="5"/>
        <v>12</v>
      </c>
      <c r="X70" s="94">
        <f>W70/W85</f>
        <v>0.10526315789473684</v>
      </c>
      <c r="Z70" s="20">
        <v>12</v>
      </c>
      <c r="AA70" s="94">
        <f>Z70/Z85</f>
        <v>0.10526315789473684</v>
      </c>
      <c r="AB70" s="20">
        <v>23</v>
      </c>
    </row>
    <row r="71" spans="1:28" s="20" customFormat="1" ht="12.75">
      <c r="A71" s="36">
        <v>260202</v>
      </c>
      <c r="B71" s="7" t="s">
        <v>564</v>
      </c>
      <c r="C71" s="8" t="s">
        <v>592</v>
      </c>
      <c r="D71" s="7" t="s">
        <v>563</v>
      </c>
      <c r="E71" s="7" t="s">
        <v>60</v>
      </c>
      <c r="F71" s="15" t="s">
        <v>29</v>
      </c>
      <c r="G71" s="54"/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1</v>
      </c>
      <c r="S71" s="7"/>
      <c r="T71" s="15"/>
      <c r="U71" s="27">
        <f t="shared" si="3"/>
        <v>0</v>
      </c>
      <c r="V71" s="15">
        <f t="shared" si="3"/>
        <v>1</v>
      </c>
      <c r="W71" s="20">
        <f t="shared" si="5"/>
        <v>1</v>
      </c>
      <c r="X71" s="94">
        <f>W71/W85</f>
        <v>0.008771929824561403</v>
      </c>
      <c r="Z71" s="20">
        <v>4</v>
      </c>
      <c r="AA71" s="94">
        <f>Z71/Z85</f>
        <v>0.03508771929824561</v>
      </c>
      <c r="AB71" s="20">
        <v>26</v>
      </c>
    </row>
    <row r="72" spans="1:28" s="20" customFormat="1" ht="12.75">
      <c r="A72" s="36">
        <v>260204</v>
      </c>
      <c r="B72" s="7" t="s">
        <v>398</v>
      </c>
      <c r="C72" s="8" t="s">
        <v>592</v>
      </c>
      <c r="D72" s="7" t="s">
        <v>328</v>
      </c>
      <c r="E72" s="7" t="s">
        <v>61</v>
      </c>
      <c r="F72" s="15" t="s">
        <v>29</v>
      </c>
      <c r="G72" s="54">
        <v>1</v>
      </c>
      <c r="H72" s="7"/>
      <c r="I72" s="7"/>
      <c r="J72" s="7"/>
      <c r="K72" s="7"/>
      <c r="L72" s="7"/>
      <c r="M72" s="7"/>
      <c r="N72" s="7"/>
      <c r="O72" s="7"/>
      <c r="P72" s="7"/>
      <c r="Q72" s="7">
        <v>1</v>
      </c>
      <c r="R72" s="7">
        <v>1</v>
      </c>
      <c r="S72" s="7"/>
      <c r="T72" s="15"/>
      <c r="U72" s="27">
        <f t="shared" si="3"/>
        <v>2</v>
      </c>
      <c r="V72" s="15">
        <f t="shared" si="3"/>
        <v>1</v>
      </c>
      <c r="W72" s="20">
        <f t="shared" si="5"/>
        <v>3</v>
      </c>
      <c r="X72" s="94">
        <f>W72/W85</f>
        <v>0.02631578947368421</v>
      </c>
      <c r="AA72" s="94"/>
      <c r="AB72" s="64"/>
    </row>
    <row r="73" spans="1:28" s="20" customFormat="1" ht="12.75">
      <c r="A73" s="36">
        <v>270101</v>
      </c>
      <c r="B73" s="7" t="s">
        <v>330</v>
      </c>
      <c r="C73" s="8" t="s">
        <v>592</v>
      </c>
      <c r="D73" s="7" t="s">
        <v>329</v>
      </c>
      <c r="E73" s="7" t="s">
        <v>60</v>
      </c>
      <c r="F73" s="15" t="s">
        <v>34</v>
      </c>
      <c r="G73" s="54"/>
      <c r="H73" s="7"/>
      <c r="I73" s="7"/>
      <c r="J73" s="7"/>
      <c r="K73" s="7"/>
      <c r="L73" s="7"/>
      <c r="M73" s="7"/>
      <c r="N73" s="7"/>
      <c r="O73" s="7"/>
      <c r="P73" s="7"/>
      <c r="Q73" s="7">
        <v>1</v>
      </c>
      <c r="R73" s="7">
        <v>1</v>
      </c>
      <c r="S73" s="7"/>
      <c r="T73" s="15"/>
      <c r="U73" s="27">
        <f t="shared" si="3"/>
        <v>1</v>
      </c>
      <c r="V73" s="15">
        <f t="shared" si="3"/>
        <v>1</v>
      </c>
      <c r="W73" s="20">
        <f t="shared" si="5"/>
        <v>2</v>
      </c>
      <c r="X73" s="94">
        <f>W73/W85</f>
        <v>0.017543859649122806</v>
      </c>
      <c r="Z73" s="64">
        <v>2</v>
      </c>
      <c r="AA73" s="94">
        <f>Z73/Z85</f>
        <v>0.017543859649122806</v>
      </c>
      <c r="AB73" s="64">
        <v>27</v>
      </c>
    </row>
    <row r="74" spans="1:28" s="64" customFormat="1" ht="12.75">
      <c r="A74" s="71">
        <v>400501</v>
      </c>
      <c r="B74" s="58" t="s">
        <v>252</v>
      </c>
      <c r="C74" s="72" t="s">
        <v>592</v>
      </c>
      <c r="D74" s="58" t="s">
        <v>227</v>
      </c>
      <c r="E74" s="58" t="s">
        <v>60</v>
      </c>
      <c r="F74" s="73" t="s">
        <v>34</v>
      </c>
      <c r="G74" s="74">
        <v>2</v>
      </c>
      <c r="H74" s="58">
        <v>2</v>
      </c>
      <c r="I74" s="58"/>
      <c r="J74" s="58"/>
      <c r="K74" s="58"/>
      <c r="L74" s="58"/>
      <c r="M74" s="58"/>
      <c r="N74" s="58"/>
      <c r="O74" s="58"/>
      <c r="P74" s="58"/>
      <c r="Q74" s="58">
        <v>1</v>
      </c>
      <c r="R74" s="58"/>
      <c r="S74" s="58"/>
      <c r="T74" s="73"/>
      <c r="U74" s="75">
        <f t="shared" si="3"/>
        <v>3</v>
      </c>
      <c r="V74" s="73">
        <f t="shared" si="3"/>
        <v>2</v>
      </c>
      <c r="W74" s="64">
        <f aca="true" t="shared" si="6" ref="W74:W79">SUM(U74:V74)</f>
        <v>5</v>
      </c>
      <c r="X74" s="94">
        <f>W74/W85</f>
        <v>0.043859649122807015</v>
      </c>
      <c r="Z74" s="64">
        <f>SUM(W74:W75)</f>
        <v>16</v>
      </c>
      <c r="AA74" s="94">
        <f>Z74/Z85</f>
        <v>0.14035087719298245</v>
      </c>
      <c r="AB74" s="64">
        <v>40</v>
      </c>
    </row>
    <row r="75" spans="1:28" s="20" customFormat="1" ht="12.75">
      <c r="A75" s="36">
        <v>400607</v>
      </c>
      <c r="B75" s="7" t="s">
        <v>228</v>
      </c>
      <c r="C75" s="8" t="s">
        <v>592</v>
      </c>
      <c r="D75" s="7" t="s">
        <v>229</v>
      </c>
      <c r="E75" s="7" t="s">
        <v>64</v>
      </c>
      <c r="F75" s="15" t="s">
        <v>37</v>
      </c>
      <c r="G75" s="54">
        <v>3</v>
      </c>
      <c r="H75" s="7"/>
      <c r="I75" s="7"/>
      <c r="J75" s="7"/>
      <c r="K75" s="7"/>
      <c r="L75" s="7"/>
      <c r="M75" s="7"/>
      <c r="N75" s="7"/>
      <c r="O75" s="7"/>
      <c r="P75" s="7"/>
      <c r="Q75" s="7">
        <v>4</v>
      </c>
      <c r="R75" s="7">
        <v>4</v>
      </c>
      <c r="S75" s="7"/>
      <c r="T75" s="15"/>
      <c r="U75" s="27">
        <f t="shared" si="3"/>
        <v>7</v>
      </c>
      <c r="V75" s="15">
        <f t="shared" si="3"/>
        <v>4</v>
      </c>
      <c r="W75" s="20">
        <f t="shared" si="6"/>
        <v>11</v>
      </c>
      <c r="X75" s="94">
        <f>W75/W85</f>
        <v>0.09649122807017543</v>
      </c>
      <c r="AA75" s="94"/>
      <c r="AB75" s="64"/>
    </row>
    <row r="76" spans="1:28" s="20" customFormat="1" ht="12.75">
      <c r="A76" s="36">
        <v>422801</v>
      </c>
      <c r="B76" s="7" t="s">
        <v>401</v>
      </c>
      <c r="C76" s="8" t="s">
        <v>592</v>
      </c>
      <c r="D76" s="7" t="s">
        <v>331</v>
      </c>
      <c r="E76" s="7" t="s">
        <v>60</v>
      </c>
      <c r="F76" s="15" t="s">
        <v>30</v>
      </c>
      <c r="G76" s="54"/>
      <c r="H76" s="7"/>
      <c r="I76" s="7"/>
      <c r="J76" s="7">
        <v>1</v>
      </c>
      <c r="K76" s="7"/>
      <c r="L76" s="7"/>
      <c r="M76" s="7"/>
      <c r="N76" s="7"/>
      <c r="O76" s="7"/>
      <c r="P76" s="7">
        <v>2</v>
      </c>
      <c r="Q76" s="7">
        <v>1</v>
      </c>
      <c r="R76" s="7">
        <v>2</v>
      </c>
      <c r="S76" s="7"/>
      <c r="T76" s="15"/>
      <c r="U76" s="27">
        <f t="shared" si="3"/>
        <v>1</v>
      </c>
      <c r="V76" s="15">
        <f t="shared" si="3"/>
        <v>5</v>
      </c>
      <c r="W76" s="20">
        <f t="shared" si="6"/>
        <v>6</v>
      </c>
      <c r="X76" s="94">
        <f>W76/W85</f>
        <v>0.05263157894736842</v>
      </c>
      <c r="Z76" s="20">
        <f>SUM(W76:W78)</f>
        <v>14</v>
      </c>
      <c r="AA76" s="94">
        <f>Z76/Z85</f>
        <v>0.12280701754385964</v>
      </c>
      <c r="AB76" s="64">
        <v>42</v>
      </c>
    </row>
    <row r="77" spans="1:28" s="20" customFormat="1" ht="12.75">
      <c r="A77" s="36">
        <v>422704</v>
      </c>
      <c r="B77" s="7" t="s">
        <v>411</v>
      </c>
      <c r="C77" s="8" t="s">
        <v>592</v>
      </c>
      <c r="D77" s="7" t="s">
        <v>230</v>
      </c>
      <c r="E77" s="7" t="s">
        <v>60</v>
      </c>
      <c r="F77" s="15" t="s">
        <v>30</v>
      </c>
      <c r="G77" s="54"/>
      <c r="H77" s="7"/>
      <c r="I77" s="7"/>
      <c r="J77" s="7"/>
      <c r="K77" s="7"/>
      <c r="L77" s="7"/>
      <c r="M77" s="7"/>
      <c r="N77" s="7">
        <v>1</v>
      </c>
      <c r="O77" s="7"/>
      <c r="P77" s="7"/>
      <c r="Q77" s="7"/>
      <c r="R77" s="7">
        <v>1</v>
      </c>
      <c r="S77" s="7"/>
      <c r="T77" s="15">
        <v>2</v>
      </c>
      <c r="U77" s="27">
        <f t="shared" si="3"/>
        <v>0</v>
      </c>
      <c r="V77" s="15">
        <f t="shared" si="3"/>
        <v>4</v>
      </c>
      <c r="W77" s="20">
        <f t="shared" si="6"/>
        <v>4</v>
      </c>
      <c r="X77" s="94">
        <f>W77/W85</f>
        <v>0.03508771929824561</v>
      </c>
      <c r="Z77" s="64"/>
      <c r="AA77" s="94"/>
      <c r="AB77" s="64"/>
    </row>
    <row r="78" spans="1:28" s="20" customFormat="1" ht="12.75">
      <c r="A78" s="36">
        <v>422805</v>
      </c>
      <c r="B78" s="7" t="s">
        <v>193</v>
      </c>
      <c r="C78" s="8" t="s">
        <v>592</v>
      </c>
      <c r="D78" s="7" t="s">
        <v>332</v>
      </c>
      <c r="E78" s="7" t="s">
        <v>60</v>
      </c>
      <c r="F78" s="15" t="s">
        <v>30</v>
      </c>
      <c r="G78" s="54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v>4</v>
      </c>
      <c r="S78" s="7"/>
      <c r="T78" s="15"/>
      <c r="U78" s="27">
        <f t="shared" si="3"/>
        <v>0</v>
      </c>
      <c r="V78" s="15">
        <f t="shared" si="3"/>
        <v>4</v>
      </c>
      <c r="W78" s="20">
        <f t="shared" si="6"/>
        <v>4</v>
      </c>
      <c r="X78" s="94">
        <f>W78/W85</f>
        <v>0.03508771929824561</v>
      </c>
      <c r="AA78" s="94"/>
      <c r="AB78" s="64"/>
    </row>
    <row r="79" spans="1:28" s="20" customFormat="1" ht="12.75">
      <c r="A79" s="36">
        <v>440501</v>
      </c>
      <c r="B79" s="7" t="s">
        <v>571</v>
      </c>
      <c r="C79" s="8" t="s">
        <v>592</v>
      </c>
      <c r="D79" s="7" t="s">
        <v>570</v>
      </c>
      <c r="E79" s="7" t="s">
        <v>61</v>
      </c>
      <c r="F79" s="15" t="s">
        <v>29</v>
      </c>
      <c r="G79" s="54"/>
      <c r="H79" s="7"/>
      <c r="I79" s="7"/>
      <c r="J79" s="7"/>
      <c r="K79" s="7"/>
      <c r="L79" s="7"/>
      <c r="M79" s="7"/>
      <c r="N79" s="7"/>
      <c r="O79" s="7"/>
      <c r="P79" s="7"/>
      <c r="Q79" s="7">
        <v>1</v>
      </c>
      <c r="R79" s="7">
        <v>1</v>
      </c>
      <c r="S79" s="7"/>
      <c r="T79" s="15"/>
      <c r="U79" s="27">
        <f t="shared" si="3"/>
        <v>1</v>
      </c>
      <c r="V79" s="15">
        <f t="shared" si="3"/>
        <v>1</v>
      </c>
      <c r="W79" s="20">
        <f t="shared" si="6"/>
        <v>2</v>
      </c>
      <c r="X79" s="94">
        <f>W79/W85</f>
        <v>0.017543859649122806</v>
      </c>
      <c r="Z79" s="20">
        <v>2</v>
      </c>
      <c r="AA79" s="94">
        <f>Z79/Z85</f>
        <v>0.017543859649122806</v>
      </c>
      <c r="AB79" s="20">
        <v>44</v>
      </c>
    </row>
    <row r="80" spans="1:28" s="20" customFormat="1" ht="12.75">
      <c r="A80" s="36">
        <v>450602</v>
      </c>
      <c r="B80" s="7" t="s">
        <v>412</v>
      </c>
      <c r="C80" s="8" t="s">
        <v>592</v>
      </c>
      <c r="D80" s="7" t="s">
        <v>231</v>
      </c>
      <c r="E80" s="7" t="s">
        <v>61</v>
      </c>
      <c r="F80" s="15" t="s">
        <v>29</v>
      </c>
      <c r="G80" s="54">
        <v>1</v>
      </c>
      <c r="H80" s="7">
        <v>1</v>
      </c>
      <c r="I80" s="7"/>
      <c r="J80" s="7"/>
      <c r="K80" s="7"/>
      <c r="L80" s="7"/>
      <c r="M80" s="7"/>
      <c r="N80" s="7"/>
      <c r="O80" s="7"/>
      <c r="P80" s="7"/>
      <c r="Q80" s="7">
        <v>1</v>
      </c>
      <c r="R80" s="7">
        <v>1</v>
      </c>
      <c r="S80" s="7"/>
      <c r="T80" s="15"/>
      <c r="U80" s="27">
        <f t="shared" si="3"/>
        <v>2</v>
      </c>
      <c r="V80" s="15">
        <f t="shared" si="3"/>
        <v>2</v>
      </c>
      <c r="W80" s="20">
        <f>SUM(U80:V80)</f>
        <v>4</v>
      </c>
      <c r="X80" s="94">
        <f>W80/W85</f>
        <v>0.03508771929824561</v>
      </c>
      <c r="Z80" s="20">
        <v>4</v>
      </c>
      <c r="AA80" s="94">
        <f>Z80/Z85</f>
        <v>0.03508771929824561</v>
      </c>
      <c r="AB80" s="20">
        <v>45</v>
      </c>
    </row>
    <row r="81" spans="1:28" s="20" customFormat="1" ht="12.75">
      <c r="A81" s="36">
        <v>512003</v>
      </c>
      <c r="B81" s="7" t="s">
        <v>414</v>
      </c>
      <c r="C81" s="8" t="s">
        <v>592</v>
      </c>
      <c r="D81" s="7" t="s">
        <v>413</v>
      </c>
      <c r="E81" s="7" t="s">
        <v>66</v>
      </c>
      <c r="F81" s="15" t="s">
        <v>39</v>
      </c>
      <c r="G81" s="54">
        <v>2</v>
      </c>
      <c r="H81" s="7">
        <v>1</v>
      </c>
      <c r="I81" s="7"/>
      <c r="J81" s="7"/>
      <c r="K81" s="7"/>
      <c r="L81" s="7"/>
      <c r="M81" s="7">
        <v>1</v>
      </c>
      <c r="N81" s="7"/>
      <c r="O81" s="7"/>
      <c r="P81" s="7"/>
      <c r="Q81" s="7">
        <v>2</v>
      </c>
      <c r="R81" s="7">
        <v>1</v>
      </c>
      <c r="S81" s="7"/>
      <c r="T81" s="15">
        <v>1</v>
      </c>
      <c r="U81" s="27">
        <f t="shared" si="3"/>
        <v>5</v>
      </c>
      <c r="V81" s="15">
        <f t="shared" si="3"/>
        <v>3</v>
      </c>
      <c r="W81" s="20">
        <f>SUM(U81:V81)</f>
        <v>8</v>
      </c>
      <c r="X81" s="94">
        <f>W81/W85</f>
        <v>0.07017543859649122</v>
      </c>
      <c r="Z81" s="20">
        <v>37</v>
      </c>
      <c r="AA81" s="94">
        <f>Z81/Z85</f>
        <v>0.32456140350877194</v>
      </c>
      <c r="AB81" s="20">
        <v>51</v>
      </c>
    </row>
    <row r="82" spans="1:27" s="20" customFormat="1" ht="12.75">
      <c r="A82" s="36">
        <v>512308</v>
      </c>
      <c r="B82" s="7" t="s">
        <v>249</v>
      </c>
      <c r="C82" s="8" t="s">
        <v>592</v>
      </c>
      <c r="D82" s="7" t="s">
        <v>248</v>
      </c>
      <c r="E82" s="7" t="s">
        <v>62</v>
      </c>
      <c r="F82" s="15" t="s">
        <v>31</v>
      </c>
      <c r="G82" s="54"/>
      <c r="H82" s="7"/>
      <c r="I82" s="7"/>
      <c r="J82" s="7">
        <v>1</v>
      </c>
      <c r="K82" s="7"/>
      <c r="L82" s="7"/>
      <c r="M82" s="7"/>
      <c r="N82" s="7"/>
      <c r="O82" s="7"/>
      <c r="P82" s="7"/>
      <c r="Q82" s="7">
        <v>7</v>
      </c>
      <c r="R82" s="7">
        <v>12</v>
      </c>
      <c r="S82" s="7">
        <v>2</v>
      </c>
      <c r="T82" s="15">
        <v>6</v>
      </c>
      <c r="U82" s="27">
        <f t="shared" si="3"/>
        <v>9</v>
      </c>
      <c r="V82" s="15">
        <f t="shared" si="3"/>
        <v>19</v>
      </c>
      <c r="W82" s="20">
        <f>SUM(U82:V82)</f>
        <v>28</v>
      </c>
      <c r="X82" s="94">
        <f>W82/W85</f>
        <v>0.24561403508771928</v>
      </c>
      <c r="AA82" s="94"/>
    </row>
    <row r="83" spans="1:27" s="20" customFormat="1" ht="12.75">
      <c r="A83" s="36">
        <v>513808</v>
      </c>
      <c r="B83" s="7" t="s">
        <v>246</v>
      </c>
      <c r="C83" s="8" t="s">
        <v>592</v>
      </c>
      <c r="D83" s="7" t="s">
        <v>245</v>
      </c>
      <c r="E83" s="7" t="s">
        <v>65</v>
      </c>
      <c r="F83" s="15" t="s">
        <v>38</v>
      </c>
      <c r="G83" s="54"/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1</v>
      </c>
      <c r="S83" s="7"/>
      <c r="T83" s="15"/>
      <c r="U83" s="27">
        <f>G83+I83+K83+M83+O83+Q83+S83</f>
        <v>0</v>
      </c>
      <c r="V83" s="15">
        <f>H83+J83+L83+N83+P83+R83+T83</f>
        <v>1</v>
      </c>
      <c r="W83" s="20">
        <f>SUM(U83:V83)</f>
        <v>1</v>
      </c>
      <c r="X83" s="94">
        <f>W83/W85</f>
        <v>0.008771929824561403</v>
      </c>
      <c r="AA83" s="94"/>
    </row>
    <row r="84" spans="1:28" s="20" customFormat="1" ht="12.75">
      <c r="A84" s="37">
        <v>520201</v>
      </c>
      <c r="B84" s="16" t="s">
        <v>232</v>
      </c>
      <c r="C84" s="17" t="s">
        <v>592</v>
      </c>
      <c r="D84" s="16" t="s">
        <v>233</v>
      </c>
      <c r="E84" s="16" t="s">
        <v>67</v>
      </c>
      <c r="F84" s="18" t="s">
        <v>40</v>
      </c>
      <c r="G84" s="55">
        <v>1</v>
      </c>
      <c r="H84" s="16"/>
      <c r="I84" s="16"/>
      <c r="J84" s="16"/>
      <c r="K84" s="16"/>
      <c r="L84" s="16"/>
      <c r="M84" s="16"/>
      <c r="N84" s="16"/>
      <c r="O84" s="16"/>
      <c r="P84" s="16">
        <v>1</v>
      </c>
      <c r="Q84" s="16">
        <v>1</v>
      </c>
      <c r="R84" s="16"/>
      <c r="S84" s="16"/>
      <c r="T84" s="18"/>
      <c r="U84" s="28">
        <f t="shared" si="3"/>
        <v>2</v>
      </c>
      <c r="V84" s="18">
        <f t="shared" si="3"/>
        <v>1</v>
      </c>
      <c r="W84" s="20">
        <f>SUM(U84:V84)</f>
        <v>3</v>
      </c>
      <c r="X84" s="94">
        <f>W84/W85</f>
        <v>0.02631578947368421</v>
      </c>
      <c r="Z84" s="20">
        <v>3</v>
      </c>
      <c r="AA84" s="94">
        <f>Z84/Z85</f>
        <v>0.02631578947368421</v>
      </c>
      <c r="AB84" s="20">
        <v>52</v>
      </c>
    </row>
    <row r="85" spans="1:27" s="20" customFormat="1" ht="12.75">
      <c r="A85" s="21" t="s">
        <v>2</v>
      </c>
      <c r="C85" s="21"/>
      <c r="D85" s="50"/>
      <c r="E85" s="21"/>
      <c r="F85" s="21"/>
      <c r="G85" s="20">
        <f aca="true" t="shared" si="7" ref="G85:W85">SUM(G62:G84)</f>
        <v>18</v>
      </c>
      <c r="H85" s="20">
        <f t="shared" si="7"/>
        <v>7</v>
      </c>
      <c r="I85" s="20">
        <f t="shared" si="7"/>
        <v>0</v>
      </c>
      <c r="J85" s="20">
        <f t="shared" si="7"/>
        <v>2</v>
      </c>
      <c r="K85" s="20">
        <f t="shared" si="7"/>
        <v>0</v>
      </c>
      <c r="L85" s="20">
        <f t="shared" si="7"/>
        <v>0</v>
      </c>
      <c r="M85" s="20">
        <f t="shared" si="7"/>
        <v>1</v>
      </c>
      <c r="N85" s="20">
        <f t="shared" si="7"/>
        <v>1</v>
      </c>
      <c r="O85" s="20">
        <f t="shared" si="7"/>
        <v>0</v>
      </c>
      <c r="P85" s="20">
        <f t="shared" si="7"/>
        <v>3</v>
      </c>
      <c r="Q85" s="20">
        <f t="shared" si="7"/>
        <v>30</v>
      </c>
      <c r="R85" s="20">
        <f t="shared" si="7"/>
        <v>38</v>
      </c>
      <c r="S85" s="20">
        <f t="shared" si="7"/>
        <v>4</v>
      </c>
      <c r="T85" s="20">
        <f t="shared" si="7"/>
        <v>10</v>
      </c>
      <c r="U85" s="20">
        <f t="shared" si="7"/>
        <v>53</v>
      </c>
      <c r="V85" s="20">
        <f t="shared" si="7"/>
        <v>61</v>
      </c>
      <c r="W85" s="20">
        <f t="shared" si="7"/>
        <v>114</v>
      </c>
      <c r="X85" s="95">
        <f>SUM(X62:X84)</f>
        <v>0.9999999999999999</v>
      </c>
      <c r="Y85"/>
      <c r="Z85" s="20">
        <f>SUM(Z62:Z84)</f>
        <v>114</v>
      </c>
      <c r="AA85" s="95">
        <f>SUM(AA62:AA84)</f>
        <v>0.9999999999999999</v>
      </c>
    </row>
    <row r="89" spans="1:2" ht="12.75">
      <c r="A89" s="3" t="s">
        <v>9</v>
      </c>
      <c r="B89" s="64"/>
    </row>
    <row r="90" spans="1:2" ht="12.75">
      <c r="A90" s="3" t="s">
        <v>366</v>
      </c>
      <c r="B90" s="64"/>
    </row>
    <row r="91" spans="1:2" ht="12.75">
      <c r="A91" s="3"/>
      <c r="B91" s="64"/>
    </row>
    <row r="92" spans="1:2" ht="12.75">
      <c r="A92" s="3" t="s">
        <v>586</v>
      </c>
      <c r="B92" s="64"/>
    </row>
    <row r="93" spans="1:2" ht="12.75">
      <c r="A93" s="48"/>
      <c r="B93" s="64"/>
    </row>
    <row r="94" spans="1:25" ht="12.75">
      <c r="A94" s="48"/>
      <c r="W94" s="85"/>
      <c r="X94" s="85"/>
      <c r="Y94" s="85"/>
    </row>
    <row r="95" spans="1:25" ht="12.75">
      <c r="A95" s="70" t="s">
        <v>672</v>
      </c>
      <c r="B95" s="31" t="s">
        <v>357</v>
      </c>
      <c r="C95" s="86" t="s">
        <v>335</v>
      </c>
      <c r="D95" s="86" t="s">
        <v>253</v>
      </c>
      <c r="E95" s="86" t="s">
        <v>358</v>
      </c>
      <c r="W95" s="85"/>
      <c r="X95" s="85"/>
      <c r="Y95" s="85"/>
    </row>
    <row r="96" spans="1:5" ht="12.75">
      <c r="A96" s="46" t="s">
        <v>360</v>
      </c>
      <c r="B96" s="12" t="s">
        <v>338</v>
      </c>
      <c r="C96" s="12">
        <v>3</v>
      </c>
      <c r="D96" s="88">
        <f>C96/C116</f>
        <v>0.005905511811023622</v>
      </c>
      <c r="E96" s="90" t="s">
        <v>428</v>
      </c>
    </row>
    <row r="97" spans="1:9" ht="12.75">
      <c r="A97" s="30" t="s">
        <v>361</v>
      </c>
      <c r="B97" s="7" t="s">
        <v>339</v>
      </c>
      <c r="C97" s="7">
        <v>7</v>
      </c>
      <c r="D97" s="87">
        <f>C97/C116</f>
        <v>0.013779527559055118</v>
      </c>
      <c r="E97" s="91">
        <v>12</v>
      </c>
      <c r="I97" s="62"/>
    </row>
    <row r="98" spans="1:9" ht="12.75">
      <c r="A98" s="30" t="s">
        <v>362</v>
      </c>
      <c r="B98" s="7" t="s">
        <v>340</v>
      </c>
      <c r="C98" s="7">
        <v>0</v>
      </c>
      <c r="D98" s="87">
        <f>C98/C116</f>
        <v>0</v>
      </c>
      <c r="E98" s="96" t="s">
        <v>429</v>
      </c>
      <c r="I98" s="62"/>
    </row>
    <row r="99" spans="1:9" ht="12.75">
      <c r="A99" s="30" t="s">
        <v>363</v>
      </c>
      <c r="B99" s="7" t="s">
        <v>342</v>
      </c>
      <c r="C99" s="7">
        <v>8</v>
      </c>
      <c r="D99" s="87">
        <f>C99/C116</f>
        <v>0.015748031496062992</v>
      </c>
      <c r="E99" s="91" t="s">
        <v>427</v>
      </c>
      <c r="I99" s="62"/>
    </row>
    <row r="100" spans="1:9" ht="12.75">
      <c r="A100" s="30">
        <v>11</v>
      </c>
      <c r="B100" s="7" t="s">
        <v>343</v>
      </c>
      <c r="C100" s="7">
        <v>3</v>
      </c>
      <c r="D100" s="87">
        <f>C100/C116</f>
        <v>0.005905511811023622</v>
      </c>
      <c r="E100" s="91" t="s">
        <v>428</v>
      </c>
      <c r="I100" s="62"/>
    </row>
    <row r="101" spans="1:9" ht="12.75">
      <c r="A101" s="36">
        <v>13</v>
      </c>
      <c r="B101" s="7" t="s">
        <v>255</v>
      </c>
      <c r="C101" s="7">
        <v>36</v>
      </c>
      <c r="D101" s="87">
        <f>C101/C116</f>
        <v>0.07086614173228346</v>
      </c>
      <c r="E101" s="91">
        <v>4</v>
      </c>
      <c r="I101" s="62"/>
    </row>
    <row r="102" spans="1:9" ht="12.75">
      <c r="A102" s="36">
        <v>14</v>
      </c>
      <c r="B102" s="7" t="s">
        <v>344</v>
      </c>
      <c r="C102" s="7">
        <v>53</v>
      </c>
      <c r="D102" s="87">
        <f>C102/C116</f>
        <v>0.10433070866141732</v>
      </c>
      <c r="E102" s="91">
        <v>5</v>
      </c>
      <c r="I102" s="62"/>
    </row>
    <row r="103" spans="1:9" ht="12.75">
      <c r="A103" s="36">
        <v>16</v>
      </c>
      <c r="B103" s="7" t="s">
        <v>345</v>
      </c>
      <c r="C103" s="7">
        <v>4</v>
      </c>
      <c r="D103" s="87">
        <f>C103/C116</f>
        <v>0.007874015748031496</v>
      </c>
      <c r="E103" s="91" t="s">
        <v>427</v>
      </c>
      <c r="I103" s="62"/>
    </row>
    <row r="104" spans="1:9" ht="12.75">
      <c r="A104" s="36">
        <v>19</v>
      </c>
      <c r="B104" s="7" t="s">
        <v>346</v>
      </c>
      <c r="C104" s="7">
        <v>43</v>
      </c>
      <c r="D104" s="87">
        <f>C104/C116</f>
        <v>0.08464566929133858</v>
      </c>
      <c r="E104" s="91">
        <v>6</v>
      </c>
      <c r="I104" s="62"/>
    </row>
    <row r="105" spans="1:9" ht="12.75">
      <c r="A105" s="36">
        <v>23</v>
      </c>
      <c r="B105" s="7" t="s">
        <v>347</v>
      </c>
      <c r="C105" s="7">
        <v>5</v>
      </c>
      <c r="D105" s="87">
        <f>C105/C116</f>
        <v>0.00984251968503937</v>
      </c>
      <c r="E105" s="91">
        <v>14</v>
      </c>
      <c r="I105" s="62"/>
    </row>
    <row r="106" spans="1:9" ht="12.75">
      <c r="A106" s="36">
        <v>25</v>
      </c>
      <c r="B106" s="7" t="s">
        <v>359</v>
      </c>
      <c r="C106" s="7">
        <v>73</v>
      </c>
      <c r="D106" s="87">
        <f>C106/C116</f>
        <v>0.1437007874015748</v>
      </c>
      <c r="E106" s="91">
        <v>2</v>
      </c>
      <c r="I106" s="62"/>
    </row>
    <row r="107" spans="1:9" ht="12.75">
      <c r="A107" s="36">
        <v>26</v>
      </c>
      <c r="B107" s="7" t="s">
        <v>349</v>
      </c>
      <c r="C107" s="7">
        <v>10</v>
      </c>
      <c r="D107" s="87">
        <f>C107/C116</f>
        <v>0.01968503937007874</v>
      </c>
      <c r="E107" s="91">
        <v>11</v>
      </c>
      <c r="I107" s="62"/>
    </row>
    <row r="108" spans="1:9" ht="12.75">
      <c r="A108" s="36">
        <v>27</v>
      </c>
      <c r="B108" s="7" t="s">
        <v>350</v>
      </c>
      <c r="C108" s="7">
        <v>9</v>
      </c>
      <c r="D108" s="87">
        <f>C108/C116</f>
        <v>0.017716535433070866</v>
      </c>
      <c r="E108" s="91">
        <v>13</v>
      </c>
      <c r="I108" s="62"/>
    </row>
    <row r="109" spans="1:9" ht="12.75">
      <c r="A109" s="36">
        <v>40</v>
      </c>
      <c r="B109" s="7" t="s">
        <v>368</v>
      </c>
      <c r="C109" s="7">
        <v>14</v>
      </c>
      <c r="D109" s="87">
        <f>C109/C116</f>
        <v>0.027559055118110236</v>
      </c>
      <c r="E109" s="91">
        <v>9</v>
      </c>
      <c r="I109" s="62"/>
    </row>
    <row r="110" spans="1:9" ht="12.75">
      <c r="A110" s="36">
        <v>42</v>
      </c>
      <c r="B110" s="7" t="s">
        <v>254</v>
      </c>
      <c r="C110" s="7">
        <v>16</v>
      </c>
      <c r="D110" s="87">
        <f>C110/C116</f>
        <v>0.031496062992125984</v>
      </c>
      <c r="E110" s="91">
        <v>10</v>
      </c>
      <c r="I110" s="62"/>
    </row>
    <row r="111" spans="1:9" ht="39">
      <c r="A111" s="36">
        <v>44</v>
      </c>
      <c r="B111" s="93" t="s">
        <v>369</v>
      </c>
      <c r="C111" s="7">
        <v>29</v>
      </c>
      <c r="D111" s="87">
        <f>C111/C116</f>
        <v>0.05708661417322835</v>
      </c>
      <c r="E111" s="91">
        <v>7</v>
      </c>
      <c r="I111" s="62"/>
    </row>
    <row r="112" spans="1:9" ht="12.75">
      <c r="A112" s="36" t="s">
        <v>352</v>
      </c>
      <c r="B112" s="7" t="s">
        <v>353</v>
      </c>
      <c r="C112" s="7">
        <v>8</v>
      </c>
      <c r="D112" s="87">
        <f>C112/C116</f>
        <v>0.015748031496062992</v>
      </c>
      <c r="E112" s="91">
        <v>8</v>
      </c>
      <c r="I112" s="62"/>
    </row>
    <row r="113" spans="1:9" ht="12.75">
      <c r="A113" s="36">
        <v>50</v>
      </c>
      <c r="B113" s="7" t="s">
        <v>354</v>
      </c>
      <c r="C113" s="7">
        <v>4</v>
      </c>
      <c r="D113" s="87">
        <f>C113/C116</f>
        <v>0.007874015748031496</v>
      </c>
      <c r="E113" s="91">
        <v>15</v>
      </c>
      <c r="I113" s="62"/>
    </row>
    <row r="114" spans="1:9" ht="12.75">
      <c r="A114" s="36">
        <v>51</v>
      </c>
      <c r="B114" s="7" t="s">
        <v>355</v>
      </c>
      <c r="C114" s="7">
        <v>75</v>
      </c>
      <c r="D114" s="87">
        <f>C114/C116</f>
        <v>0.14763779527559054</v>
      </c>
      <c r="E114" s="91">
        <v>3</v>
      </c>
      <c r="I114" s="62"/>
    </row>
    <row r="115" spans="1:9" ht="12.75">
      <c r="A115" s="37">
        <v>52</v>
      </c>
      <c r="B115" s="16" t="s">
        <v>356</v>
      </c>
      <c r="C115" s="16">
        <v>108</v>
      </c>
      <c r="D115" s="89">
        <f>C115/C116</f>
        <v>0.2125984251968504</v>
      </c>
      <c r="E115" s="92">
        <v>1</v>
      </c>
      <c r="I115" s="62"/>
    </row>
    <row r="116" spans="1:9" ht="12.75">
      <c r="A116" s="1" t="s">
        <v>2</v>
      </c>
      <c r="C116">
        <f>SUM(C96:C115)</f>
        <v>508</v>
      </c>
      <c r="D116" s="62">
        <f>SUM(D96:D115)</f>
        <v>0.9999999999999998</v>
      </c>
      <c r="I116" s="62"/>
    </row>
    <row r="117" spans="1:9" ht="12.75">
      <c r="A117" s="50"/>
      <c r="B117" s="20"/>
      <c r="I117" s="62"/>
    </row>
    <row r="118" ht="12.75">
      <c r="I118" s="62"/>
    </row>
    <row r="119" spans="1:9" ht="12.75">
      <c r="A119" s="3"/>
      <c r="B119" s="64"/>
      <c r="I119" s="62"/>
    </row>
    <row r="120" spans="1:10" ht="12.75">
      <c r="A120" s="3" t="s">
        <v>367</v>
      </c>
      <c r="B120" s="64"/>
      <c r="H120" s="85"/>
      <c r="I120" s="85"/>
      <c r="J120" s="85"/>
    </row>
    <row r="121" spans="1:10" ht="12.75">
      <c r="A121" s="3"/>
      <c r="B121" s="64"/>
      <c r="H121" s="85"/>
      <c r="I121" s="85"/>
      <c r="J121" s="85"/>
    </row>
    <row r="122" spans="1:10" ht="12.75">
      <c r="A122" s="3" t="s">
        <v>586</v>
      </c>
      <c r="B122" s="64"/>
      <c r="I122" s="94"/>
      <c r="J122" s="20"/>
    </row>
    <row r="123" spans="1:10" ht="12.75">
      <c r="A123" s="48"/>
      <c r="B123" s="64"/>
      <c r="I123" s="94"/>
      <c r="J123" s="20"/>
    </row>
    <row r="124" spans="1:10" ht="12.75">
      <c r="A124" s="48"/>
      <c r="I124" s="94"/>
      <c r="J124" s="20"/>
    </row>
    <row r="125" spans="1:10" ht="12.75">
      <c r="A125" s="70" t="s">
        <v>50</v>
      </c>
      <c r="B125" s="31" t="s">
        <v>357</v>
      </c>
      <c r="C125" s="86" t="s">
        <v>335</v>
      </c>
      <c r="D125" s="86" t="s">
        <v>253</v>
      </c>
      <c r="E125" s="86" t="s">
        <v>358</v>
      </c>
      <c r="I125" s="94"/>
      <c r="J125" s="20"/>
    </row>
    <row r="126" spans="1:25" ht="12.75">
      <c r="A126" s="30" t="s">
        <v>361</v>
      </c>
      <c r="B126" s="7" t="s">
        <v>339</v>
      </c>
      <c r="C126" s="12">
        <v>7</v>
      </c>
      <c r="D126" s="88">
        <f>C126/C140</f>
        <v>0.06140350877192982</v>
      </c>
      <c r="E126" s="90" t="s">
        <v>430</v>
      </c>
      <c r="I126" s="94"/>
      <c r="J126" s="20"/>
      <c r="X126" s="20"/>
      <c r="Y126" s="20"/>
    </row>
    <row r="127" spans="1:25" ht="12.75">
      <c r="A127" s="30">
        <v>11</v>
      </c>
      <c r="B127" s="7" t="s">
        <v>343</v>
      </c>
      <c r="C127" s="7">
        <v>0</v>
      </c>
      <c r="D127" s="87">
        <f>C127/C140</f>
        <v>0</v>
      </c>
      <c r="E127" s="96" t="s">
        <v>429</v>
      </c>
      <c r="I127" s="94"/>
      <c r="J127" s="20"/>
      <c r="X127" s="20"/>
      <c r="Y127" s="20"/>
    </row>
    <row r="128" spans="1:25" ht="12.75">
      <c r="A128" s="36">
        <v>13</v>
      </c>
      <c r="B128" s="7" t="s">
        <v>255</v>
      </c>
      <c r="C128" s="7">
        <v>5</v>
      </c>
      <c r="D128" s="87">
        <f>C128/C140</f>
        <v>0.043859649122807015</v>
      </c>
      <c r="E128" s="91" t="s">
        <v>430</v>
      </c>
      <c r="H128" s="20"/>
      <c r="I128" s="94"/>
      <c r="J128" s="20"/>
      <c r="X128" s="20"/>
      <c r="Y128" s="20"/>
    </row>
    <row r="129" spans="1:25" ht="12.75">
      <c r="A129" s="36">
        <v>14</v>
      </c>
      <c r="B129" s="7" t="s">
        <v>344</v>
      </c>
      <c r="C129" s="7">
        <v>8</v>
      </c>
      <c r="D129" s="87">
        <f>C129/C140</f>
        <v>0.07017543859649122</v>
      </c>
      <c r="E129" s="91" t="s">
        <v>430</v>
      </c>
      <c r="H129" s="20"/>
      <c r="I129" s="94"/>
      <c r="J129" s="20"/>
      <c r="W129" s="20"/>
      <c r="X129" s="20"/>
      <c r="Y129" s="20"/>
    </row>
    <row r="130" spans="1:25" ht="12.75">
      <c r="A130" s="36">
        <v>19</v>
      </c>
      <c r="B130" s="7" t="s">
        <v>346</v>
      </c>
      <c r="C130" s="7">
        <v>0</v>
      </c>
      <c r="D130" s="87">
        <f>C130/C140</f>
        <v>0</v>
      </c>
      <c r="E130" s="91" t="s">
        <v>432</v>
      </c>
      <c r="H130" s="20"/>
      <c r="I130" s="94"/>
      <c r="J130" s="20"/>
      <c r="W130" s="20"/>
      <c r="X130" s="20"/>
      <c r="Y130" s="20"/>
    </row>
    <row r="131" spans="1:25" ht="12.75">
      <c r="A131" s="36">
        <v>23</v>
      </c>
      <c r="B131" s="7" t="s">
        <v>347</v>
      </c>
      <c r="C131" s="7">
        <v>12</v>
      </c>
      <c r="D131" s="87">
        <f>C131/C140</f>
        <v>0.10526315789473684</v>
      </c>
      <c r="E131" s="91" t="s">
        <v>431</v>
      </c>
      <c r="H131" s="20"/>
      <c r="I131" s="94"/>
      <c r="J131" s="20"/>
      <c r="W131" s="20"/>
      <c r="X131" s="20"/>
      <c r="Y131" s="20"/>
    </row>
    <row r="132" spans="1:25" ht="12.75">
      <c r="A132" s="36">
        <v>26</v>
      </c>
      <c r="B132" s="7" t="s">
        <v>349</v>
      </c>
      <c r="C132" s="7">
        <v>4</v>
      </c>
      <c r="D132" s="87">
        <f>C132/C140</f>
        <v>0.03508771929824561</v>
      </c>
      <c r="E132" s="91" t="s">
        <v>432</v>
      </c>
      <c r="H132" s="20"/>
      <c r="I132" s="94"/>
      <c r="J132" s="20"/>
      <c r="W132" s="20"/>
      <c r="X132" s="20"/>
      <c r="Y132" s="64"/>
    </row>
    <row r="133" spans="1:25" ht="12.75">
      <c r="A133" s="36">
        <v>27</v>
      </c>
      <c r="B133" s="7" t="s">
        <v>350</v>
      </c>
      <c r="C133" s="7">
        <v>2</v>
      </c>
      <c r="D133" s="87">
        <f>C133/C140</f>
        <v>0.017543859649122806</v>
      </c>
      <c r="E133" s="91" t="s">
        <v>432</v>
      </c>
      <c r="H133" s="20"/>
      <c r="I133" s="94"/>
      <c r="J133" s="20"/>
      <c r="W133" s="20"/>
      <c r="X133" s="20"/>
      <c r="Y133" s="64"/>
    </row>
    <row r="134" spans="1:25" ht="12.75">
      <c r="A134" s="36">
        <v>40</v>
      </c>
      <c r="B134" s="7" t="s">
        <v>368</v>
      </c>
      <c r="C134" s="7">
        <v>16</v>
      </c>
      <c r="D134" s="87">
        <f>C134/C140</f>
        <v>0.14035087719298245</v>
      </c>
      <c r="E134" s="91">
        <v>2</v>
      </c>
      <c r="H134" s="20"/>
      <c r="I134" s="94"/>
      <c r="J134" s="64"/>
      <c r="W134" s="20"/>
      <c r="X134" s="20"/>
      <c r="Y134" s="64"/>
    </row>
    <row r="135" spans="1:25" ht="12.75">
      <c r="A135" s="36">
        <v>42</v>
      </c>
      <c r="B135" s="7" t="s">
        <v>254</v>
      </c>
      <c r="C135" s="7">
        <v>14</v>
      </c>
      <c r="D135" s="87">
        <f>C135/C140</f>
        <v>0.12280701754385964</v>
      </c>
      <c r="E135" s="91">
        <v>3</v>
      </c>
      <c r="H135" s="64"/>
      <c r="I135" s="94"/>
      <c r="J135" s="64"/>
      <c r="W135" s="20"/>
      <c r="X135" s="20"/>
      <c r="Y135" s="64"/>
    </row>
    <row r="136" spans="1:25" ht="39">
      <c r="A136" s="36">
        <v>44</v>
      </c>
      <c r="B136" s="93" t="s">
        <v>369</v>
      </c>
      <c r="C136" s="7">
        <v>2</v>
      </c>
      <c r="D136" s="87">
        <f>C136/C140</f>
        <v>0.017543859649122806</v>
      </c>
      <c r="E136" s="96" t="s">
        <v>429</v>
      </c>
      <c r="H136" s="64"/>
      <c r="I136" s="94"/>
      <c r="J136" s="64"/>
      <c r="W136" s="20"/>
      <c r="X136" s="20"/>
      <c r="Y136" s="64"/>
    </row>
    <row r="137" spans="1:25" ht="12.75">
      <c r="A137" s="36" t="s">
        <v>352</v>
      </c>
      <c r="B137" s="7" t="s">
        <v>353</v>
      </c>
      <c r="C137" s="7">
        <v>4</v>
      </c>
      <c r="D137" s="87">
        <f>C137/C140</f>
        <v>0.03508771929824561</v>
      </c>
      <c r="E137" s="91">
        <v>7</v>
      </c>
      <c r="H137" s="20"/>
      <c r="I137" s="94"/>
      <c r="J137" s="64"/>
      <c r="W137" s="20"/>
      <c r="X137" s="20"/>
      <c r="Y137" s="64"/>
    </row>
    <row r="138" spans="1:25" ht="12.75">
      <c r="A138" s="36">
        <v>51</v>
      </c>
      <c r="B138" s="7" t="s">
        <v>355</v>
      </c>
      <c r="C138" s="7">
        <v>37</v>
      </c>
      <c r="D138" s="87">
        <f>C138/C140</f>
        <v>0.32456140350877194</v>
      </c>
      <c r="E138" s="91">
        <v>1</v>
      </c>
      <c r="H138" s="20"/>
      <c r="I138" s="94"/>
      <c r="J138" s="64"/>
      <c r="W138" s="20"/>
      <c r="X138" s="20"/>
      <c r="Y138" s="20"/>
    </row>
    <row r="139" spans="1:25" ht="12.75">
      <c r="A139" s="37">
        <v>52</v>
      </c>
      <c r="B139" s="16" t="s">
        <v>356</v>
      </c>
      <c r="C139" s="16">
        <v>3</v>
      </c>
      <c r="D139" s="89">
        <f>C139/C140</f>
        <v>0.02631578947368421</v>
      </c>
      <c r="E139" s="92" t="s">
        <v>431</v>
      </c>
      <c r="H139" s="64"/>
      <c r="I139" s="94"/>
      <c r="J139" s="64"/>
      <c r="W139" s="20"/>
      <c r="X139" s="20"/>
      <c r="Y139" s="20"/>
    </row>
    <row r="140" spans="1:25" ht="12.75">
      <c r="A140" s="1" t="s">
        <v>2</v>
      </c>
      <c r="C140">
        <f>SUM(C126:C139)</f>
        <v>114</v>
      </c>
      <c r="D140" s="62">
        <f>SUM(D126:D139)</f>
        <v>0.9999999999999999</v>
      </c>
      <c r="H140" s="20"/>
      <c r="I140" s="94"/>
      <c r="J140" s="64"/>
      <c r="W140" s="20"/>
      <c r="X140" s="20"/>
      <c r="Y140" s="20"/>
    </row>
    <row r="141" spans="1:10" ht="12.75">
      <c r="A141" s="50"/>
      <c r="B141" s="20"/>
      <c r="H141" s="20"/>
      <c r="I141" s="94"/>
      <c r="J141" s="20"/>
    </row>
    <row r="142" spans="8:10" ht="12.75">
      <c r="H142" s="20"/>
      <c r="I142" s="94"/>
      <c r="J142" s="20"/>
    </row>
    <row r="143" spans="8:10" ht="12.75">
      <c r="H143" s="20"/>
      <c r="I143" s="94"/>
      <c r="J143" s="20"/>
    </row>
    <row r="144" spans="8:10" ht="12.75">
      <c r="H144" s="20"/>
      <c r="I144" s="94"/>
      <c r="J144" s="20"/>
    </row>
    <row r="145" spans="8:10" ht="12.75">
      <c r="H145" s="20"/>
      <c r="I145" s="94"/>
      <c r="J145" s="20"/>
    </row>
    <row r="146" spans="8:10" ht="12.75">
      <c r="H146" s="20"/>
      <c r="I146" s="94"/>
      <c r="J146" s="20"/>
    </row>
    <row r="147" spans="8:10" ht="12.75">
      <c r="H147" s="20"/>
      <c r="I147" s="95"/>
      <c r="J147" s="20"/>
    </row>
  </sheetData>
  <mergeCells count="16">
    <mergeCell ref="O60:P60"/>
    <mergeCell ref="Q60:R60"/>
    <mergeCell ref="S60:T60"/>
    <mergeCell ref="U60:V60"/>
    <mergeCell ref="G60:H60"/>
    <mergeCell ref="I60:J60"/>
    <mergeCell ref="K60:L60"/>
    <mergeCell ref="M60:N60"/>
    <mergeCell ref="O5:P5"/>
    <mergeCell ref="Q5:R5"/>
    <mergeCell ref="S5:T5"/>
    <mergeCell ref="U5:V5"/>
    <mergeCell ref="G5:H5"/>
    <mergeCell ref="I5:J5"/>
    <mergeCell ref="K5:L5"/>
    <mergeCell ref="M5:N5"/>
  </mergeCells>
  <printOptions/>
  <pageMargins left="1" right="0.75" top="1" bottom="1" header="0.5" footer="0.5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8"/>
  <sheetViews>
    <sheetView workbookViewId="0" topLeftCell="A111">
      <selection activeCell="A111" sqref="A111"/>
    </sheetView>
  </sheetViews>
  <sheetFormatPr defaultColWidth="9.140625" defaultRowHeight="12.75"/>
  <cols>
    <col min="1" max="1" width="8.7109375" style="48" customWidth="1"/>
    <col min="2" max="2" width="31.574218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5" width="8.7109375" style="0" customWidth="1"/>
    <col min="26" max="26" width="7.7109375" style="0" customWidth="1"/>
  </cols>
  <sheetData>
    <row r="1" ht="12.75">
      <c r="A1" s="3" t="s">
        <v>9</v>
      </c>
    </row>
    <row r="2" ht="12.75">
      <c r="A2" s="3" t="s">
        <v>334</v>
      </c>
    </row>
    <row r="3" ht="12.75">
      <c r="A3" s="3" t="s">
        <v>586</v>
      </c>
    </row>
    <row r="4" spans="1:6" ht="12.75">
      <c r="A4" s="3"/>
      <c r="C4" s="3" t="s">
        <v>15</v>
      </c>
      <c r="D4" s="48"/>
      <c r="E4" s="1"/>
      <c r="F4" s="1"/>
    </row>
    <row r="5" spans="3:28" ht="12.75">
      <c r="C5" s="1"/>
      <c r="D5" s="48"/>
      <c r="E5" s="1"/>
      <c r="F5" s="1"/>
      <c r="G5" s="112" t="s">
        <v>10</v>
      </c>
      <c r="H5" s="112"/>
      <c r="I5" s="112" t="s">
        <v>12</v>
      </c>
      <c r="J5" s="112"/>
      <c r="K5" s="112" t="s">
        <v>11</v>
      </c>
      <c r="L5" s="112"/>
      <c r="M5" s="112" t="s">
        <v>13</v>
      </c>
      <c r="N5" s="112"/>
      <c r="O5" s="112" t="s">
        <v>4</v>
      </c>
      <c r="P5" s="112"/>
      <c r="Q5" s="112" t="s">
        <v>5</v>
      </c>
      <c r="R5" s="112"/>
      <c r="S5" s="112" t="s">
        <v>6</v>
      </c>
      <c r="T5" s="112"/>
      <c r="U5" s="112" t="s">
        <v>14</v>
      </c>
      <c r="V5" s="112"/>
      <c r="Z5" s="85" t="s">
        <v>335</v>
      </c>
      <c r="AA5" s="85" t="s">
        <v>253</v>
      </c>
      <c r="AB5" s="85"/>
    </row>
    <row r="6" spans="1:28" ht="12.75">
      <c r="A6" s="4" t="s">
        <v>672</v>
      </c>
      <c r="B6" s="5" t="s">
        <v>77</v>
      </c>
      <c r="C6" s="6" t="s">
        <v>3</v>
      </c>
      <c r="D6" s="49" t="s">
        <v>78</v>
      </c>
      <c r="E6" s="6" t="s">
        <v>43</v>
      </c>
      <c r="F6" s="6" t="s">
        <v>44</v>
      </c>
      <c r="G6" s="34" t="s">
        <v>0</v>
      </c>
      <c r="H6" s="34" t="s">
        <v>7</v>
      </c>
      <c r="I6" s="34" t="s">
        <v>0</v>
      </c>
      <c r="J6" s="34" t="s">
        <v>7</v>
      </c>
      <c r="K6" s="34" t="s">
        <v>0</v>
      </c>
      <c r="L6" s="34" t="s">
        <v>7</v>
      </c>
      <c r="M6" s="34" t="s">
        <v>0</v>
      </c>
      <c r="N6" s="34" t="s">
        <v>7</v>
      </c>
      <c r="O6" s="34" t="s">
        <v>0</v>
      </c>
      <c r="P6" s="34" t="s">
        <v>7</v>
      </c>
      <c r="Q6" s="34" t="s">
        <v>0</v>
      </c>
      <c r="R6" s="34" t="s">
        <v>7</v>
      </c>
      <c r="S6" s="34" t="s">
        <v>0</v>
      </c>
      <c r="T6" s="34" t="s">
        <v>7</v>
      </c>
      <c r="U6" s="34" t="s">
        <v>0</v>
      </c>
      <c r="V6" s="34" t="s">
        <v>7</v>
      </c>
      <c r="W6" s="33" t="s">
        <v>2</v>
      </c>
      <c r="X6" s="61" t="s">
        <v>253</v>
      </c>
      <c r="Y6" s="107"/>
      <c r="Z6" s="85" t="s">
        <v>336</v>
      </c>
      <c r="AA6" s="85" t="s">
        <v>336</v>
      </c>
      <c r="AB6" s="85" t="s">
        <v>337</v>
      </c>
    </row>
    <row r="7" spans="1:28" ht="12.75">
      <c r="A7" s="46" t="s">
        <v>415</v>
      </c>
      <c r="B7" s="12" t="s">
        <v>256</v>
      </c>
      <c r="C7" s="13" t="s">
        <v>589</v>
      </c>
      <c r="D7" s="12" t="s">
        <v>82</v>
      </c>
      <c r="E7" s="12" t="s">
        <v>52</v>
      </c>
      <c r="F7" s="14" t="s">
        <v>29</v>
      </c>
      <c r="G7" s="56"/>
      <c r="H7" s="12"/>
      <c r="I7" s="12"/>
      <c r="J7" s="12"/>
      <c r="K7" s="12"/>
      <c r="L7" s="12"/>
      <c r="M7" s="12"/>
      <c r="N7" s="12">
        <v>1</v>
      </c>
      <c r="O7" s="12"/>
      <c r="P7" s="12"/>
      <c r="Q7" s="12">
        <v>9</v>
      </c>
      <c r="R7" s="12">
        <v>4</v>
      </c>
      <c r="S7" s="12">
        <v>1</v>
      </c>
      <c r="T7" s="14"/>
      <c r="U7" s="26">
        <f>G7+I7+K7+M7+O7+Q7+S7</f>
        <v>10</v>
      </c>
      <c r="V7" s="14">
        <f>H7+J7+L7+N7+P7+R7+T7</f>
        <v>5</v>
      </c>
      <c r="W7" s="20">
        <f>SUM(U7:V7)</f>
        <v>15</v>
      </c>
      <c r="X7" s="62">
        <f>W7/W97</f>
        <v>0.005898545025560362</v>
      </c>
      <c r="Y7" s="62"/>
      <c r="Z7">
        <v>58</v>
      </c>
      <c r="AA7" s="62">
        <f>Z7/Z97</f>
        <v>0.022807707432166733</v>
      </c>
      <c r="AB7">
        <v>1</v>
      </c>
    </row>
    <row r="8" spans="1:27" ht="12.75">
      <c r="A8" s="30" t="s">
        <v>416</v>
      </c>
      <c r="B8" s="7" t="s">
        <v>257</v>
      </c>
      <c r="C8" s="8" t="s">
        <v>589</v>
      </c>
      <c r="D8" s="7" t="s">
        <v>83</v>
      </c>
      <c r="E8" s="7" t="s">
        <v>52</v>
      </c>
      <c r="F8" s="15" t="s">
        <v>29</v>
      </c>
      <c r="G8" s="54"/>
      <c r="H8" s="7"/>
      <c r="I8" s="7"/>
      <c r="J8" s="7"/>
      <c r="K8" s="7"/>
      <c r="L8" s="7"/>
      <c r="M8" s="7"/>
      <c r="N8" s="7"/>
      <c r="O8" s="7"/>
      <c r="P8" s="7">
        <v>2</v>
      </c>
      <c r="Q8" s="7">
        <v>4</v>
      </c>
      <c r="R8" s="7">
        <v>30</v>
      </c>
      <c r="S8" s="7">
        <v>1</v>
      </c>
      <c r="T8" s="15">
        <v>6</v>
      </c>
      <c r="U8" s="27">
        <f aca="true" t="shared" si="0" ref="U8:U71">G8+I8+K8+M8+O8+Q8+S8</f>
        <v>5</v>
      </c>
      <c r="V8" s="15">
        <f aca="true" t="shared" si="1" ref="V8:V71">H8+J8+L8+N8+P8+R8+T8</f>
        <v>38</v>
      </c>
      <c r="W8" s="20">
        <f aca="true" t="shared" si="2" ref="W8:W71">SUM(U8:V8)</f>
        <v>43</v>
      </c>
      <c r="X8" s="62">
        <f>W8/W97</f>
        <v>0.016909162406606372</v>
      </c>
      <c r="Y8" s="62"/>
      <c r="AA8" s="62"/>
    </row>
    <row r="9" spans="1:28" ht="12.75">
      <c r="A9" s="30" t="s">
        <v>417</v>
      </c>
      <c r="B9" s="7" t="s">
        <v>370</v>
      </c>
      <c r="C9" s="8" t="s">
        <v>589</v>
      </c>
      <c r="D9" s="7" t="s">
        <v>84</v>
      </c>
      <c r="E9" s="7" t="s">
        <v>52</v>
      </c>
      <c r="F9" s="15" t="s">
        <v>29</v>
      </c>
      <c r="G9" s="54"/>
      <c r="H9" s="7"/>
      <c r="I9" s="7"/>
      <c r="J9" s="7"/>
      <c r="K9" s="7"/>
      <c r="L9" s="7"/>
      <c r="M9" s="7"/>
      <c r="N9" s="7"/>
      <c r="O9" s="7"/>
      <c r="P9" s="7"/>
      <c r="Q9" s="7">
        <v>6</v>
      </c>
      <c r="R9" s="7">
        <v>6</v>
      </c>
      <c r="S9" s="7">
        <v>3</v>
      </c>
      <c r="T9" s="15">
        <v>1</v>
      </c>
      <c r="U9" s="27">
        <f t="shared" si="0"/>
        <v>9</v>
      </c>
      <c r="V9" s="15">
        <f t="shared" si="1"/>
        <v>7</v>
      </c>
      <c r="W9" s="20">
        <f t="shared" si="2"/>
        <v>16</v>
      </c>
      <c r="X9" s="62">
        <f>W9/W97</f>
        <v>0.006291781360597719</v>
      </c>
      <c r="Y9" s="62"/>
      <c r="Z9">
        <f>SUM(W9:W14)</f>
        <v>69</v>
      </c>
      <c r="AA9" s="62">
        <f>Z9/Z97</f>
        <v>0.027133307117577665</v>
      </c>
      <c r="AB9">
        <v>3</v>
      </c>
    </row>
    <row r="10" spans="1:27" ht="12.75">
      <c r="A10" s="30" t="s">
        <v>418</v>
      </c>
      <c r="B10" s="7" t="s">
        <v>258</v>
      </c>
      <c r="C10" s="8" t="s">
        <v>589</v>
      </c>
      <c r="D10" s="7" t="s">
        <v>85</v>
      </c>
      <c r="E10" s="7" t="s">
        <v>52</v>
      </c>
      <c r="F10" s="15" t="s">
        <v>29</v>
      </c>
      <c r="G10" s="54"/>
      <c r="H10" s="7"/>
      <c r="I10" s="7"/>
      <c r="J10" s="7"/>
      <c r="K10" s="7"/>
      <c r="L10" s="7"/>
      <c r="M10" s="7"/>
      <c r="N10" s="7"/>
      <c r="O10" s="7"/>
      <c r="P10" s="7"/>
      <c r="Q10" s="7">
        <v>2</v>
      </c>
      <c r="R10" s="7">
        <v>1</v>
      </c>
      <c r="S10" s="7"/>
      <c r="T10" s="15"/>
      <c r="U10" s="27">
        <f t="shared" si="0"/>
        <v>2</v>
      </c>
      <c r="V10" s="15">
        <f t="shared" si="1"/>
        <v>1</v>
      </c>
      <c r="W10" s="20">
        <f t="shared" si="2"/>
        <v>3</v>
      </c>
      <c r="X10" s="62">
        <f>W10/W97</f>
        <v>0.0011797090051120724</v>
      </c>
      <c r="Y10" s="62"/>
      <c r="AA10" s="62"/>
    </row>
    <row r="11" spans="1:27" ht="12.75">
      <c r="A11" s="30" t="s">
        <v>594</v>
      </c>
      <c r="B11" s="7" t="s">
        <v>438</v>
      </c>
      <c r="C11" s="8" t="s">
        <v>589</v>
      </c>
      <c r="D11" s="7" t="s">
        <v>437</v>
      </c>
      <c r="E11" s="7" t="s">
        <v>52</v>
      </c>
      <c r="F11" s="15" t="s">
        <v>29</v>
      </c>
      <c r="G11" s="54"/>
      <c r="H11" s="7">
        <v>1</v>
      </c>
      <c r="I11" s="7"/>
      <c r="J11" s="7"/>
      <c r="K11" s="7"/>
      <c r="L11" s="7"/>
      <c r="M11" s="7"/>
      <c r="N11" s="7"/>
      <c r="O11" s="7"/>
      <c r="P11" s="7"/>
      <c r="Q11" s="7">
        <v>2</v>
      </c>
      <c r="R11" s="7">
        <v>4</v>
      </c>
      <c r="S11" s="7"/>
      <c r="T11" s="15"/>
      <c r="U11" s="27">
        <f t="shared" si="0"/>
        <v>2</v>
      </c>
      <c r="V11" s="15">
        <f t="shared" si="1"/>
        <v>5</v>
      </c>
      <c r="W11" s="20">
        <f t="shared" si="2"/>
        <v>7</v>
      </c>
      <c r="X11" s="62">
        <f>W11/W97</f>
        <v>0.0027526543452615023</v>
      </c>
      <c r="Y11" s="62"/>
      <c r="AA11" s="62"/>
    </row>
    <row r="12" spans="1:27" ht="12.75">
      <c r="A12" s="30" t="s">
        <v>594</v>
      </c>
      <c r="B12" s="7" t="s">
        <v>440</v>
      </c>
      <c r="C12" s="8" t="s">
        <v>589</v>
      </c>
      <c r="D12" s="7" t="s">
        <v>439</v>
      </c>
      <c r="E12" s="7" t="s">
        <v>52</v>
      </c>
      <c r="F12" s="15" t="s">
        <v>29</v>
      </c>
      <c r="G12" s="54"/>
      <c r="H12" s="7"/>
      <c r="I12" s="7"/>
      <c r="J12" s="7"/>
      <c r="K12" s="7"/>
      <c r="L12" s="7"/>
      <c r="M12" s="7"/>
      <c r="N12" s="7"/>
      <c r="O12" s="7"/>
      <c r="P12" s="7"/>
      <c r="Q12" s="7">
        <v>11</v>
      </c>
      <c r="R12" s="7">
        <v>2</v>
      </c>
      <c r="S12" s="7"/>
      <c r="T12" s="15"/>
      <c r="U12" s="27">
        <f t="shared" si="0"/>
        <v>11</v>
      </c>
      <c r="V12" s="15">
        <f t="shared" si="1"/>
        <v>2</v>
      </c>
      <c r="W12" s="20">
        <f t="shared" si="2"/>
        <v>13</v>
      </c>
      <c r="X12" s="62">
        <f>W12/W97</f>
        <v>0.005112072355485647</v>
      </c>
      <c r="Y12" s="62"/>
      <c r="AA12" s="62"/>
    </row>
    <row r="13" spans="1:27" ht="12.75">
      <c r="A13" s="30" t="s">
        <v>419</v>
      </c>
      <c r="B13" s="7" t="s">
        <v>259</v>
      </c>
      <c r="C13" s="8" t="s">
        <v>589</v>
      </c>
      <c r="D13" s="7" t="s">
        <v>86</v>
      </c>
      <c r="E13" s="7" t="s">
        <v>52</v>
      </c>
      <c r="F13" s="15" t="s">
        <v>29</v>
      </c>
      <c r="G13" s="54"/>
      <c r="H13" s="7"/>
      <c r="I13" s="7"/>
      <c r="J13" s="7"/>
      <c r="K13" s="7"/>
      <c r="L13" s="7"/>
      <c r="M13" s="7"/>
      <c r="N13" s="7"/>
      <c r="O13" s="7"/>
      <c r="P13" s="7"/>
      <c r="Q13" s="7">
        <v>6</v>
      </c>
      <c r="R13" s="7">
        <v>2</v>
      </c>
      <c r="S13" s="7">
        <v>2</v>
      </c>
      <c r="T13" s="15"/>
      <c r="U13" s="27">
        <f t="shared" si="0"/>
        <v>8</v>
      </c>
      <c r="V13" s="15">
        <f t="shared" si="1"/>
        <v>2</v>
      </c>
      <c r="W13" s="20">
        <f t="shared" si="2"/>
        <v>10</v>
      </c>
      <c r="X13" s="62">
        <f>W13/W97</f>
        <v>0.003932363350373574</v>
      </c>
      <c r="Y13" s="62"/>
      <c r="AA13" s="62"/>
    </row>
    <row r="14" spans="1:27" ht="12.75">
      <c r="A14" s="30" t="s">
        <v>420</v>
      </c>
      <c r="B14" s="7" t="s">
        <v>371</v>
      </c>
      <c r="C14" s="8" t="s">
        <v>589</v>
      </c>
      <c r="D14" s="7" t="s">
        <v>87</v>
      </c>
      <c r="E14" s="7" t="s">
        <v>52</v>
      </c>
      <c r="F14" s="15" t="s">
        <v>29</v>
      </c>
      <c r="G14" s="54"/>
      <c r="H14" s="7"/>
      <c r="I14" s="7"/>
      <c r="J14" s="7">
        <v>1</v>
      </c>
      <c r="K14" s="7"/>
      <c r="L14" s="7"/>
      <c r="M14" s="7"/>
      <c r="N14" s="7"/>
      <c r="O14" s="7"/>
      <c r="P14" s="7"/>
      <c r="Q14" s="7">
        <v>5</v>
      </c>
      <c r="R14" s="7">
        <v>12</v>
      </c>
      <c r="S14" s="7"/>
      <c r="T14" s="15">
        <v>2</v>
      </c>
      <c r="U14" s="27">
        <f t="shared" si="0"/>
        <v>5</v>
      </c>
      <c r="V14" s="15">
        <f t="shared" si="1"/>
        <v>15</v>
      </c>
      <c r="W14" s="20">
        <f t="shared" si="2"/>
        <v>20</v>
      </c>
      <c r="X14" s="62">
        <f>W14/W97</f>
        <v>0.007864726700747149</v>
      </c>
      <c r="Y14" s="62"/>
      <c r="AA14" s="62"/>
    </row>
    <row r="15" spans="1:28" ht="12.75">
      <c r="A15" s="30" t="s">
        <v>421</v>
      </c>
      <c r="B15" s="7" t="s">
        <v>88</v>
      </c>
      <c r="C15" s="8" t="s">
        <v>589</v>
      </c>
      <c r="D15" s="7" t="s">
        <v>89</v>
      </c>
      <c r="E15" s="7" t="s">
        <v>52</v>
      </c>
      <c r="F15" s="15" t="s">
        <v>29</v>
      </c>
      <c r="G15" s="54"/>
      <c r="H15" s="7"/>
      <c r="I15" s="7"/>
      <c r="J15" s="7"/>
      <c r="K15" s="7"/>
      <c r="L15" s="7"/>
      <c r="M15" s="7"/>
      <c r="N15" s="7">
        <v>1</v>
      </c>
      <c r="O15" s="7"/>
      <c r="P15" s="7">
        <v>1</v>
      </c>
      <c r="Q15" s="7">
        <v>13</v>
      </c>
      <c r="R15" s="7">
        <v>1</v>
      </c>
      <c r="S15" s="7">
        <v>2</v>
      </c>
      <c r="T15" s="15"/>
      <c r="U15" s="27">
        <f t="shared" si="0"/>
        <v>15</v>
      </c>
      <c r="V15" s="15">
        <f t="shared" si="1"/>
        <v>3</v>
      </c>
      <c r="W15" s="20">
        <f t="shared" si="2"/>
        <v>18</v>
      </c>
      <c r="X15" s="62">
        <f>W15/W97</f>
        <v>0.007078254030672434</v>
      </c>
      <c r="Y15" s="62"/>
      <c r="Z15">
        <v>18</v>
      </c>
      <c r="AA15" s="62">
        <f>Z15/Z97</f>
        <v>0.007078254030672434</v>
      </c>
      <c r="AB15">
        <v>4</v>
      </c>
    </row>
    <row r="16" spans="1:28" ht="12.75">
      <c r="A16" s="30" t="s">
        <v>422</v>
      </c>
      <c r="B16" s="7" t="s">
        <v>372</v>
      </c>
      <c r="C16" s="8" t="s">
        <v>589</v>
      </c>
      <c r="D16" s="7" t="s">
        <v>90</v>
      </c>
      <c r="E16" s="7" t="s">
        <v>19</v>
      </c>
      <c r="F16" s="15" t="s">
        <v>33</v>
      </c>
      <c r="G16" s="54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  <c r="T16" s="15">
        <v>1</v>
      </c>
      <c r="U16" s="27">
        <f t="shared" si="0"/>
        <v>0</v>
      </c>
      <c r="V16" s="15">
        <f t="shared" si="1"/>
        <v>2</v>
      </c>
      <c r="W16" s="20">
        <f t="shared" si="2"/>
        <v>2</v>
      </c>
      <c r="X16" s="62">
        <f>W16/W97</f>
        <v>0.0007864726700747149</v>
      </c>
      <c r="Y16" s="62"/>
      <c r="Z16">
        <v>4</v>
      </c>
      <c r="AA16" s="62">
        <f>Z16/Z97</f>
        <v>0.0015729453401494297</v>
      </c>
      <c r="AB16">
        <v>5</v>
      </c>
    </row>
    <row r="17" spans="1:27" ht="12.75">
      <c r="A17" s="30" t="s">
        <v>423</v>
      </c>
      <c r="B17" s="7" t="s">
        <v>373</v>
      </c>
      <c r="C17" s="8" t="s">
        <v>589</v>
      </c>
      <c r="D17" s="7" t="s">
        <v>91</v>
      </c>
      <c r="E17" s="7" t="s">
        <v>19</v>
      </c>
      <c r="F17" s="15" t="s">
        <v>30</v>
      </c>
      <c r="G17" s="54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  <c r="T17" s="15">
        <v>1</v>
      </c>
      <c r="U17" s="27">
        <f t="shared" si="0"/>
        <v>0</v>
      </c>
      <c r="V17" s="15">
        <f t="shared" si="1"/>
        <v>2</v>
      </c>
      <c r="W17" s="20">
        <f t="shared" si="2"/>
        <v>2</v>
      </c>
      <c r="X17" s="62">
        <f>W17/W97</f>
        <v>0.0007864726700747149</v>
      </c>
      <c r="Y17" s="62"/>
      <c r="AA17" s="62"/>
    </row>
    <row r="18" spans="1:28" ht="12.75">
      <c r="A18" s="30" t="s">
        <v>424</v>
      </c>
      <c r="B18" s="7" t="s">
        <v>260</v>
      </c>
      <c r="C18" s="8" t="s">
        <v>589</v>
      </c>
      <c r="D18" s="7" t="s">
        <v>92</v>
      </c>
      <c r="E18" s="7" t="s">
        <v>19</v>
      </c>
      <c r="F18" s="15" t="s">
        <v>33</v>
      </c>
      <c r="G18" s="54">
        <v>1</v>
      </c>
      <c r="H18" s="7"/>
      <c r="I18" s="7">
        <v>3</v>
      </c>
      <c r="J18" s="7"/>
      <c r="K18" s="7">
        <v>1</v>
      </c>
      <c r="L18" s="7">
        <v>1</v>
      </c>
      <c r="M18" s="7"/>
      <c r="N18" s="7">
        <v>4</v>
      </c>
      <c r="O18" s="7">
        <v>3</v>
      </c>
      <c r="P18" s="7">
        <v>5</v>
      </c>
      <c r="Q18" s="7">
        <v>64</v>
      </c>
      <c r="R18" s="7">
        <v>93</v>
      </c>
      <c r="S18" s="7">
        <v>11</v>
      </c>
      <c r="T18" s="15">
        <v>10</v>
      </c>
      <c r="U18" s="27">
        <f t="shared" si="0"/>
        <v>83</v>
      </c>
      <c r="V18" s="15">
        <f t="shared" si="1"/>
        <v>113</v>
      </c>
      <c r="W18" s="20">
        <f t="shared" si="2"/>
        <v>196</v>
      </c>
      <c r="X18" s="62">
        <f>W18/W97</f>
        <v>0.07707432166732206</v>
      </c>
      <c r="Y18" s="62"/>
      <c r="Z18">
        <f>SUM(W18:W20)</f>
        <v>246</v>
      </c>
      <c r="AA18" s="62">
        <f>Z18/Z97</f>
        <v>0.09673613841918993</v>
      </c>
      <c r="AB18">
        <v>9</v>
      </c>
    </row>
    <row r="19" spans="1:27" ht="12.75">
      <c r="A19" s="30" t="s">
        <v>425</v>
      </c>
      <c r="B19" s="7" t="s">
        <v>374</v>
      </c>
      <c r="C19" s="8" t="s">
        <v>589</v>
      </c>
      <c r="D19" s="7" t="s">
        <v>93</v>
      </c>
      <c r="E19" s="7" t="s">
        <v>19</v>
      </c>
      <c r="F19" s="15" t="s">
        <v>33</v>
      </c>
      <c r="G19" s="54"/>
      <c r="H19" s="7"/>
      <c r="I19" s="7"/>
      <c r="J19" s="7">
        <v>1</v>
      </c>
      <c r="K19" s="7"/>
      <c r="L19" s="7"/>
      <c r="M19" s="7"/>
      <c r="N19" s="7"/>
      <c r="O19" s="7"/>
      <c r="P19" s="7">
        <v>2</v>
      </c>
      <c r="Q19" s="7">
        <v>8</v>
      </c>
      <c r="R19" s="7">
        <v>17</v>
      </c>
      <c r="S19" s="7">
        <v>1</v>
      </c>
      <c r="T19" s="15">
        <v>2</v>
      </c>
      <c r="U19" s="27">
        <f t="shared" si="0"/>
        <v>9</v>
      </c>
      <c r="V19" s="15">
        <f t="shared" si="1"/>
        <v>22</v>
      </c>
      <c r="W19" s="20">
        <f t="shared" si="2"/>
        <v>31</v>
      </c>
      <c r="X19" s="62">
        <f>W19/W97</f>
        <v>0.01219032638615808</v>
      </c>
      <c r="Y19" s="62"/>
      <c r="AA19" s="62"/>
    </row>
    <row r="20" spans="1:27" ht="12.75">
      <c r="A20" s="36" t="s">
        <v>426</v>
      </c>
      <c r="B20" s="7" t="s">
        <v>261</v>
      </c>
      <c r="C20" s="8" t="s">
        <v>589</v>
      </c>
      <c r="D20" s="7" t="s">
        <v>94</v>
      </c>
      <c r="E20" s="7" t="s">
        <v>19</v>
      </c>
      <c r="F20" s="15" t="s">
        <v>33</v>
      </c>
      <c r="G20" s="54"/>
      <c r="H20" s="7"/>
      <c r="I20" s="7"/>
      <c r="J20" s="7"/>
      <c r="K20" s="7"/>
      <c r="L20" s="7"/>
      <c r="M20" s="7"/>
      <c r="N20" s="7"/>
      <c r="O20" s="7"/>
      <c r="P20" s="7"/>
      <c r="Q20" s="7">
        <v>2</v>
      </c>
      <c r="R20" s="7">
        <v>15</v>
      </c>
      <c r="S20" s="7"/>
      <c r="T20" s="15">
        <v>2</v>
      </c>
      <c r="U20" s="27">
        <f t="shared" si="0"/>
        <v>2</v>
      </c>
      <c r="V20" s="15">
        <f t="shared" si="1"/>
        <v>17</v>
      </c>
      <c r="W20" s="20">
        <f t="shared" si="2"/>
        <v>19</v>
      </c>
      <c r="X20" s="62">
        <f>W20/W97</f>
        <v>0.007471490365709791</v>
      </c>
      <c r="Y20" s="62"/>
      <c r="AA20" s="62"/>
    </row>
    <row r="21" spans="1:28" ht="12.75">
      <c r="A21" s="36">
        <v>110101</v>
      </c>
      <c r="B21" s="7" t="s">
        <v>262</v>
      </c>
      <c r="C21" s="8" t="s">
        <v>589</v>
      </c>
      <c r="D21" s="7" t="s">
        <v>95</v>
      </c>
      <c r="E21" s="7" t="s">
        <v>19</v>
      </c>
      <c r="F21" s="15" t="s">
        <v>34</v>
      </c>
      <c r="G21" s="54"/>
      <c r="H21" s="7"/>
      <c r="I21" s="7">
        <v>1</v>
      </c>
      <c r="J21" s="7"/>
      <c r="K21" s="7"/>
      <c r="L21" s="7"/>
      <c r="M21" s="7"/>
      <c r="N21" s="7"/>
      <c r="O21" s="7"/>
      <c r="P21" s="7"/>
      <c r="Q21" s="7">
        <v>6</v>
      </c>
      <c r="R21" s="7">
        <v>2</v>
      </c>
      <c r="S21" s="7">
        <v>3</v>
      </c>
      <c r="T21" s="15">
        <v>1</v>
      </c>
      <c r="U21" s="27">
        <f t="shared" si="0"/>
        <v>10</v>
      </c>
      <c r="V21" s="15">
        <f t="shared" si="1"/>
        <v>3</v>
      </c>
      <c r="W21" s="20">
        <f t="shared" si="2"/>
        <v>13</v>
      </c>
      <c r="X21" s="62">
        <f>W21/W97</f>
        <v>0.005112072355485647</v>
      </c>
      <c r="Y21" s="62"/>
      <c r="Z21">
        <v>18</v>
      </c>
      <c r="AA21" s="62">
        <f>Z21/Z97</f>
        <v>0.007078254030672434</v>
      </c>
      <c r="AB21">
        <v>11</v>
      </c>
    </row>
    <row r="22" spans="1:27" ht="12.75">
      <c r="A22" s="36">
        <v>110101</v>
      </c>
      <c r="B22" s="7" t="s">
        <v>263</v>
      </c>
      <c r="C22" s="8" t="s">
        <v>589</v>
      </c>
      <c r="D22" s="7" t="s">
        <v>96</v>
      </c>
      <c r="E22" s="7" t="s">
        <v>19</v>
      </c>
      <c r="F22" s="15" t="s">
        <v>34</v>
      </c>
      <c r="G22" s="54"/>
      <c r="H22" s="7"/>
      <c r="I22" s="7"/>
      <c r="J22" s="7"/>
      <c r="K22" s="7"/>
      <c r="L22" s="7"/>
      <c r="M22" s="7"/>
      <c r="N22" s="7"/>
      <c r="O22" s="7"/>
      <c r="P22" s="7"/>
      <c r="Q22" s="7">
        <v>5</v>
      </c>
      <c r="R22" s="7"/>
      <c r="S22" s="7"/>
      <c r="T22" s="15"/>
      <c r="U22" s="27">
        <f t="shared" si="0"/>
        <v>5</v>
      </c>
      <c r="V22" s="15">
        <f t="shared" si="1"/>
        <v>0</v>
      </c>
      <c r="W22" s="20">
        <f t="shared" si="2"/>
        <v>5</v>
      </c>
      <c r="X22" s="62">
        <f>W22/W97</f>
        <v>0.001966181675186787</v>
      </c>
      <c r="Y22" s="62"/>
      <c r="AA22" s="62"/>
    </row>
    <row r="23" spans="1:28" ht="12.75">
      <c r="A23" s="36">
        <v>131202</v>
      </c>
      <c r="B23" s="7" t="s">
        <v>584</v>
      </c>
      <c r="C23" s="8" t="s">
        <v>589</v>
      </c>
      <c r="D23" s="7" t="s">
        <v>585</v>
      </c>
      <c r="E23" s="7" t="s">
        <v>31</v>
      </c>
      <c r="F23" s="15" t="s">
        <v>31</v>
      </c>
      <c r="G23" s="54"/>
      <c r="H23" s="7"/>
      <c r="I23" s="7"/>
      <c r="J23" s="7"/>
      <c r="K23" s="7"/>
      <c r="L23" s="7"/>
      <c r="M23" s="7"/>
      <c r="N23" s="7"/>
      <c r="O23" s="7"/>
      <c r="P23" s="7"/>
      <c r="Q23" s="7">
        <v>1</v>
      </c>
      <c r="R23" s="7">
        <v>39</v>
      </c>
      <c r="S23" s="7"/>
      <c r="T23" s="15">
        <v>3</v>
      </c>
      <c r="U23" s="27">
        <f t="shared" si="0"/>
        <v>1</v>
      </c>
      <c r="V23" s="15">
        <f t="shared" si="1"/>
        <v>42</v>
      </c>
      <c r="W23" s="20">
        <f t="shared" si="2"/>
        <v>43</v>
      </c>
      <c r="X23" s="62">
        <f>W23/W97</f>
        <v>0.016909162406606372</v>
      </c>
      <c r="Y23" s="62"/>
      <c r="Z23">
        <f>SUM(W23:W27)</f>
        <v>217</v>
      </c>
      <c r="AA23" s="62">
        <f>Z23/Z97</f>
        <v>0.08533228470310657</v>
      </c>
      <c r="AB23">
        <v>13</v>
      </c>
    </row>
    <row r="24" spans="1:27" ht="12.75">
      <c r="A24" s="30">
        <v>131205</v>
      </c>
      <c r="B24" s="7" t="s">
        <v>447</v>
      </c>
      <c r="C24" s="8" t="s">
        <v>589</v>
      </c>
      <c r="D24" s="7" t="s">
        <v>448</v>
      </c>
      <c r="E24" s="7" t="s">
        <v>31</v>
      </c>
      <c r="F24" s="15" t="s">
        <v>31</v>
      </c>
      <c r="G24" s="54"/>
      <c r="H24" s="7"/>
      <c r="I24" s="7">
        <v>1</v>
      </c>
      <c r="J24" s="7"/>
      <c r="K24" s="7"/>
      <c r="L24" s="7"/>
      <c r="M24" s="7"/>
      <c r="N24" s="7"/>
      <c r="O24" s="7"/>
      <c r="P24" s="7">
        <v>1</v>
      </c>
      <c r="Q24" s="7">
        <v>12</v>
      </c>
      <c r="R24" s="7">
        <v>20</v>
      </c>
      <c r="S24" s="7">
        <v>2</v>
      </c>
      <c r="T24" s="15">
        <v>2</v>
      </c>
      <c r="U24" s="27">
        <f t="shared" si="0"/>
        <v>15</v>
      </c>
      <c r="V24" s="15">
        <f t="shared" si="1"/>
        <v>23</v>
      </c>
      <c r="W24" s="20">
        <f t="shared" si="2"/>
        <v>38</v>
      </c>
      <c r="X24" s="62">
        <f>W24/W97</f>
        <v>0.014942980731419583</v>
      </c>
      <c r="Y24" s="62"/>
      <c r="AA24" s="62"/>
    </row>
    <row r="25" spans="1:27" ht="12.75">
      <c r="A25" s="30">
        <v>131205</v>
      </c>
      <c r="B25" s="7" t="s">
        <v>265</v>
      </c>
      <c r="C25" s="8" t="s">
        <v>589</v>
      </c>
      <c r="D25" s="7" t="s">
        <v>264</v>
      </c>
      <c r="E25" s="7" t="s">
        <v>31</v>
      </c>
      <c r="F25" s="15" t="s">
        <v>31</v>
      </c>
      <c r="G25" s="54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3</v>
      </c>
      <c r="S25" s="7"/>
      <c r="T25" s="15">
        <v>1</v>
      </c>
      <c r="U25" s="27">
        <f t="shared" si="0"/>
        <v>0</v>
      </c>
      <c r="V25" s="15">
        <f t="shared" si="1"/>
        <v>4</v>
      </c>
      <c r="W25" s="20">
        <f t="shared" si="2"/>
        <v>4</v>
      </c>
      <c r="X25" s="62">
        <f>W25/W97</f>
        <v>0.0015729453401494297</v>
      </c>
      <c r="Y25" s="62"/>
      <c r="AA25" s="62"/>
    </row>
    <row r="26" spans="1:27" ht="12.75">
      <c r="A26" s="36">
        <v>131312</v>
      </c>
      <c r="B26" s="7" t="s">
        <v>375</v>
      </c>
      <c r="C26" s="8" t="s">
        <v>589</v>
      </c>
      <c r="D26" s="7" t="s">
        <v>97</v>
      </c>
      <c r="E26" s="7" t="s">
        <v>19</v>
      </c>
      <c r="F26" s="15" t="s">
        <v>1</v>
      </c>
      <c r="G26" s="54"/>
      <c r="H26" s="7"/>
      <c r="I26" s="7"/>
      <c r="J26" s="7"/>
      <c r="K26" s="7"/>
      <c r="L26" s="7"/>
      <c r="M26" s="7"/>
      <c r="N26" s="7"/>
      <c r="O26" s="7"/>
      <c r="P26" s="7"/>
      <c r="Q26" s="7">
        <v>2</v>
      </c>
      <c r="R26" s="7">
        <v>8</v>
      </c>
      <c r="S26" s="7"/>
      <c r="T26" s="15">
        <v>1</v>
      </c>
      <c r="U26" s="27">
        <f t="shared" si="0"/>
        <v>2</v>
      </c>
      <c r="V26" s="15">
        <f t="shared" si="1"/>
        <v>9</v>
      </c>
      <c r="W26" s="20">
        <f t="shared" si="2"/>
        <v>11</v>
      </c>
      <c r="X26" s="62">
        <f>W26/W97</f>
        <v>0.004325599685410932</v>
      </c>
      <c r="Y26" s="62"/>
      <c r="AA26" s="62"/>
    </row>
    <row r="27" spans="1:27" ht="12.75">
      <c r="A27" s="36">
        <v>131314</v>
      </c>
      <c r="B27" s="7" t="s">
        <v>266</v>
      </c>
      <c r="C27" s="8" t="s">
        <v>589</v>
      </c>
      <c r="D27" s="7" t="s">
        <v>98</v>
      </c>
      <c r="E27" s="7" t="s">
        <v>31</v>
      </c>
      <c r="F27" s="15" t="s">
        <v>31</v>
      </c>
      <c r="G27" s="54"/>
      <c r="H27" s="7"/>
      <c r="I27" s="7"/>
      <c r="J27" s="7"/>
      <c r="K27" s="7">
        <v>1</v>
      </c>
      <c r="L27" s="7"/>
      <c r="M27" s="7">
        <v>3</v>
      </c>
      <c r="N27" s="7">
        <v>1</v>
      </c>
      <c r="O27" s="7">
        <v>4</v>
      </c>
      <c r="P27" s="7">
        <v>3</v>
      </c>
      <c r="Q27" s="7">
        <v>38</v>
      </c>
      <c r="R27" s="7">
        <v>63</v>
      </c>
      <c r="S27" s="7">
        <v>4</v>
      </c>
      <c r="T27" s="15">
        <v>4</v>
      </c>
      <c r="U27" s="27">
        <f t="shared" si="0"/>
        <v>50</v>
      </c>
      <c r="V27" s="15">
        <f t="shared" si="1"/>
        <v>71</v>
      </c>
      <c r="W27" s="20">
        <f t="shared" si="2"/>
        <v>121</v>
      </c>
      <c r="X27" s="62">
        <f>W27/W97</f>
        <v>0.04758159653952025</v>
      </c>
      <c r="Y27" s="62"/>
      <c r="AA27" s="62"/>
    </row>
    <row r="28" spans="1:28" ht="12.75">
      <c r="A28" s="36">
        <v>140501</v>
      </c>
      <c r="B28" s="7" t="s">
        <v>267</v>
      </c>
      <c r="C28" s="8" t="s">
        <v>589</v>
      </c>
      <c r="D28" s="7" t="s">
        <v>99</v>
      </c>
      <c r="E28" s="7" t="s">
        <v>53</v>
      </c>
      <c r="F28" s="15" t="s">
        <v>35</v>
      </c>
      <c r="G28" s="54"/>
      <c r="H28" s="7"/>
      <c r="I28" s="7">
        <v>2</v>
      </c>
      <c r="J28" s="7"/>
      <c r="K28" s="7"/>
      <c r="L28" s="7"/>
      <c r="M28" s="7"/>
      <c r="N28" s="7">
        <v>2</v>
      </c>
      <c r="O28" s="7"/>
      <c r="P28" s="7"/>
      <c r="Q28" s="7">
        <v>6</v>
      </c>
      <c r="R28" s="7">
        <v>4</v>
      </c>
      <c r="S28" s="7"/>
      <c r="T28" s="15"/>
      <c r="U28" s="27">
        <f t="shared" si="0"/>
        <v>8</v>
      </c>
      <c r="V28" s="15">
        <f t="shared" si="1"/>
        <v>6</v>
      </c>
      <c r="W28" s="20">
        <f t="shared" si="2"/>
        <v>14</v>
      </c>
      <c r="X28" s="62">
        <f>W28/W97</f>
        <v>0.005505308690523005</v>
      </c>
      <c r="Y28" s="62"/>
      <c r="Z28">
        <f>SUM(W28:W35)</f>
        <v>192</v>
      </c>
      <c r="AA28" s="62">
        <f>Z28/Z97</f>
        <v>0.07550137632717263</v>
      </c>
      <c r="AB28">
        <v>14</v>
      </c>
    </row>
    <row r="29" spans="1:27" ht="12.75">
      <c r="A29" s="36">
        <v>140701</v>
      </c>
      <c r="B29" s="7" t="s">
        <v>268</v>
      </c>
      <c r="C29" s="8" t="s">
        <v>589</v>
      </c>
      <c r="D29" s="7" t="s">
        <v>100</v>
      </c>
      <c r="E29" s="7" t="s">
        <v>53</v>
      </c>
      <c r="F29" s="15" t="s">
        <v>35</v>
      </c>
      <c r="G29" s="54">
        <v>1</v>
      </c>
      <c r="H29" s="7"/>
      <c r="I29" s="7">
        <v>1</v>
      </c>
      <c r="J29" s="7">
        <v>1</v>
      </c>
      <c r="K29" s="7"/>
      <c r="L29" s="7"/>
      <c r="M29" s="7">
        <v>1</v>
      </c>
      <c r="N29" s="7"/>
      <c r="O29" s="7"/>
      <c r="P29" s="7"/>
      <c r="Q29" s="7">
        <v>9</v>
      </c>
      <c r="R29" s="7">
        <v>4</v>
      </c>
      <c r="S29" s="7">
        <v>2</v>
      </c>
      <c r="T29" s="15">
        <v>1</v>
      </c>
      <c r="U29" s="27">
        <f t="shared" si="0"/>
        <v>14</v>
      </c>
      <c r="V29" s="15">
        <f t="shared" si="1"/>
        <v>6</v>
      </c>
      <c r="W29" s="20">
        <f t="shared" si="2"/>
        <v>20</v>
      </c>
      <c r="X29" s="62">
        <f>W29/W97</f>
        <v>0.007864726700747149</v>
      </c>
      <c r="Y29" s="62"/>
      <c r="AA29" s="62"/>
    </row>
    <row r="30" spans="1:27" ht="12.75">
      <c r="A30" s="30">
        <v>140801</v>
      </c>
      <c r="B30" s="7" t="s">
        <v>269</v>
      </c>
      <c r="C30" s="8" t="s">
        <v>589</v>
      </c>
      <c r="D30" s="7" t="s">
        <v>101</v>
      </c>
      <c r="E30" s="7" t="s">
        <v>53</v>
      </c>
      <c r="F30" s="15" t="s">
        <v>35</v>
      </c>
      <c r="G30" s="54"/>
      <c r="H30" s="7"/>
      <c r="I30" s="7">
        <v>3</v>
      </c>
      <c r="J30" s="7"/>
      <c r="K30" s="7"/>
      <c r="L30" s="7"/>
      <c r="M30" s="7">
        <v>1</v>
      </c>
      <c r="N30" s="7">
        <v>1</v>
      </c>
      <c r="O30" s="7">
        <v>3</v>
      </c>
      <c r="P30" s="7"/>
      <c r="Q30" s="7">
        <v>24</v>
      </c>
      <c r="R30" s="7">
        <v>5</v>
      </c>
      <c r="S30" s="7">
        <v>4</v>
      </c>
      <c r="T30" s="15"/>
      <c r="U30" s="27">
        <f t="shared" si="0"/>
        <v>35</v>
      </c>
      <c r="V30" s="15">
        <f t="shared" si="1"/>
        <v>6</v>
      </c>
      <c r="W30" s="20">
        <f t="shared" si="2"/>
        <v>41</v>
      </c>
      <c r="X30" s="62">
        <f>W30/W97</f>
        <v>0.016122689736531654</v>
      </c>
      <c r="Y30" s="62"/>
      <c r="AA30" s="62"/>
    </row>
    <row r="31" spans="1:27" ht="12.75">
      <c r="A31" s="36">
        <v>140901</v>
      </c>
      <c r="B31" s="7" t="s">
        <v>270</v>
      </c>
      <c r="C31" s="8" t="s">
        <v>589</v>
      </c>
      <c r="D31" s="7" t="s">
        <v>102</v>
      </c>
      <c r="E31" s="7" t="s">
        <v>53</v>
      </c>
      <c r="F31" s="15" t="s">
        <v>35</v>
      </c>
      <c r="G31" s="54"/>
      <c r="H31" s="7"/>
      <c r="I31" s="7"/>
      <c r="J31" s="7"/>
      <c r="K31" s="7"/>
      <c r="L31" s="7"/>
      <c r="M31" s="7">
        <v>2</v>
      </c>
      <c r="N31" s="7"/>
      <c r="O31" s="7"/>
      <c r="P31" s="7"/>
      <c r="Q31" s="7">
        <v>12</v>
      </c>
      <c r="R31" s="7"/>
      <c r="S31" s="7">
        <v>2</v>
      </c>
      <c r="T31" s="15"/>
      <c r="U31" s="27">
        <f t="shared" si="0"/>
        <v>16</v>
      </c>
      <c r="V31" s="15">
        <f t="shared" si="1"/>
        <v>0</v>
      </c>
      <c r="W31" s="20">
        <f t="shared" si="2"/>
        <v>16</v>
      </c>
      <c r="X31" s="62">
        <f>W31/W97</f>
        <v>0.006291781360597719</v>
      </c>
      <c r="Y31" s="62"/>
      <c r="AA31" s="62"/>
    </row>
    <row r="32" spans="1:27" ht="12.75">
      <c r="A32" s="36">
        <v>141001</v>
      </c>
      <c r="B32" s="7" t="s">
        <v>271</v>
      </c>
      <c r="C32" s="8" t="s">
        <v>589</v>
      </c>
      <c r="D32" s="7" t="s">
        <v>103</v>
      </c>
      <c r="E32" s="7" t="s">
        <v>53</v>
      </c>
      <c r="F32" s="15" t="s">
        <v>35</v>
      </c>
      <c r="G32" s="54">
        <v>1</v>
      </c>
      <c r="H32" s="7"/>
      <c r="I32" s="7">
        <v>3</v>
      </c>
      <c r="J32" s="7"/>
      <c r="K32" s="7"/>
      <c r="L32" s="7"/>
      <c r="M32" s="7">
        <v>4</v>
      </c>
      <c r="N32" s="7">
        <v>1</v>
      </c>
      <c r="O32" s="7">
        <v>2</v>
      </c>
      <c r="P32" s="7"/>
      <c r="Q32" s="7">
        <v>18</v>
      </c>
      <c r="R32" s="7">
        <v>4</v>
      </c>
      <c r="S32" s="7">
        <v>2</v>
      </c>
      <c r="T32" s="15"/>
      <c r="U32" s="27">
        <f t="shared" si="0"/>
        <v>30</v>
      </c>
      <c r="V32" s="15">
        <f t="shared" si="1"/>
        <v>5</v>
      </c>
      <c r="W32" s="20">
        <f t="shared" si="2"/>
        <v>35</v>
      </c>
      <c r="X32" s="62">
        <f>W32/W97</f>
        <v>0.013763271726307511</v>
      </c>
      <c r="Y32" s="62"/>
      <c r="AA32" s="62"/>
    </row>
    <row r="33" spans="1:27" ht="12.75">
      <c r="A33" s="36">
        <v>141901</v>
      </c>
      <c r="B33" s="7" t="s">
        <v>272</v>
      </c>
      <c r="C33" s="8" t="s">
        <v>589</v>
      </c>
      <c r="D33" s="7" t="s">
        <v>104</v>
      </c>
      <c r="E33" s="7" t="s">
        <v>53</v>
      </c>
      <c r="F33" s="15" t="s">
        <v>35</v>
      </c>
      <c r="G33" s="54"/>
      <c r="H33" s="7"/>
      <c r="I33" s="7"/>
      <c r="J33" s="7">
        <v>1</v>
      </c>
      <c r="K33" s="7"/>
      <c r="L33" s="7"/>
      <c r="M33" s="7">
        <v>1</v>
      </c>
      <c r="N33" s="7"/>
      <c r="O33" s="7">
        <v>2</v>
      </c>
      <c r="P33" s="7">
        <v>1</v>
      </c>
      <c r="Q33" s="7">
        <v>29</v>
      </c>
      <c r="R33" s="7">
        <v>1</v>
      </c>
      <c r="S33" s="7">
        <v>4</v>
      </c>
      <c r="T33" s="15"/>
      <c r="U33" s="27">
        <f t="shared" si="0"/>
        <v>36</v>
      </c>
      <c r="V33" s="15">
        <f t="shared" si="1"/>
        <v>3</v>
      </c>
      <c r="W33" s="20">
        <f t="shared" si="2"/>
        <v>39</v>
      </c>
      <c r="X33" s="62">
        <f>W33/W97</f>
        <v>0.01533621706645694</v>
      </c>
      <c r="Y33" s="62"/>
      <c r="AA33" s="62"/>
    </row>
    <row r="34" spans="1:27" ht="12.75">
      <c r="A34" s="36">
        <v>142401</v>
      </c>
      <c r="B34" s="7" t="s">
        <v>273</v>
      </c>
      <c r="C34" s="8" t="s">
        <v>589</v>
      </c>
      <c r="D34" s="7" t="s">
        <v>105</v>
      </c>
      <c r="E34" s="7" t="s">
        <v>53</v>
      </c>
      <c r="F34" s="15" t="s">
        <v>35</v>
      </c>
      <c r="G34" s="54"/>
      <c r="H34" s="7"/>
      <c r="I34" s="7">
        <v>1</v>
      </c>
      <c r="J34" s="7"/>
      <c r="K34" s="7"/>
      <c r="L34" s="7"/>
      <c r="M34" s="7"/>
      <c r="N34" s="7"/>
      <c r="O34" s="7"/>
      <c r="P34" s="7"/>
      <c r="Q34" s="7">
        <v>9</v>
      </c>
      <c r="R34" s="7">
        <v>3</v>
      </c>
      <c r="S34" s="7">
        <v>3</v>
      </c>
      <c r="T34" s="15"/>
      <c r="U34" s="27">
        <f t="shared" si="0"/>
        <v>13</v>
      </c>
      <c r="V34" s="15">
        <f t="shared" si="1"/>
        <v>3</v>
      </c>
      <c r="W34" s="20">
        <f t="shared" si="2"/>
        <v>16</v>
      </c>
      <c r="X34" s="62">
        <f>W34/W97</f>
        <v>0.006291781360597719</v>
      </c>
      <c r="Y34" s="62"/>
      <c r="AA34" s="62"/>
    </row>
    <row r="35" spans="1:27" ht="12.75">
      <c r="A35" s="36">
        <v>143501</v>
      </c>
      <c r="B35" s="7" t="s">
        <v>274</v>
      </c>
      <c r="C35" s="8" t="s">
        <v>589</v>
      </c>
      <c r="D35" s="7" t="s">
        <v>106</v>
      </c>
      <c r="E35" s="7" t="s">
        <v>53</v>
      </c>
      <c r="F35" s="15" t="s">
        <v>35</v>
      </c>
      <c r="G35" s="54"/>
      <c r="H35" s="7"/>
      <c r="I35" s="7"/>
      <c r="J35" s="7"/>
      <c r="K35" s="7"/>
      <c r="L35" s="7"/>
      <c r="M35" s="7"/>
      <c r="N35" s="7"/>
      <c r="O35" s="7"/>
      <c r="P35" s="7"/>
      <c r="Q35" s="7">
        <v>8</v>
      </c>
      <c r="R35" s="7">
        <v>1</v>
      </c>
      <c r="S35" s="7">
        <v>2</v>
      </c>
      <c r="T35" s="15"/>
      <c r="U35" s="27">
        <f t="shared" si="0"/>
        <v>10</v>
      </c>
      <c r="V35" s="15">
        <f t="shared" si="1"/>
        <v>1</v>
      </c>
      <c r="W35" s="20">
        <f t="shared" si="2"/>
        <v>11</v>
      </c>
      <c r="X35" s="62">
        <f>W35/W97</f>
        <v>0.004325599685410932</v>
      </c>
      <c r="Y35" s="62"/>
      <c r="AA35" s="62"/>
    </row>
    <row r="36" spans="1:28" ht="12.75">
      <c r="A36" s="30">
        <v>160104</v>
      </c>
      <c r="B36" s="7" t="s">
        <v>275</v>
      </c>
      <c r="C36" s="8" t="s">
        <v>589</v>
      </c>
      <c r="D36" s="7" t="s">
        <v>54</v>
      </c>
      <c r="E36" s="7" t="s">
        <v>19</v>
      </c>
      <c r="F36" s="15" t="s">
        <v>33</v>
      </c>
      <c r="G36" s="54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15"/>
      <c r="U36" s="27">
        <f t="shared" si="0"/>
        <v>0</v>
      </c>
      <c r="V36" s="15">
        <f t="shared" si="1"/>
        <v>1</v>
      </c>
      <c r="W36" s="20">
        <f t="shared" si="2"/>
        <v>1</v>
      </c>
      <c r="X36" s="62">
        <f>W36/W97</f>
        <v>0.00039323633503735744</v>
      </c>
      <c r="Y36" s="62"/>
      <c r="Z36">
        <f>SUM(W36:W40)</f>
        <v>85</v>
      </c>
      <c r="AA36" s="62">
        <f>Z36/Z97</f>
        <v>0.03342508847817539</v>
      </c>
      <c r="AB36">
        <v>16</v>
      </c>
    </row>
    <row r="37" spans="1:27" ht="12.75">
      <c r="A37" s="36">
        <v>160501</v>
      </c>
      <c r="B37" s="7" t="s">
        <v>276</v>
      </c>
      <c r="C37" s="8" t="s">
        <v>589</v>
      </c>
      <c r="D37" s="7" t="s">
        <v>107</v>
      </c>
      <c r="E37" s="7" t="s">
        <v>19</v>
      </c>
      <c r="F37" s="15" t="s">
        <v>33</v>
      </c>
      <c r="G37" s="54"/>
      <c r="H37" s="7"/>
      <c r="I37" s="7">
        <v>1</v>
      </c>
      <c r="J37" s="7">
        <v>1</v>
      </c>
      <c r="K37" s="7"/>
      <c r="L37" s="7"/>
      <c r="M37" s="7"/>
      <c r="N37" s="7"/>
      <c r="O37" s="7"/>
      <c r="P37" s="7"/>
      <c r="Q37" s="7">
        <v>24</v>
      </c>
      <c r="R37" s="7">
        <v>4</v>
      </c>
      <c r="S37" s="7">
        <v>1</v>
      </c>
      <c r="T37" s="15"/>
      <c r="U37" s="27">
        <f t="shared" si="0"/>
        <v>26</v>
      </c>
      <c r="V37" s="15">
        <f t="shared" si="1"/>
        <v>5</v>
      </c>
      <c r="W37" s="20">
        <f t="shared" si="2"/>
        <v>31</v>
      </c>
      <c r="X37" s="62">
        <f>W37/W97</f>
        <v>0.01219032638615808</v>
      </c>
      <c r="Y37" s="62"/>
      <c r="AA37" s="62"/>
    </row>
    <row r="38" spans="1:27" ht="12.75">
      <c r="A38" s="36">
        <v>160901</v>
      </c>
      <c r="B38" s="7" t="s">
        <v>277</v>
      </c>
      <c r="C38" s="8" t="s">
        <v>589</v>
      </c>
      <c r="D38" s="7" t="s">
        <v>108</v>
      </c>
      <c r="E38" s="7" t="s">
        <v>19</v>
      </c>
      <c r="F38" s="15" t="s">
        <v>33</v>
      </c>
      <c r="G38" s="54"/>
      <c r="H38" s="7"/>
      <c r="I38" s="7"/>
      <c r="J38" s="7">
        <v>1</v>
      </c>
      <c r="K38" s="7"/>
      <c r="L38" s="7"/>
      <c r="M38" s="7"/>
      <c r="N38" s="7">
        <v>1</v>
      </c>
      <c r="O38" s="7">
        <v>1</v>
      </c>
      <c r="P38" s="7"/>
      <c r="Q38" s="7">
        <v>1</v>
      </c>
      <c r="R38" s="7">
        <v>9</v>
      </c>
      <c r="S38" s="7"/>
      <c r="T38" s="15">
        <v>1</v>
      </c>
      <c r="U38" s="27">
        <f t="shared" si="0"/>
        <v>2</v>
      </c>
      <c r="V38" s="15">
        <f t="shared" si="1"/>
        <v>12</v>
      </c>
      <c r="W38" s="20">
        <f t="shared" si="2"/>
        <v>14</v>
      </c>
      <c r="X38" s="62">
        <f>W38/W97</f>
        <v>0.005505308690523005</v>
      </c>
      <c r="Y38" s="62"/>
      <c r="AA38" s="62"/>
    </row>
    <row r="39" spans="1:27" ht="12.75">
      <c r="A39" s="36">
        <v>160902</v>
      </c>
      <c r="B39" s="7" t="s">
        <v>278</v>
      </c>
      <c r="C39" s="8" t="s">
        <v>589</v>
      </c>
      <c r="D39" s="7" t="s">
        <v>109</v>
      </c>
      <c r="E39" s="7" t="s">
        <v>19</v>
      </c>
      <c r="F39" s="15" t="s">
        <v>33</v>
      </c>
      <c r="G39" s="54"/>
      <c r="H39" s="7"/>
      <c r="I39" s="7"/>
      <c r="J39" s="7"/>
      <c r="K39" s="7"/>
      <c r="L39" s="7"/>
      <c r="M39" s="7"/>
      <c r="N39" s="7"/>
      <c r="O39" s="7"/>
      <c r="P39" s="7">
        <v>1</v>
      </c>
      <c r="Q39" s="7"/>
      <c r="R39" s="7">
        <v>5</v>
      </c>
      <c r="S39" s="7"/>
      <c r="T39" s="15"/>
      <c r="U39" s="27">
        <f t="shared" si="0"/>
        <v>0</v>
      </c>
      <c r="V39" s="15">
        <f t="shared" si="1"/>
        <v>6</v>
      </c>
      <c r="W39" s="20">
        <f t="shared" si="2"/>
        <v>6</v>
      </c>
      <c r="X39" s="62">
        <f>W39/W97</f>
        <v>0.0023594180102241447</v>
      </c>
      <c r="Y39" s="62"/>
      <c r="AA39" s="62"/>
    </row>
    <row r="40" spans="1:27" ht="12.75">
      <c r="A40" s="30">
        <v>160905</v>
      </c>
      <c r="B40" s="7" t="s">
        <v>279</v>
      </c>
      <c r="C40" s="8" t="s">
        <v>589</v>
      </c>
      <c r="D40" s="7" t="s">
        <v>110</v>
      </c>
      <c r="E40" s="7" t="s">
        <v>19</v>
      </c>
      <c r="F40" s="15" t="s">
        <v>33</v>
      </c>
      <c r="G40" s="54"/>
      <c r="H40" s="7"/>
      <c r="I40" s="7"/>
      <c r="J40" s="7"/>
      <c r="K40" s="7"/>
      <c r="L40" s="7"/>
      <c r="M40" s="7"/>
      <c r="N40" s="7"/>
      <c r="O40" s="7"/>
      <c r="P40" s="7">
        <v>6</v>
      </c>
      <c r="Q40" s="7">
        <v>6</v>
      </c>
      <c r="R40" s="7">
        <v>16</v>
      </c>
      <c r="S40" s="7">
        <v>1</v>
      </c>
      <c r="T40" s="15">
        <v>4</v>
      </c>
      <c r="U40" s="27">
        <f t="shared" si="0"/>
        <v>7</v>
      </c>
      <c r="V40" s="15">
        <f t="shared" si="1"/>
        <v>26</v>
      </c>
      <c r="W40" s="20">
        <f t="shared" si="2"/>
        <v>33</v>
      </c>
      <c r="X40" s="62">
        <f>W40/W97</f>
        <v>0.012976799056232795</v>
      </c>
      <c r="Y40" s="62"/>
      <c r="AA40" s="62"/>
    </row>
    <row r="41" spans="1:28" ht="12.75">
      <c r="A41" s="36">
        <v>190701</v>
      </c>
      <c r="B41" s="7" t="s">
        <v>376</v>
      </c>
      <c r="C41" s="8" t="s">
        <v>589</v>
      </c>
      <c r="D41" s="7" t="s">
        <v>111</v>
      </c>
      <c r="E41" s="7" t="s">
        <v>31</v>
      </c>
      <c r="F41" s="15" t="s">
        <v>31</v>
      </c>
      <c r="G41" s="54"/>
      <c r="H41" s="7"/>
      <c r="I41" s="7">
        <v>1</v>
      </c>
      <c r="J41" s="7">
        <v>7</v>
      </c>
      <c r="K41" s="7"/>
      <c r="L41" s="7"/>
      <c r="M41" s="7">
        <v>1</v>
      </c>
      <c r="N41" s="7">
        <v>1</v>
      </c>
      <c r="O41" s="7"/>
      <c r="P41" s="7">
        <v>9</v>
      </c>
      <c r="Q41" s="7">
        <v>5</v>
      </c>
      <c r="R41" s="7">
        <v>92</v>
      </c>
      <c r="S41" s="7"/>
      <c r="T41" s="15">
        <v>18</v>
      </c>
      <c r="U41" s="27">
        <f t="shared" si="0"/>
        <v>7</v>
      </c>
      <c r="V41" s="15">
        <f t="shared" si="1"/>
        <v>127</v>
      </c>
      <c r="W41" s="20">
        <f t="shared" si="2"/>
        <v>134</v>
      </c>
      <c r="X41" s="62">
        <f>W41/W97</f>
        <v>0.0526936688950059</v>
      </c>
      <c r="Y41" s="62"/>
      <c r="Z41">
        <f>SUM(W41:W42)</f>
        <v>220</v>
      </c>
      <c r="AA41" s="62">
        <f>Z41/Z97</f>
        <v>0.08651199370821865</v>
      </c>
      <c r="AB41">
        <v>19</v>
      </c>
    </row>
    <row r="42" spans="1:27" ht="12.75">
      <c r="A42" s="36">
        <v>190901</v>
      </c>
      <c r="B42" s="7" t="s">
        <v>377</v>
      </c>
      <c r="C42" s="8" t="s">
        <v>589</v>
      </c>
      <c r="D42" s="7" t="s">
        <v>112</v>
      </c>
      <c r="E42" s="7" t="s">
        <v>31</v>
      </c>
      <c r="F42" s="15" t="s">
        <v>31</v>
      </c>
      <c r="G42" s="54"/>
      <c r="H42" s="7"/>
      <c r="I42" s="7"/>
      <c r="J42" s="7"/>
      <c r="K42" s="7"/>
      <c r="L42" s="7"/>
      <c r="M42" s="7"/>
      <c r="N42" s="7"/>
      <c r="O42" s="7"/>
      <c r="P42" s="7">
        <v>2</v>
      </c>
      <c r="Q42" s="7"/>
      <c r="R42" s="7">
        <v>75</v>
      </c>
      <c r="S42" s="7"/>
      <c r="T42" s="15">
        <v>9</v>
      </c>
      <c r="U42" s="27">
        <f t="shared" si="0"/>
        <v>0</v>
      </c>
      <c r="V42" s="15">
        <f t="shared" si="1"/>
        <v>86</v>
      </c>
      <c r="W42" s="20">
        <f t="shared" si="2"/>
        <v>86</v>
      </c>
      <c r="X42" s="62">
        <f>W42/W97</f>
        <v>0.033818324813212744</v>
      </c>
      <c r="Y42" s="62"/>
      <c r="AA42" s="62"/>
    </row>
    <row r="43" spans="1:28" ht="12.75">
      <c r="A43" s="36">
        <v>230101</v>
      </c>
      <c r="B43" s="7" t="s">
        <v>280</v>
      </c>
      <c r="C43" s="8" t="s">
        <v>589</v>
      </c>
      <c r="D43" s="7" t="s">
        <v>113</v>
      </c>
      <c r="E43" s="7" t="s">
        <v>19</v>
      </c>
      <c r="F43" s="15" t="s">
        <v>33</v>
      </c>
      <c r="G43" s="54"/>
      <c r="H43" s="7"/>
      <c r="I43" s="7">
        <v>1</v>
      </c>
      <c r="J43" s="7">
        <v>2</v>
      </c>
      <c r="K43" s="7"/>
      <c r="L43" s="7"/>
      <c r="M43" s="7"/>
      <c r="N43" s="7"/>
      <c r="O43" s="7"/>
      <c r="P43" s="7">
        <v>1</v>
      </c>
      <c r="Q43" s="7">
        <v>18</v>
      </c>
      <c r="R43" s="7">
        <v>45</v>
      </c>
      <c r="S43" s="7">
        <v>3</v>
      </c>
      <c r="T43" s="15">
        <v>12</v>
      </c>
      <c r="U43" s="27">
        <f t="shared" si="0"/>
        <v>22</v>
      </c>
      <c r="V43" s="15">
        <f t="shared" si="1"/>
        <v>60</v>
      </c>
      <c r="W43" s="20">
        <f t="shared" si="2"/>
        <v>82</v>
      </c>
      <c r="X43" s="62">
        <f>W43/W97</f>
        <v>0.03224537947306331</v>
      </c>
      <c r="Y43" s="62"/>
      <c r="Z43">
        <v>94</v>
      </c>
      <c r="AA43" s="62">
        <f>Z43/Z97</f>
        <v>0.0369642154935116</v>
      </c>
      <c r="AB43">
        <v>23</v>
      </c>
    </row>
    <row r="44" spans="1:27" ht="12.75">
      <c r="A44" s="36">
        <v>231303</v>
      </c>
      <c r="B44" s="7" t="s">
        <v>282</v>
      </c>
      <c r="C44" s="8" t="s">
        <v>589</v>
      </c>
      <c r="D44" s="7" t="s">
        <v>281</v>
      </c>
      <c r="E44" s="7" t="s">
        <v>19</v>
      </c>
      <c r="F44" s="15" t="s">
        <v>33</v>
      </c>
      <c r="G44" s="54"/>
      <c r="H44" s="7"/>
      <c r="I44" s="7">
        <v>1</v>
      </c>
      <c r="J44" s="7"/>
      <c r="K44" s="7"/>
      <c r="L44" s="7"/>
      <c r="M44" s="7"/>
      <c r="N44" s="7"/>
      <c r="O44" s="7"/>
      <c r="P44" s="7"/>
      <c r="Q44" s="7">
        <v>5</v>
      </c>
      <c r="R44" s="7">
        <v>5</v>
      </c>
      <c r="S44" s="7"/>
      <c r="T44" s="15">
        <v>1</v>
      </c>
      <c r="U44" s="27">
        <f t="shared" si="0"/>
        <v>6</v>
      </c>
      <c r="V44" s="15">
        <f t="shared" si="1"/>
        <v>6</v>
      </c>
      <c r="W44" s="20">
        <f t="shared" si="2"/>
        <v>12</v>
      </c>
      <c r="X44" s="62">
        <f>W44/W97</f>
        <v>0.0047188360204482895</v>
      </c>
      <c r="Y44" s="62"/>
      <c r="AA44" s="62"/>
    </row>
    <row r="45" spans="1:28" ht="12.75">
      <c r="A45" s="36">
        <v>240199</v>
      </c>
      <c r="B45" s="7" t="s">
        <v>114</v>
      </c>
      <c r="C45" s="8" t="s">
        <v>589</v>
      </c>
      <c r="D45" s="7" t="s">
        <v>115</v>
      </c>
      <c r="E45" s="7" t="s">
        <v>32</v>
      </c>
      <c r="F45" s="15" t="s">
        <v>32</v>
      </c>
      <c r="G45" s="54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</v>
      </c>
      <c r="S45" s="7"/>
      <c r="T45" s="15"/>
      <c r="U45" s="27">
        <f t="shared" si="0"/>
        <v>0</v>
      </c>
      <c r="V45" s="15">
        <f t="shared" si="1"/>
        <v>1</v>
      </c>
      <c r="W45" s="20">
        <f t="shared" si="2"/>
        <v>1</v>
      </c>
      <c r="X45" s="62">
        <f>W45/W97</f>
        <v>0.00039323633503735744</v>
      </c>
      <c r="Y45" s="62"/>
      <c r="Z45">
        <v>1</v>
      </c>
      <c r="AA45" s="62">
        <f>Z45/Z97</f>
        <v>0.00039323633503735744</v>
      </c>
      <c r="AB45">
        <v>24</v>
      </c>
    </row>
    <row r="46" spans="1:28" ht="12.75">
      <c r="A46" s="36">
        <v>260101</v>
      </c>
      <c r="B46" s="7" t="s">
        <v>283</v>
      </c>
      <c r="C46" s="8" t="s">
        <v>589</v>
      </c>
      <c r="D46" s="7" t="s">
        <v>116</v>
      </c>
      <c r="E46" s="7" t="s">
        <v>52</v>
      </c>
      <c r="F46" s="15" t="s">
        <v>36</v>
      </c>
      <c r="G46" s="54"/>
      <c r="H46" s="7"/>
      <c r="I46" s="7"/>
      <c r="J46" s="7"/>
      <c r="K46" s="7"/>
      <c r="L46" s="7"/>
      <c r="M46" s="7"/>
      <c r="N46" s="7"/>
      <c r="O46" s="7"/>
      <c r="P46" s="7"/>
      <c r="Q46" s="7">
        <v>5</v>
      </c>
      <c r="R46" s="7">
        <v>7</v>
      </c>
      <c r="S46" s="7">
        <v>1</v>
      </c>
      <c r="T46" s="15">
        <v>1</v>
      </c>
      <c r="U46" s="27">
        <f t="shared" si="0"/>
        <v>6</v>
      </c>
      <c r="V46" s="15">
        <f t="shared" si="1"/>
        <v>8</v>
      </c>
      <c r="W46" s="20">
        <f t="shared" si="2"/>
        <v>14</v>
      </c>
      <c r="X46" s="62">
        <f>W46/W97</f>
        <v>0.005505308690523005</v>
      </c>
      <c r="Y46" s="62"/>
      <c r="Z46">
        <f>SUM(W46:W49)</f>
        <v>152</v>
      </c>
      <c r="AA46" s="62">
        <f>Z46/Z97</f>
        <v>0.05977192292567833</v>
      </c>
      <c r="AB46">
        <v>26</v>
      </c>
    </row>
    <row r="47" spans="1:27" ht="12.75">
      <c r="A47" s="36">
        <v>260502</v>
      </c>
      <c r="B47" s="7" t="s">
        <v>55</v>
      </c>
      <c r="C47" s="8" t="s">
        <v>589</v>
      </c>
      <c r="D47" s="7" t="s">
        <v>117</v>
      </c>
      <c r="E47" s="7" t="s">
        <v>52</v>
      </c>
      <c r="F47" s="15" t="s">
        <v>29</v>
      </c>
      <c r="G47" s="54"/>
      <c r="H47" s="7"/>
      <c r="I47" s="7">
        <v>2</v>
      </c>
      <c r="J47" s="7"/>
      <c r="K47" s="7"/>
      <c r="L47" s="7"/>
      <c r="M47" s="7"/>
      <c r="N47" s="7">
        <v>2</v>
      </c>
      <c r="O47" s="7"/>
      <c r="P47" s="7">
        <v>1</v>
      </c>
      <c r="Q47" s="7">
        <v>8</v>
      </c>
      <c r="R47" s="7">
        <v>5</v>
      </c>
      <c r="S47" s="7">
        <v>3</v>
      </c>
      <c r="T47" s="15">
        <v>2</v>
      </c>
      <c r="U47" s="27">
        <f t="shared" si="0"/>
        <v>13</v>
      </c>
      <c r="V47" s="15">
        <f t="shared" si="1"/>
        <v>10</v>
      </c>
      <c r="W47" s="20">
        <f t="shared" si="2"/>
        <v>23</v>
      </c>
      <c r="X47" s="62">
        <f>W47/W97</f>
        <v>0.009044435705859222</v>
      </c>
      <c r="Y47" s="62"/>
      <c r="AA47" s="62"/>
    </row>
    <row r="48" spans="1:27" ht="12.75">
      <c r="A48" s="36">
        <v>260701</v>
      </c>
      <c r="B48" s="7" t="s">
        <v>284</v>
      </c>
      <c r="C48" s="8" t="s">
        <v>589</v>
      </c>
      <c r="D48" s="7" t="s">
        <v>118</v>
      </c>
      <c r="E48" s="7" t="s">
        <v>52</v>
      </c>
      <c r="F48" s="15" t="s">
        <v>36</v>
      </c>
      <c r="G48" s="54"/>
      <c r="H48" s="7">
        <v>1</v>
      </c>
      <c r="I48" s="7">
        <v>1</v>
      </c>
      <c r="J48" s="7">
        <v>5</v>
      </c>
      <c r="K48" s="7"/>
      <c r="L48" s="7"/>
      <c r="M48" s="7">
        <v>3</v>
      </c>
      <c r="N48" s="7">
        <v>2</v>
      </c>
      <c r="O48" s="7"/>
      <c r="P48" s="7">
        <v>4</v>
      </c>
      <c r="Q48" s="7">
        <v>16</v>
      </c>
      <c r="R48" s="7">
        <v>32</v>
      </c>
      <c r="S48" s="7">
        <v>3</v>
      </c>
      <c r="T48" s="15">
        <v>4</v>
      </c>
      <c r="U48" s="27">
        <f t="shared" si="0"/>
        <v>23</v>
      </c>
      <c r="V48" s="15">
        <f t="shared" si="1"/>
        <v>48</v>
      </c>
      <c r="W48" s="20">
        <f t="shared" si="2"/>
        <v>71</v>
      </c>
      <c r="X48" s="62">
        <f>W48/W97</f>
        <v>0.02791977978765238</v>
      </c>
      <c r="Y48" s="62"/>
      <c r="AA48" s="62"/>
    </row>
    <row r="49" spans="1:27" ht="12.75">
      <c r="A49" s="30">
        <v>261302</v>
      </c>
      <c r="B49" s="7" t="s">
        <v>285</v>
      </c>
      <c r="C49" s="8" t="s">
        <v>589</v>
      </c>
      <c r="D49" s="7" t="s">
        <v>119</v>
      </c>
      <c r="E49" s="7" t="s">
        <v>52</v>
      </c>
      <c r="F49" s="15" t="s">
        <v>36</v>
      </c>
      <c r="G49" s="54"/>
      <c r="H49" s="7">
        <v>1</v>
      </c>
      <c r="I49" s="7"/>
      <c r="J49" s="7"/>
      <c r="K49" s="7"/>
      <c r="L49" s="7"/>
      <c r="M49" s="7">
        <v>1</v>
      </c>
      <c r="N49" s="7">
        <v>1</v>
      </c>
      <c r="O49" s="7"/>
      <c r="P49" s="7">
        <v>1</v>
      </c>
      <c r="Q49" s="7">
        <v>10</v>
      </c>
      <c r="R49" s="7">
        <v>23</v>
      </c>
      <c r="S49" s="7">
        <v>1</v>
      </c>
      <c r="T49" s="15">
        <v>6</v>
      </c>
      <c r="U49" s="27">
        <f t="shared" si="0"/>
        <v>12</v>
      </c>
      <c r="V49" s="15">
        <f t="shared" si="1"/>
        <v>32</v>
      </c>
      <c r="W49" s="20">
        <f t="shared" si="2"/>
        <v>44</v>
      </c>
      <c r="X49" s="62">
        <f>W49/W97</f>
        <v>0.01730239874164373</v>
      </c>
      <c r="Y49" s="62"/>
      <c r="AA49" s="62"/>
    </row>
    <row r="50" spans="1:28" ht="12.75">
      <c r="A50" s="36">
        <v>270101</v>
      </c>
      <c r="B50" s="7" t="s">
        <v>286</v>
      </c>
      <c r="C50" s="8" t="s">
        <v>589</v>
      </c>
      <c r="D50" s="7" t="s">
        <v>120</v>
      </c>
      <c r="E50" s="7" t="s">
        <v>19</v>
      </c>
      <c r="F50" s="15" t="s">
        <v>34</v>
      </c>
      <c r="G50" s="54"/>
      <c r="H50" s="7"/>
      <c r="I50" s="7"/>
      <c r="J50" s="7"/>
      <c r="K50" s="7"/>
      <c r="L50" s="7"/>
      <c r="M50" s="7"/>
      <c r="N50" s="7"/>
      <c r="O50" s="7"/>
      <c r="P50" s="7"/>
      <c r="Q50" s="7">
        <v>3</v>
      </c>
      <c r="R50" s="7">
        <v>2</v>
      </c>
      <c r="S50" s="7">
        <v>1</v>
      </c>
      <c r="T50" s="15"/>
      <c r="U50" s="27">
        <f t="shared" si="0"/>
        <v>4</v>
      </c>
      <c r="V50" s="15">
        <f t="shared" si="1"/>
        <v>2</v>
      </c>
      <c r="W50" s="20">
        <f t="shared" si="2"/>
        <v>6</v>
      </c>
      <c r="X50" s="62">
        <f>W50/W97</f>
        <v>0.0023594180102241447</v>
      </c>
      <c r="Y50" s="62"/>
      <c r="Z50">
        <v>15</v>
      </c>
      <c r="AA50" s="62">
        <f>Z50/Z97</f>
        <v>0.005898545025560362</v>
      </c>
      <c r="AB50">
        <v>27</v>
      </c>
    </row>
    <row r="51" spans="1:27" ht="12.75">
      <c r="A51" s="30">
        <v>270101</v>
      </c>
      <c r="B51" s="7" t="s">
        <v>287</v>
      </c>
      <c r="C51" s="8" t="s">
        <v>589</v>
      </c>
      <c r="D51" s="7" t="s">
        <v>121</v>
      </c>
      <c r="E51" s="7" t="s">
        <v>19</v>
      </c>
      <c r="F51" s="15" t="s">
        <v>34</v>
      </c>
      <c r="G51" s="54"/>
      <c r="H51" s="7"/>
      <c r="I51" s="7"/>
      <c r="J51" s="7">
        <v>1</v>
      </c>
      <c r="K51" s="7"/>
      <c r="L51" s="7"/>
      <c r="M51" s="7"/>
      <c r="N51" s="7"/>
      <c r="O51" s="7"/>
      <c r="P51" s="7"/>
      <c r="Q51" s="7">
        <v>3</v>
      </c>
      <c r="R51" s="7">
        <v>3</v>
      </c>
      <c r="S51" s="7">
        <v>2</v>
      </c>
      <c r="T51" s="15"/>
      <c r="U51" s="27">
        <f t="shared" si="0"/>
        <v>5</v>
      </c>
      <c r="V51" s="15">
        <f t="shared" si="1"/>
        <v>4</v>
      </c>
      <c r="W51" s="20">
        <f t="shared" si="2"/>
        <v>9</v>
      </c>
      <c r="X51" s="62">
        <f>W51/W97</f>
        <v>0.003539127015336217</v>
      </c>
      <c r="Y51" s="62"/>
      <c r="AA51" s="62"/>
    </row>
    <row r="52" spans="1:28" ht="12.75">
      <c r="A52" s="36">
        <v>380101</v>
      </c>
      <c r="B52" s="7" t="s">
        <v>288</v>
      </c>
      <c r="C52" s="8" t="s">
        <v>589</v>
      </c>
      <c r="D52" s="7" t="s">
        <v>122</v>
      </c>
      <c r="E52" s="7" t="s">
        <v>19</v>
      </c>
      <c r="F52" s="15" t="s">
        <v>33</v>
      </c>
      <c r="G52" s="54"/>
      <c r="H52" s="7"/>
      <c r="I52" s="7"/>
      <c r="J52" s="7"/>
      <c r="K52" s="7"/>
      <c r="L52" s="7"/>
      <c r="M52" s="7"/>
      <c r="N52" s="7"/>
      <c r="O52" s="7"/>
      <c r="P52" s="7"/>
      <c r="Q52" s="7">
        <v>6</v>
      </c>
      <c r="R52" s="7">
        <v>3</v>
      </c>
      <c r="S52" s="7">
        <v>3</v>
      </c>
      <c r="T52" s="15">
        <v>1</v>
      </c>
      <c r="U52" s="27">
        <f t="shared" si="0"/>
        <v>9</v>
      </c>
      <c r="V52" s="15">
        <f t="shared" si="1"/>
        <v>4</v>
      </c>
      <c r="W52" s="20">
        <f t="shared" si="2"/>
        <v>13</v>
      </c>
      <c r="X52" s="62">
        <f>W52/W97</f>
        <v>0.005112072355485647</v>
      </c>
      <c r="Y52" s="62"/>
      <c r="Z52">
        <v>13</v>
      </c>
      <c r="AA52" s="62">
        <f>Z52/Z97</f>
        <v>0.005112072355485647</v>
      </c>
      <c r="AB52">
        <v>38</v>
      </c>
    </row>
    <row r="53" spans="1:28" ht="12.75">
      <c r="A53" s="30">
        <v>400501</v>
      </c>
      <c r="B53" s="7" t="s">
        <v>289</v>
      </c>
      <c r="C53" s="8" t="s">
        <v>589</v>
      </c>
      <c r="D53" s="7" t="s">
        <v>123</v>
      </c>
      <c r="E53" s="7" t="s">
        <v>19</v>
      </c>
      <c r="F53" s="15" t="s">
        <v>34</v>
      </c>
      <c r="G53" s="54"/>
      <c r="H53" s="7">
        <v>1</v>
      </c>
      <c r="I53" s="7"/>
      <c r="J53" s="7"/>
      <c r="K53" s="7"/>
      <c r="L53" s="7"/>
      <c r="M53" s="7"/>
      <c r="N53" s="7"/>
      <c r="O53" s="7"/>
      <c r="P53" s="7"/>
      <c r="Q53" s="7">
        <v>1</v>
      </c>
      <c r="R53" s="7">
        <v>3</v>
      </c>
      <c r="S53" s="7"/>
      <c r="T53" s="15"/>
      <c r="U53" s="27">
        <f t="shared" si="0"/>
        <v>1</v>
      </c>
      <c r="V53" s="15">
        <f t="shared" si="1"/>
        <v>4</v>
      </c>
      <c r="W53" s="20">
        <f t="shared" si="2"/>
        <v>5</v>
      </c>
      <c r="X53" s="62">
        <f>W53/W97</f>
        <v>0.001966181675186787</v>
      </c>
      <c r="Y53" s="62"/>
      <c r="Z53">
        <f>SUM(W53:W61)</f>
        <v>32</v>
      </c>
      <c r="AA53" s="62">
        <f>Z53/Z97</f>
        <v>0.012583562721195438</v>
      </c>
      <c r="AB53">
        <v>40</v>
      </c>
    </row>
    <row r="54" spans="1:27" ht="12.75">
      <c r="A54" s="36">
        <v>400501</v>
      </c>
      <c r="B54" s="7" t="s">
        <v>290</v>
      </c>
      <c r="C54" s="8" t="s">
        <v>589</v>
      </c>
      <c r="D54" s="7" t="s">
        <v>124</v>
      </c>
      <c r="E54" s="7" t="s">
        <v>19</v>
      </c>
      <c r="F54" s="15" t="s">
        <v>34</v>
      </c>
      <c r="G54" s="54"/>
      <c r="H54" s="7"/>
      <c r="I54" s="7">
        <v>1</v>
      </c>
      <c r="J54" s="7"/>
      <c r="K54" s="7"/>
      <c r="L54" s="7"/>
      <c r="M54" s="7"/>
      <c r="N54" s="7"/>
      <c r="O54" s="7"/>
      <c r="P54" s="7">
        <v>1</v>
      </c>
      <c r="Q54" s="7">
        <v>2</v>
      </c>
      <c r="R54" s="7">
        <v>6</v>
      </c>
      <c r="S54" s="7"/>
      <c r="T54" s="15"/>
      <c r="U54" s="27">
        <f t="shared" si="0"/>
        <v>3</v>
      </c>
      <c r="V54" s="15">
        <f t="shared" si="1"/>
        <v>7</v>
      </c>
      <c r="W54" s="20">
        <f t="shared" si="2"/>
        <v>10</v>
      </c>
      <c r="X54" s="62">
        <f>W54/W97</f>
        <v>0.003932363350373574</v>
      </c>
      <c r="Y54" s="62"/>
      <c r="AA54" s="62"/>
    </row>
    <row r="55" spans="1:27" ht="12.75">
      <c r="A55" s="36">
        <v>400510</v>
      </c>
      <c r="B55" s="7" t="s">
        <v>379</v>
      </c>
      <c r="C55" s="8" t="s">
        <v>589</v>
      </c>
      <c r="D55" s="7" t="s">
        <v>378</v>
      </c>
      <c r="E55" s="7" t="s">
        <v>19</v>
      </c>
      <c r="F55" s="15" t="s">
        <v>34</v>
      </c>
      <c r="G55" s="54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5</v>
      </c>
      <c r="S55" s="7"/>
      <c r="T55" s="15"/>
      <c r="U55" s="27">
        <f t="shared" si="0"/>
        <v>0</v>
      </c>
      <c r="V55" s="15">
        <f t="shared" si="1"/>
        <v>5</v>
      </c>
      <c r="W55" s="20">
        <f t="shared" si="2"/>
        <v>5</v>
      </c>
      <c r="X55" s="62">
        <f>W55/W97</f>
        <v>0.001966181675186787</v>
      </c>
      <c r="Y55" s="62"/>
      <c r="AA55" s="62"/>
    </row>
    <row r="56" spans="1:27" ht="12.75">
      <c r="A56" s="36">
        <v>400599</v>
      </c>
      <c r="B56" s="7" t="s">
        <v>291</v>
      </c>
      <c r="C56" s="8" t="s">
        <v>589</v>
      </c>
      <c r="D56" s="7" t="s">
        <v>71</v>
      </c>
      <c r="E56" s="7" t="s">
        <v>19</v>
      </c>
      <c r="F56" s="15" t="s">
        <v>34</v>
      </c>
      <c r="G56" s="54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</v>
      </c>
      <c r="S56" s="7"/>
      <c r="T56" s="15"/>
      <c r="U56" s="27">
        <f t="shared" si="0"/>
        <v>0</v>
      </c>
      <c r="V56" s="15">
        <f t="shared" si="1"/>
        <v>1</v>
      </c>
      <c r="W56" s="20">
        <f t="shared" si="2"/>
        <v>1</v>
      </c>
      <c r="X56" s="62">
        <f>W56/W97</f>
        <v>0.00039323633503735744</v>
      </c>
      <c r="Y56" s="62"/>
      <c r="AA56" s="62"/>
    </row>
    <row r="57" spans="1:27" ht="12.75">
      <c r="A57" s="36">
        <v>400601</v>
      </c>
      <c r="B57" s="7" t="s">
        <v>380</v>
      </c>
      <c r="C57" s="8" t="s">
        <v>589</v>
      </c>
      <c r="D57" s="7" t="s">
        <v>56</v>
      </c>
      <c r="E57" s="7" t="s">
        <v>52</v>
      </c>
      <c r="F57" s="15" t="s">
        <v>29</v>
      </c>
      <c r="G57" s="54"/>
      <c r="H57" s="7"/>
      <c r="I57" s="7"/>
      <c r="J57" s="7"/>
      <c r="K57" s="7"/>
      <c r="L57" s="7"/>
      <c r="M57" s="7"/>
      <c r="N57" s="7"/>
      <c r="O57" s="7"/>
      <c r="P57" s="7"/>
      <c r="Q57" s="7">
        <v>2</v>
      </c>
      <c r="R57" s="7"/>
      <c r="S57" s="7"/>
      <c r="T57" s="15">
        <v>2</v>
      </c>
      <c r="U57" s="27">
        <f t="shared" si="0"/>
        <v>2</v>
      </c>
      <c r="V57" s="15">
        <f t="shared" si="1"/>
        <v>2</v>
      </c>
      <c r="W57" s="20">
        <f t="shared" si="2"/>
        <v>4</v>
      </c>
      <c r="X57" s="62">
        <f>W57/W97</f>
        <v>0.0015729453401494297</v>
      </c>
      <c r="Y57" s="62"/>
      <c r="AA57" s="62"/>
    </row>
    <row r="58" spans="1:27" ht="12.75">
      <c r="A58" s="30">
        <v>400699</v>
      </c>
      <c r="B58" s="7" t="s">
        <v>292</v>
      </c>
      <c r="C58" s="8" t="s">
        <v>589</v>
      </c>
      <c r="D58" s="7" t="s">
        <v>125</v>
      </c>
      <c r="E58" s="7" t="s">
        <v>52</v>
      </c>
      <c r="F58" s="15" t="s">
        <v>29</v>
      </c>
      <c r="G58" s="54"/>
      <c r="H58" s="7"/>
      <c r="I58" s="7"/>
      <c r="J58" s="7"/>
      <c r="K58" s="7"/>
      <c r="L58" s="7"/>
      <c r="M58" s="7"/>
      <c r="N58" s="7"/>
      <c r="O58" s="7"/>
      <c r="P58" s="7">
        <v>1</v>
      </c>
      <c r="Q58" s="7">
        <v>1</v>
      </c>
      <c r="R58" s="7"/>
      <c r="S58" s="7"/>
      <c r="T58" s="15"/>
      <c r="U58" s="27">
        <f t="shared" si="0"/>
        <v>1</v>
      </c>
      <c r="V58" s="15">
        <f t="shared" si="1"/>
        <v>1</v>
      </c>
      <c r="W58" s="20">
        <f t="shared" si="2"/>
        <v>2</v>
      </c>
      <c r="X58" s="62">
        <f>W58/W97</f>
        <v>0.0007864726700747149</v>
      </c>
      <c r="Y58" s="62"/>
      <c r="AA58" s="62"/>
    </row>
    <row r="59" spans="1:27" ht="12.75">
      <c r="A59" s="36">
        <v>400801</v>
      </c>
      <c r="B59" s="7" t="s">
        <v>316</v>
      </c>
      <c r="C59" s="8" t="s">
        <v>589</v>
      </c>
      <c r="D59" s="7" t="s">
        <v>315</v>
      </c>
      <c r="E59" s="7" t="s">
        <v>19</v>
      </c>
      <c r="F59" s="15" t="s">
        <v>34</v>
      </c>
      <c r="G59" s="54"/>
      <c r="H59" s="7"/>
      <c r="I59" s="7"/>
      <c r="J59" s="7"/>
      <c r="K59" s="7"/>
      <c r="L59" s="7"/>
      <c r="M59" s="7"/>
      <c r="N59" s="7"/>
      <c r="O59" s="7"/>
      <c r="P59" s="7"/>
      <c r="Q59" s="7">
        <v>1</v>
      </c>
      <c r="R59" s="7"/>
      <c r="S59" s="7"/>
      <c r="T59" s="15"/>
      <c r="U59" s="27">
        <f t="shared" si="0"/>
        <v>1</v>
      </c>
      <c r="V59" s="15">
        <f t="shared" si="1"/>
        <v>0</v>
      </c>
      <c r="W59" s="20">
        <f t="shared" si="2"/>
        <v>1</v>
      </c>
      <c r="X59" s="62">
        <f>W59/W97</f>
        <v>0.00039323633503735744</v>
      </c>
      <c r="Y59" s="62"/>
      <c r="AA59" s="62"/>
    </row>
    <row r="60" spans="1:27" ht="12.75">
      <c r="A60" s="36">
        <v>400801</v>
      </c>
      <c r="B60" s="7" t="s">
        <v>460</v>
      </c>
      <c r="C60" s="8" t="s">
        <v>589</v>
      </c>
      <c r="D60" s="7" t="s">
        <v>459</v>
      </c>
      <c r="E60" s="7" t="s">
        <v>19</v>
      </c>
      <c r="F60" s="15" t="s">
        <v>34</v>
      </c>
      <c r="G60" s="54"/>
      <c r="H60" s="7"/>
      <c r="I60" s="7"/>
      <c r="J60" s="7"/>
      <c r="K60" s="7"/>
      <c r="L60" s="7"/>
      <c r="M60" s="7"/>
      <c r="N60" s="7"/>
      <c r="O60" s="7"/>
      <c r="P60" s="7"/>
      <c r="Q60" s="7">
        <v>1</v>
      </c>
      <c r="R60" s="7">
        <v>1</v>
      </c>
      <c r="S60" s="7"/>
      <c r="T60" s="15"/>
      <c r="U60" s="27">
        <f t="shared" si="0"/>
        <v>1</v>
      </c>
      <c r="V60" s="15">
        <f t="shared" si="1"/>
        <v>1</v>
      </c>
      <c r="W60" s="20">
        <f t="shared" si="2"/>
        <v>2</v>
      </c>
      <c r="X60" s="62">
        <f>W60/W97</f>
        <v>0.0007864726700747149</v>
      </c>
      <c r="Y60" s="62"/>
      <c r="AA60" s="62"/>
    </row>
    <row r="61" spans="1:27" ht="12.75">
      <c r="A61" s="30">
        <v>400899</v>
      </c>
      <c r="B61" s="7" t="s">
        <v>462</v>
      </c>
      <c r="C61" s="8" t="s">
        <v>589</v>
      </c>
      <c r="D61" s="7" t="s">
        <v>461</v>
      </c>
      <c r="E61" s="7" t="s">
        <v>19</v>
      </c>
      <c r="F61" s="15" t="s">
        <v>34</v>
      </c>
      <c r="G61" s="54"/>
      <c r="H61" s="7"/>
      <c r="I61" s="7"/>
      <c r="J61" s="7"/>
      <c r="K61" s="7"/>
      <c r="L61" s="7"/>
      <c r="M61" s="7"/>
      <c r="N61" s="7"/>
      <c r="O61" s="7"/>
      <c r="P61" s="7"/>
      <c r="Q61" s="7">
        <v>1</v>
      </c>
      <c r="R61" s="7">
        <v>1</v>
      </c>
      <c r="S61" s="7"/>
      <c r="T61" s="15"/>
      <c r="U61" s="27">
        <f t="shared" si="0"/>
        <v>1</v>
      </c>
      <c r="V61" s="15">
        <f t="shared" si="1"/>
        <v>1</v>
      </c>
      <c r="W61" s="20">
        <f t="shared" si="2"/>
        <v>2</v>
      </c>
      <c r="X61" s="62">
        <f>W61/W97</f>
        <v>0.0007864726700747149</v>
      </c>
      <c r="Y61" s="62"/>
      <c r="AA61" s="62"/>
    </row>
    <row r="62" spans="1:28" ht="12.75">
      <c r="A62" s="36">
        <v>420101</v>
      </c>
      <c r="B62" s="7" t="s">
        <v>293</v>
      </c>
      <c r="C62" s="8" t="s">
        <v>589</v>
      </c>
      <c r="D62" s="7" t="s">
        <v>126</v>
      </c>
      <c r="E62" s="7" t="s">
        <v>19</v>
      </c>
      <c r="F62" s="15" t="s">
        <v>30</v>
      </c>
      <c r="G62" s="54"/>
      <c r="H62" s="7">
        <v>1</v>
      </c>
      <c r="I62" s="7">
        <v>3</v>
      </c>
      <c r="J62" s="7">
        <v>3</v>
      </c>
      <c r="K62" s="7">
        <v>1</v>
      </c>
      <c r="L62" s="7">
        <v>2</v>
      </c>
      <c r="M62" s="7">
        <v>2</v>
      </c>
      <c r="N62" s="7"/>
      <c r="O62" s="7">
        <v>1</v>
      </c>
      <c r="P62" s="7">
        <v>7</v>
      </c>
      <c r="Q62" s="7">
        <v>26</v>
      </c>
      <c r="R62" s="7">
        <v>89</v>
      </c>
      <c r="S62" s="7">
        <v>6</v>
      </c>
      <c r="T62" s="15">
        <v>11</v>
      </c>
      <c r="U62" s="27">
        <f t="shared" si="0"/>
        <v>39</v>
      </c>
      <c r="V62" s="15">
        <f t="shared" si="1"/>
        <v>113</v>
      </c>
      <c r="W62" s="20">
        <f t="shared" si="2"/>
        <v>152</v>
      </c>
      <c r="X62" s="62">
        <f>W62/W97</f>
        <v>0.05977192292567833</v>
      </c>
      <c r="Y62" s="62"/>
      <c r="Z62">
        <v>152</v>
      </c>
      <c r="AA62" s="62">
        <f>Z62/Z97</f>
        <v>0.05977192292567833</v>
      </c>
      <c r="AB62">
        <v>42</v>
      </c>
    </row>
    <row r="63" spans="1:28" ht="12.75">
      <c r="A63" s="30">
        <v>440501</v>
      </c>
      <c r="B63" s="7" t="s">
        <v>294</v>
      </c>
      <c r="C63" s="8" t="s">
        <v>589</v>
      </c>
      <c r="D63" s="7" t="s">
        <v>127</v>
      </c>
      <c r="E63" s="7" t="s">
        <v>52</v>
      </c>
      <c r="F63" s="15" t="s">
        <v>29</v>
      </c>
      <c r="G63" s="54"/>
      <c r="H63" s="7"/>
      <c r="I63" s="7"/>
      <c r="J63" s="7"/>
      <c r="K63" s="7"/>
      <c r="L63" s="7"/>
      <c r="M63" s="7"/>
      <c r="N63" s="7"/>
      <c r="O63" s="7"/>
      <c r="P63" s="7"/>
      <c r="Q63" s="7">
        <v>1</v>
      </c>
      <c r="R63" s="7"/>
      <c r="S63" s="7"/>
      <c r="T63" s="15"/>
      <c r="U63" s="27">
        <f>G63+I63+K63+M63+O63+Q63+S63</f>
        <v>1</v>
      </c>
      <c r="V63" s="15">
        <f>H63+J63+L63+N63+P63+R63+T63</f>
        <v>0</v>
      </c>
      <c r="W63" s="20">
        <f>SUM(U63:V63)</f>
        <v>1</v>
      </c>
      <c r="X63" s="62">
        <f>W63/W97</f>
        <v>0.00039323633503735744</v>
      </c>
      <c r="Y63" s="62"/>
      <c r="Z63">
        <v>6</v>
      </c>
      <c r="AA63" s="62">
        <f>Z63/Z97</f>
        <v>0.0023594180102241447</v>
      </c>
      <c r="AB63">
        <v>44</v>
      </c>
    </row>
    <row r="64" spans="1:27" ht="12.75">
      <c r="A64" s="36">
        <v>440501</v>
      </c>
      <c r="B64" s="7" t="s">
        <v>57</v>
      </c>
      <c r="C64" s="8" t="s">
        <v>589</v>
      </c>
      <c r="D64" s="7" t="s">
        <v>234</v>
      </c>
      <c r="E64" s="7" t="s">
        <v>52</v>
      </c>
      <c r="F64" s="15" t="s">
        <v>29</v>
      </c>
      <c r="G64" s="54"/>
      <c r="H64" s="7"/>
      <c r="I64" s="7"/>
      <c r="J64" s="7"/>
      <c r="K64" s="7"/>
      <c r="L64" s="7"/>
      <c r="M64" s="7"/>
      <c r="N64" s="7"/>
      <c r="O64" s="7"/>
      <c r="P64" s="7"/>
      <c r="Q64" s="7">
        <v>3</v>
      </c>
      <c r="R64" s="7">
        <v>1</v>
      </c>
      <c r="S64" s="7">
        <v>1</v>
      </c>
      <c r="T64" s="15"/>
      <c r="U64" s="27">
        <f t="shared" si="0"/>
        <v>4</v>
      </c>
      <c r="V64" s="15">
        <f t="shared" si="1"/>
        <v>1</v>
      </c>
      <c r="W64" s="20">
        <f t="shared" si="2"/>
        <v>5</v>
      </c>
      <c r="X64" s="62">
        <f>W64/W97</f>
        <v>0.001966181675186787</v>
      </c>
      <c r="Y64" s="62"/>
      <c r="AA64" s="62"/>
    </row>
    <row r="65" spans="1:28" ht="12.75">
      <c r="A65" s="36">
        <v>450201</v>
      </c>
      <c r="B65" s="7" t="s">
        <v>295</v>
      </c>
      <c r="C65" s="8" t="s">
        <v>589</v>
      </c>
      <c r="D65" s="7" t="s">
        <v>128</v>
      </c>
      <c r="E65" s="7" t="s">
        <v>19</v>
      </c>
      <c r="F65" s="15" t="s">
        <v>30</v>
      </c>
      <c r="G65" s="54"/>
      <c r="H65" s="7"/>
      <c r="I65" s="7"/>
      <c r="J65" s="7"/>
      <c r="K65" s="7"/>
      <c r="L65" s="7"/>
      <c r="M65" s="7"/>
      <c r="N65" s="7"/>
      <c r="O65" s="7"/>
      <c r="P65" s="7">
        <v>1</v>
      </c>
      <c r="Q65" s="7">
        <v>4</v>
      </c>
      <c r="R65" s="7">
        <v>6</v>
      </c>
      <c r="S65" s="7">
        <v>4</v>
      </c>
      <c r="T65" s="15">
        <v>1</v>
      </c>
      <c r="U65" s="27">
        <f t="shared" si="0"/>
        <v>8</v>
      </c>
      <c r="V65" s="15">
        <f t="shared" si="1"/>
        <v>8</v>
      </c>
      <c r="W65" s="20">
        <f t="shared" si="2"/>
        <v>16</v>
      </c>
      <c r="X65" s="62">
        <f>W65/W97</f>
        <v>0.006291781360597719</v>
      </c>
      <c r="Y65" s="62"/>
      <c r="Z65">
        <f>SUM(W65:W71)</f>
        <v>171</v>
      </c>
      <c r="AA65" s="62">
        <f>Z65/Z97</f>
        <v>0.06724341329138812</v>
      </c>
      <c r="AB65">
        <v>45</v>
      </c>
    </row>
    <row r="66" spans="1:27" ht="12.75">
      <c r="A66" s="36">
        <v>450601</v>
      </c>
      <c r="B66" s="7" t="s">
        <v>296</v>
      </c>
      <c r="C66" s="8" t="s">
        <v>589</v>
      </c>
      <c r="D66" s="7" t="s">
        <v>129</v>
      </c>
      <c r="E66" s="7" t="s">
        <v>19</v>
      </c>
      <c r="F66" s="15" t="s">
        <v>30</v>
      </c>
      <c r="G66" s="54"/>
      <c r="H66" s="7"/>
      <c r="I66" s="7">
        <v>2</v>
      </c>
      <c r="J66" s="7">
        <v>1</v>
      </c>
      <c r="K66" s="7"/>
      <c r="L66" s="7"/>
      <c r="M66" s="7"/>
      <c r="N66" s="7"/>
      <c r="O66" s="7">
        <v>2</v>
      </c>
      <c r="P66" s="7">
        <v>1</v>
      </c>
      <c r="Q66" s="7">
        <v>17</v>
      </c>
      <c r="R66" s="7">
        <v>7</v>
      </c>
      <c r="S66" s="7">
        <v>5</v>
      </c>
      <c r="T66" s="15"/>
      <c r="U66" s="27">
        <f t="shared" si="0"/>
        <v>26</v>
      </c>
      <c r="V66" s="15">
        <f t="shared" si="1"/>
        <v>9</v>
      </c>
      <c r="W66" s="20">
        <f t="shared" si="2"/>
        <v>35</v>
      </c>
      <c r="X66" s="62">
        <f>W66/W97</f>
        <v>0.013763271726307511</v>
      </c>
      <c r="Y66" s="62"/>
      <c r="AA66" s="62"/>
    </row>
    <row r="67" spans="1:27" ht="12.75">
      <c r="A67" s="30">
        <v>450602</v>
      </c>
      <c r="B67" s="7" t="s">
        <v>73</v>
      </c>
      <c r="C67" s="8" t="s">
        <v>589</v>
      </c>
      <c r="D67" s="7" t="s">
        <v>72</v>
      </c>
      <c r="E67" s="7" t="s">
        <v>52</v>
      </c>
      <c r="F67" s="15" t="s">
        <v>29</v>
      </c>
      <c r="G67" s="54"/>
      <c r="H67" s="7"/>
      <c r="I67" s="7"/>
      <c r="J67" s="7"/>
      <c r="K67" s="7"/>
      <c r="L67" s="7"/>
      <c r="M67" s="7"/>
      <c r="N67" s="7"/>
      <c r="O67" s="7"/>
      <c r="P67" s="7"/>
      <c r="Q67" s="7">
        <v>3</v>
      </c>
      <c r="R67" s="7">
        <v>3</v>
      </c>
      <c r="S67" s="7">
        <v>1</v>
      </c>
      <c r="T67" s="15"/>
      <c r="U67" s="27">
        <f t="shared" si="0"/>
        <v>4</v>
      </c>
      <c r="V67" s="15">
        <f t="shared" si="1"/>
        <v>3</v>
      </c>
      <c r="W67" s="20">
        <f t="shared" si="2"/>
        <v>7</v>
      </c>
      <c r="X67" s="62">
        <f>W67/W97</f>
        <v>0.0027526543452615023</v>
      </c>
      <c r="Y67" s="62"/>
      <c r="AA67" s="62"/>
    </row>
    <row r="68" spans="1:27" ht="12.75">
      <c r="A68" s="36">
        <v>450603</v>
      </c>
      <c r="B68" s="7" t="s">
        <v>381</v>
      </c>
      <c r="C68" s="8" t="s">
        <v>589</v>
      </c>
      <c r="D68" s="7" t="s">
        <v>130</v>
      </c>
      <c r="E68" s="7" t="s">
        <v>19</v>
      </c>
      <c r="F68" s="15" t="s">
        <v>30</v>
      </c>
      <c r="G68" s="54"/>
      <c r="H68" s="7"/>
      <c r="I68" s="7"/>
      <c r="J68" s="7"/>
      <c r="K68" s="7"/>
      <c r="L68" s="7"/>
      <c r="M68" s="7"/>
      <c r="N68" s="7"/>
      <c r="O68" s="7">
        <v>1</v>
      </c>
      <c r="P68" s="7"/>
      <c r="Q68" s="7">
        <v>10</v>
      </c>
      <c r="R68" s="7">
        <v>3</v>
      </c>
      <c r="S68" s="7">
        <v>2</v>
      </c>
      <c r="T68" s="15"/>
      <c r="U68" s="27">
        <f t="shared" si="0"/>
        <v>13</v>
      </c>
      <c r="V68" s="15">
        <f t="shared" si="1"/>
        <v>3</v>
      </c>
      <c r="W68" s="20">
        <f t="shared" si="2"/>
        <v>16</v>
      </c>
      <c r="X68" s="62">
        <f>W68/W97</f>
        <v>0.006291781360597719</v>
      </c>
      <c r="Y68" s="62"/>
      <c r="AA68" s="62"/>
    </row>
    <row r="69" spans="1:27" ht="12.75">
      <c r="A69" s="36">
        <v>451001</v>
      </c>
      <c r="B69" s="7" t="s">
        <v>297</v>
      </c>
      <c r="C69" s="8" t="s">
        <v>589</v>
      </c>
      <c r="D69" s="7" t="s">
        <v>131</v>
      </c>
      <c r="E69" s="7" t="s">
        <v>19</v>
      </c>
      <c r="F69" s="15" t="s">
        <v>30</v>
      </c>
      <c r="G69" s="54"/>
      <c r="H69" s="7"/>
      <c r="I69" s="7">
        <v>1</v>
      </c>
      <c r="J69" s="7">
        <v>2</v>
      </c>
      <c r="K69" s="7"/>
      <c r="L69" s="7">
        <v>1</v>
      </c>
      <c r="M69" s="7">
        <v>1</v>
      </c>
      <c r="N69" s="7"/>
      <c r="O69" s="7">
        <v>1</v>
      </c>
      <c r="P69" s="7"/>
      <c r="Q69" s="7">
        <v>31</v>
      </c>
      <c r="R69" s="7">
        <v>18</v>
      </c>
      <c r="S69" s="7">
        <v>5</v>
      </c>
      <c r="T69" s="15">
        <v>3</v>
      </c>
      <c r="U69" s="27">
        <f t="shared" si="0"/>
        <v>39</v>
      </c>
      <c r="V69" s="15">
        <f t="shared" si="1"/>
        <v>24</v>
      </c>
      <c r="W69" s="20">
        <f t="shared" si="2"/>
        <v>63</v>
      </c>
      <c r="X69" s="62">
        <f>W69/W97</f>
        <v>0.02477388910735352</v>
      </c>
      <c r="Y69" s="62"/>
      <c r="AA69" s="62"/>
    </row>
    <row r="70" spans="1:27" ht="12.75">
      <c r="A70" s="36">
        <v>451101</v>
      </c>
      <c r="B70" s="7" t="s">
        <v>298</v>
      </c>
      <c r="C70" s="8" t="s">
        <v>589</v>
      </c>
      <c r="D70" s="7" t="s">
        <v>132</v>
      </c>
      <c r="E70" s="7" t="s">
        <v>19</v>
      </c>
      <c r="F70" s="15" t="s">
        <v>30</v>
      </c>
      <c r="G70" s="54">
        <v>1</v>
      </c>
      <c r="H70" s="7"/>
      <c r="I70" s="7">
        <v>1</v>
      </c>
      <c r="J70" s="7">
        <v>1</v>
      </c>
      <c r="K70" s="7"/>
      <c r="L70" s="7"/>
      <c r="M70" s="7">
        <v>1</v>
      </c>
      <c r="N70" s="7"/>
      <c r="O70" s="7">
        <v>1</v>
      </c>
      <c r="P70" s="7"/>
      <c r="Q70" s="7">
        <v>4</v>
      </c>
      <c r="R70" s="7">
        <v>8</v>
      </c>
      <c r="S70" s="7">
        <v>1</v>
      </c>
      <c r="T70" s="15">
        <v>2</v>
      </c>
      <c r="U70" s="27">
        <f t="shared" si="0"/>
        <v>9</v>
      </c>
      <c r="V70" s="15">
        <f t="shared" si="1"/>
        <v>11</v>
      </c>
      <c r="W70" s="20">
        <f t="shared" si="2"/>
        <v>20</v>
      </c>
      <c r="X70" s="62">
        <f>W70/W97</f>
        <v>0.007864726700747149</v>
      </c>
      <c r="Y70" s="62"/>
      <c r="AA70" s="62"/>
    </row>
    <row r="71" spans="1:27" ht="12.75">
      <c r="A71" s="36">
        <v>459999</v>
      </c>
      <c r="B71" s="7" t="s">
        <v>236</v>
      </c>
      <c r="C71" s="8" t="s">
        <v>589</v>
      </c>
      <c r="D71" s="7" t="s">
        <v>235</v>
      </c>
      <c r="E71" s="7" t="s">
        <v>19</v>
      </c>
      <c r="F71" s="15" t="s">
        <v>30</v>
      </c>
      <c r="G71" s="54"/>
      <c r="H71" s="7"/>
      <c r="I71" s="7"/>
      <c r="J71" s="7">
        <v>1</v>
      </c>
      <c r="K71" s="7"/>
      <c r="L71" s="7"/>
      <c r="M71" s="7"/>
      <c r="N71" s="7"/>
      <c r="O71" s="7"/>
      <c r="P71" s="7">
        <v>2</v>
      </c>
      <c r="Q71" s="7">
        <v>5</v>
      </c>
      <c r="R71" s="7">
        <v>5</v>
      </c>
      <c r="S71" s="7">
        <v>1</v>
      </c>
      <c r="T71" s="15"/>
      <c r="U71" s="27">
        <f t="shared" si="0"/>
        <v>6</v>
      </c>
      <c r="V71" s="15">
        <f t="shared" si="1"/>
        <v>8</v>
      </c>
      <c r="W71" s="20">
        <f t="shared" si="2"/>
        <v>14</v>
      </c>
      <c r="X71" s="62">
        <f>W71/W97</f>
        <v>0.005505308690523005</v>
      </c>
      <c r="Y71" s="62"/>
      <c r="AA71" s="62"/>
    </row>
    <row r="72" spans="1:28" ht="12.75">
      <c r="A72" s="36">
        <v>500501</v>
      </c>
      <c r="B72" s="7" t="s">
        <v>382</v>
      </c>
      <c r="C72" s="8" t="s">
        <v>589</v>
      </c>
      <c r="D72" s="7" t="s">
        <v>133</v>
      </c>
      <c r="E72" s="7" t="s">
        <v>19</v>
      </c>
      <c r="F72" s="15" t="s">
        <v>1</v>
      </c>
      <c r="G72" s="54"/>
      <c r="H72" s="7"/>
      <c r="I72" s="7"/>
      <c r="J72" s="7"/>
      <c r="K72" s="7"/>
      <c r="L72" s="7"/>
      <c r="M72" s="7"/>
      <c r="N72" s="7"/>
      <c r="O72" s="7"/>
      <c r="P72" s="7"/>
      <c r="Q72" s="7">
        <v>7</v>
      </c>
      <c r="R72" s="7">
        <v>10</v>
      </c>
      <c r="S72" s="7">
        <v>2</v>
      </c>
      <c r="T72" s="15">
        <v>1</v>
      </c>
      <c r="U72" s="27">
        <f aca="true" t="shared" si="3" ref="U72:U96">G72+I72+K72+M72+O72+Q72+S72</f>
        <v>9</v>
      </c>
      <c r="V72" s="15">
        <f aca="true" t="shared" si="4" ref="V72:V96">H72+J72+L72+N72+P72+R72+T72</f>
        <v>11</v>
      </c>
      <c r="W72" s="20">
        <f aca="true" t="shared" si="5" ref="W72:W96">SUM(U72:V72)</f>
        <v>20</v>
      </c>
      <c r="X72" s="62">
        <f>W72/W97</f>
        <v>0.007864726700747149</v>
      </c>
      <c r="Y72" s="62"/>
      <c r="Z72">
        <f>SUM(W72:W80)</f>
        <v>95</v>
      </c>
      <c r="AA72" s="62">
        <f>Z72/Z97</f>
        <v>0.03735745182854896</v>
      </c>
      <c r="AB72">
        <v>50</v>
      </c>
    </row>
    <row r="73" spans="1:27" ht="12.75">
      <c r="A73" s="36">
        <v>500602</v>
      </c>
      <c r="B73" s="7" t="s">
        <v>299</v>
      </c>
      <c r="C73" s="8" t="s">
        <v>589</v>
      </c>
      <c r="D73" s="7" t="s">
        <v>134</v>
      </c>
      <c r="E73" s="7" t="s">
        <v>19</v>
      </c>
      <c r="F73" s="15" t="s">
        <v>1</v>
      </c>
      <c r="G73" s="54"/>
      <c r="H73" s="7"/>
      <c r="I73" s="7"/>
      <c r="J73" s="7"/>
      <c r="K73" s="7"/>
      <c r="L73" s="7"/>
      <c r="M73" s="7">
        <v>1</v>
      </c>
      <c r="N73" s="7"/>
      <c r="O73" s="7">
        <v>1</v>
      </c>
      <c r="P73" s="7">
        <v>1</v>
      </c>
      <c r="Q73" s="7">
        <v>15</v>
      </c>
      <c r="R73" s="7">
        <v>4</v>
      </c>
      <c r="S73" s="7">
        <v>2</v>
      </c>
      <c r="T73" s="15">
        <v>1</v>
      </c>
      <c r="U73" s="27">
        <f t="shared" si="3"/>
        <v>19</v>
      </c>
      <c r="V73" s="15">
        <f t="shared" si="4"/>
        <v>6</v>
      </c>
      <c r="W73" s="20">
        <f t="shared" si="5"/>
        <v>25</v>
      </c>
      <c r="X73" s="62">
        <f>W73/W97</f>
        <v>0.009830908375933936</v>
      </c>
      <c r="Y73" s="62"/>
      <c r="AA73" s="62"/>
    </row>
    <row r="74" spans="1:27" ht="12.75">
      <c r="A74" s="36">
        <v>500702</v>
      </c>
      <c r="B74" s="7" t="s">
        <v>464</v>
      </c>
      <c r="C74" s="8" t="s">
        <v>589</v>
      </c>
      <c r="D74" s="7" t="s">
        <v>463</v>
      </c>
      <c r="E74" s="7" t="s">
        <v>19</v>
      </c>
      <c r="F74" s="15" t="s">
        <v>1</v>
      </c>
      <c r="G74" s="54"/>
      <c r="H74" s="7"/>
      <c r="I74" s="7"/>
      <c r="J74" s="7"/>
      <c r="K74" s="7"/>
      <c r="L74" s="7"/>
      <c r="M74" s="7"/>
      <c r="N74" s="7"/>
      <c r="O74" s="7"/>
      <c r="P74" s="7"/>
      <c r="Q74" s="7">
        <v>1</v>
      </c>
      <c r="R74" s="7">
        <v>5</v>
      </c>
      <c r="S74" s="7">
        <v>1</v>
      </c>
      <c r="T74" s="15"/>
      <c r="U74" s="27">
        <f t="shared" si="3"/>
        <v>2</v>
      </c>
      <c r="V74" s="15">
        <f t="shared" si="4"/>
        <v>5</v>
      </c>
      <c r="W74" s="20">
        <f t="shared" si="5"/>
        <v>7</v>
      </c>
      <c r="X74" s="62">
        <f>W74/W97</f>
        <v>0.0027526543452615023</v>
      </c>
      <c r="Y74" s="62"/>
      <c r="AA74" s="62"/>
    </row>
    <row r="75" spans="1:27" ht="12.75">
      <c r="A75" s="36">
        <v>500702</v>
      </c>
      <c r="B75" s="7" t="s">
        <v>135</v>
      </c>
      <c r="C75" s="8" t="s">
        <v>589</v>
      </c>
      <c r="D75" s="7" t="s">
        <v>136</v>
      </c>
      <c r="E75" s="7" t="s">
        <v>19</v>
      </c>
      <c r="F75" s="15" t="s">
        <v>1</v>
      </c>
      <c r="G75" s="54"/>
      <c r="H75" s="7"/>
      <c r="I75" s="7">
        <v>1</v>
      </c>
      <c r="J75" s="7"/>
      <c r="K75" s="7"/>
      <c r="L75" s="7"/>
      <c r="M75" s="7"/>
      <c r="N75" s="7"/>
      <c r="O75" s="7"/>
      <c r="P75" s="7"/>
      <c r="Q75" s="7">
        <v>2</v>
      </c>
      <c r="R75" s="7">
        <v>7</v>
      </c>
      <c r="S75" s="7">
        <v>2</v>
      </c>
      <c r="T75" s="15"/>
      <c r="U75" s="27">
        <f aca="true" t="shared" si="6" ref="U75:U81">G75+I75+K75+M75+O75+Q75+S75</f>
        <v>5</v>
      </c>
      <c r="V75" s="15">
        <f aca="true" t="shared" si="7" ref="V75:V81">H75+J75+L75+N75+P75+R75+T75</f>
        <v>7</v>
      </c>
      <c r="W75" s="20">
        <f aca="true" t="shared" si="8" ref="W75:W81">SUM(U75:V75)</f>
        <v>12</v>
      </c>
      <c r="X75" s="62">
        <f>W75/W97</f>
        <v>0.0047188360204482895</v>
      </c>
      <c r="Y75" s="62"/>
      <c r="AA75" s="62"/>
    </row>
    <row r="76" spans="1:27" ht="12.75">
      <c r="A76" s="36">
        <v>500702</v>
      </c>
      <c r="B76" s="7" t="s">
        <v>300</v>
      </c>
      <c r="C76" s="8" t="s">
        <v>589</v>
      </c>
      <c r="D76" s="7" t="s">
        <v>137</v>
      </c>
      <c r="E76" s="7" t="s">
        <v>19</v>
      </c>
      <c r="F76" s="15" t="s">
        <v>1</v>
      </c>
      <c r="G76" s="54"/>
      <c r="H76" s="7"/>
      <c r="I76" s="7"/>
      <c r="J76" s="7"/>
      <c r="K76" s="7"/>
      <c r="L76" s="7"/>
      <c r="M76" s="7"/>
      <c r="N76" s="7"/>
      <c r="O76" s="7"/>
      <c r="P76" s="7"/>
      <c r="Q76" s="7">
        <v>3</v>
      </c>
      <c r="R76" s="7">
        <v>4</v>
      </c>
      <c r="S76" s="7"/>
      <c r="T76" s="15">
        <v>2</v>
      </c>
      <c r="U76" s="27">
        <f t="shared" si="6"/>
        <v>3</v>
      </c>
      <c r="V76" s="15">
        <f t="shared" si="7"/>
        <v>6</v>
      </c>
      <c r="W76" s="20">
        <f t="shared" si="8"/>
        <v>9</v>
      </c>
      <c r="X76" s="62">
        <f>W76/W97</f>
        <v>0.003539127015336217</v>
      </c>
      <c r="Y76" s="62"/>
      <c r="AA76" s="62"/>
    </row>
    <row r="77" spans="1:27" ht="12.75">
      <c r="A77" s="36">
        <v>500703</v>
      </c>
      <c r="B77" s="7" t="s">
        <v>301</v>
      </c>
      <c r="C77" s="8" t="s">
        <v>589</v>
      </c>
      <c r="D77" s="7" t="s">
        <v>138</v>
      </c>
      <c r="E77" s="7" t="s">
        <v>19</v>
      </c>
      <c r="F77" s="15" t="s">
        <v>1</v>
      </c>
      <c r="G77" s="54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6</v>
      </c>
      <c r="S77" s="7">
        <v>1</v>
      </c>
      <c r="T77" s="15">
        <v>3</v>
      </c>
      <c r="U77" s="27">
        <f t="shared" si="6"/>
        <v>1</v>
      </c>
      <c r="V77" s="15">
        <f t="shared" si="7"/>
        <v>9</v>
      </c>
      <c r="W77" s="20">
        <f t="shared" si="8"/>
        <v>10</v>
      </c>
      <c r="X77" s="62">
        <f>W77/W97</f>
        <v>0.003932363350373574</v>
      </c>
      <c r="Y77" s="62"/>
      <c r="AA77" s="62"/>
    </row>
    <row r="78" spans="1:27" ht="12.75">
      <c r="A78" s="36">
        <v>500901</v>
      </c>
      <c r="B78" s="7" t="s">
        <v>383</v>
      </c>
      <c r="C78" s="8" t="s">
        <v>589</v>
      </c>
      <c r="D78" s="7" t="s">
        <v>139</v>
      </c>
      <c r="E78" s="7" t="s">
        <v>19</v>
      </c>
      <c r="F78" s="15" t="s">
        <v>1</v>
      </c>
      <c r="G78" s="54"/>
      <c r="H78" s="7"/>
      <c r="I78" s="7"/>
      <c r="J78" s="7">
        <v>1</v>
      </c>
      <c r="K78" s="7"/>
      <c r="L78" s="7"/>
      <c r="M78" s="7"/>
      <c r="N78" s="7"/>
      <c r="O78" s="7"/>
      <c r="P78" s="7"/>
      <c r="Q78" s="7"/>
      <c r="R78" s="7">
        <v>4</v>
      </c>
      <c r="S78" s="7"/>
      <c r="T78" s="15"/>
      <c r="U78" s="27">
        <f t="shared" si="6"/>
        <v>0</v>
      </c>
      <c r="V78" s="15">
        <f t="shared" si="7"/>
        <v>5</v>
      </c>
      <c r="W78" s="20">
        <f t="shared" si="8"/>
        <v>5</v>
      </c>
      <c r="X78" s="62">
        <f>W78/W97</f>
        <v>0.001966181675186787</v>
      </c>
      <c r="Y78" s="62"/>
      <c r="AA78" s="62"/>
    </row>
    <row r="79" spans="1:27" ht="12.75">
      <c r="A79" s="36">
        <v>500903</v>
      </c>
      <c r="B79" s="7" t="s">
        <v>384</v>
      </c>
      <c r="C79" s="8" t="s">
        <v>589</v>
      </c>
      <c r="D79" s="7" t="s">
        <v>140</v>
      </c>
      <c r="E79" s="7" t="s">
        <v>19</v>
      </c>
      <c r="F79" s="15" t="s">
        <v>1</v>
      </c>
      <c r="G79" s="54"/>
      <c r="H79" s="7"/>
      <c r="I79" s="7">
        <v>1</v>
      </c>
      <c r="J79" s="7"/>
      <c r="K79" s="7"/>
      <c r="L79" s="7"/>
      <c r="M79" s="7"/>
      <c r="N79" s="7"/>
      <c r="O79" s="7"/>
      <c r="P79" s="7"/>
      <c r="Q79" s="7">
        <v>2</v>
      </c>
      <c r="R79" s="7"/>
      <c r="S79" s="7"/>
      <c r="T79" s="15">
        <v>2</v>
      </c>
      <c r="U79" s="27">
        <f t="shared" si="6"/>
        <v>3</v>
      </c>
      <c r="V79" s="15">
        <f t="shared" si="7"/>
        <v>2</v>
      </c>
      <c r="W79" s="20">
        <f t="shared" si="8"/>
        <v>5</v>
      </c>
      <c r="X79" s="62">
        <f>W79/W97</f>
        <v>0.001966181675186787</v>
      </c>
      <c r="Y79" s="62"/>
      <c r="AA79" s="62"/>
    </row>
    <row r="80" spans="1:27" ht="12.75">
      <c r="A80" s="36">
        <v>500904</v>
      </c>
      <c r="B80" s="7" t="s">
        <v>466</v>
      </c>
      <c r="C80" s="8" t="s">
        <v>589</v>
      </c>
      <c r="D80" s="7" t="s">
        <v>465</v>
      </c>
      <c r="E80" s="7" t="s">
        <v>19</v>
      </c>
      <c r="F80" s="15" t="s">
        <v>1</v>
      </c>
      <c r="G80" s="54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>
        <v>2</v>
      </c>
      <c r="T80" s="15"/>
      <c r="U80" s="27">
        <f t="shared" si="6"/>
        <v>2</v>
      </c>
      <c r="V80" s="15">
        <f t="shared" si="7"/>
        <v>0</v>
      </c>
      <c r="W80" s="20">
        <f t="shared" si="8"/>
        <v>2</v>
      </c>
      <c r="X80" s="62">
        <f>W80/W97</f>
        <v>0.0007864726700747149</v>
      </c>
      <c r="Y80" s="62"/>
      <c r="AA80" s="62"/>
    </row>
    <row r="81" spans="1:28" ht="12.75">
      <c r="A81" s="36">
        <v>510201</v>
      </c>
      <c r="B81" s="7" t="s">
        <v>302</v>
      </c>
      <c r="C81" s="8" t="s">
        <v>589</v>
      </c>
      <c r="D81" s="7" t="s">
        <v>141</v>
      </c>
      <c r="E81" s="7" t="s">
        <v>31</v>
      </c>
      <c r="F81" s="15" t="s">
        <v>31</v>
      </c>
      <c r="G81" s="54"/>
      <c r="H81" s="7"/>
      <c r="I81" s="7"/>
      <c r="J81" s="7">
        <v>2</v>
      </c>
      <c r="K81" s="7"/>
      <c r="L81" s="7">
        <v>1</v>
      </c>
      <c r="M81" s="7"/>
      <c r="N81" s="7"/>
      <c r="O81" s="7"/>
      <c r="P81" s="7">
        <v>4</v>
      </c>
      <c r="Q81" s="7"/>
      <c r="R81" s="7">
        <v>41</v>
      </c>
      <c r="S81" s="7"/>
      <c r="T81" s="15">
        <v>4</v>
      </c>
      <c r="U81" s="27">
        <f t="shared" si="6"/>
        <v>0</v>
      </c>
      <c r="V81" s="15">
        <f t="shared" si="7"/>
        <v>52</v>
      </c>
      <c r="W81" s="20">
        <f t="shared" si="8"/>
        <v>52</v>
      </c>
      <c r="X81" s="62">
        <f>W81/W97</f>
        <v>0.020448289421942586</v>
      </c>
      <c r="Y81" s="62"/>
      <c r="Z81">
        <f>SUM(W81:W85)</f>
        <v>258</v>
      </c>
      <c r="AA81" s="62">
        <f>Z81/Z97</f>
        <v>0.10145497443963822</v>
      </c>
      <c r="AB81">
        <v>51</v>
      </c>
    </row>
    <row r="82" spans="1:27" ht="12.75">
      <c r="A82" s="36">
        <v>510701</v>
      </c>
      <c r="B82" s="7" t="s">
        <v>238</v>
      </c>
      <c r="C82" s="8" t="s">
        <v>589</v>
      </c>
      <c r="D82" s="7" t="s">
        <v>237</v>
      </c>
      <c r="E82" s="7" t="s">
        <v>32</v>
      </c>
      <c r="F82" s="15" t="s">
        <v>32</v>
      </c>
      <c r="G82" s="54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2</v>
      </c>
      <c r="S82" s="7"/>
      <c r="T82" s="15">
        <v>1</v>
      </c>
      <c r="U82" s="27">
        <f t="shared" si="3"/>
        <v>0</v>
      </c>
      <c r="V82" s="15">
        <f t="shared" si="4"/>
        <v>3</v>
      </c>
      <c r="W82" s="20">
        <f t="shared" si="5"/>
        <v>3</v>
      </c>
      <c r="X82" s="62">
        <f>W82/W97</f>
        <v>0.0011797090051120724</v>
      </c>
      <c r="Y82" s="62"/>
      <c r="AA82" s="62"/>
    </row>
    <row r="83" spans="1:27" ht="12.75">
      <c r="A83" s="30">
        <v>511005</v>
      </c>
      <c r="B83" s="7" t="s">
        <v>58</v>
      </c>
      <c r="C83" s="8" t="s">
        <v>589</v>
      </c>
      <c r="D83" s="7" t="s">
        <v>239</v>
      </c>
      <c r="E83" s="7" t="s">
        <v>52</v>
      </c>
      <c r="F83" s="15" t="s">
        <v>29</v>
      </c>
      <c r="G83" s="54"/>
      <c r="H83" s="7"/>
      <c r="I83" s="7"/>
      <c r="J83" s="7"/>
      <c r="K83" s="7"/>
      <c r="L83" s="7"/>
      <c r="M83" s="7"/>
      <c r="N83" s="7"/>
      <c r="O83" s="7"/>
      <c r="P83" s="7"/>
      <c r="Q83" s="7">
        <v>4</v>
      </c>
      <c r="R83" s="7">
        <v>1</v>
      </c>
      <c r="S83" s="7"/>
      <c r="T83" s="15">
        <v>4</v>
      </c>
      <c r="U83" s="27">
        <f t="shared" si="3"/>
        <v>4</v>
      </c>
      <c r="V83" s="15">
        <f t="shared" si="4"/>
        <v>5</v>
      </c>
      <c r="W83" s="20">
        <f t="shared" si="5"/>
        <v>9</v>
      </c>
      <c r="X83" s="62">
        <f>W83/W97</f>
        <v>0.003539127015336217</v>
      </c>
      <c r="Y83" s="62"/>
      <c r="AA83" s="62"/>
    </row>
    <row r="84" spans="1:27" ht="12.75">
      <c r="A84" s="30">
        <v>513101</v>
      </c>
      <c r="B84" s="7" t="s">
        <v>304</v>
      </c>
      <c r="C84" s="8" t="s">
        <v>589</v>
      </c>
      <c r="D84" s="7" t="s">
        <v>143</v>
      </c>
      <c r="E84" s="7" t="s">
        <v>52</v>
      </c>
      <c r="F84" s="15" t="s">
        <v>29</v>
      </c>
      <c r="G84" s="54"/>
      <c r="H84" s="7"/>
      <c r="I84" s="7"/>
      <c r="J84" s="7">
        <v>1</v>
      </c>
      <c r="K84" s="7"/>
      <c r="L84" s="7"/>
      <c r="M84" s="7"/>
      <c r="N84" s="7"/>
      <c r="O84" s="7"/>
      <c r="P84" s="7"/>
      <c r="Q84" s="7">
        <v>4</v>
      </c>
      <c r="R84" s="7">
        <v>39</v>
      </c>
      <c r="S84" s="7">
        <v>1</v>
      </c>
      <c r="T84" s="15">
        <v>3</v>
      </c>
      <c r="U84" s="27">
        <f t="shared" si="3"/>
        <v>5</v>
      </c>
      <c r="V84" s="15">
        <f t="shared" si="4"/>
        <v>43</v>
      </c>
      <c r="W84" s="20">
        <f t="shared" si="5"/>
        <v>48</v>
      </c>
      <c r="X84" s="62">
        <f>W84/W97</f>
        <v>0.018875344081793158</v>
      </c>
      <c r="Y84" s="62"/>
      <c r="AA84" s="62"/>
    </row>
    <row r="85" spans="1:27" ht="12.75">
      <c r="A85" s="36">
        <v>513801</v>
      </c>
      <c r="B85" s="7" t="s">
        <v>303</v>
      </c>
      <c r="C85" s="8" t="s">
        <v>589</v>
      </c>
      <c r="D85" s="7" t="s">
        <v>142</v>
      </c>
      <c r="E85" s="7" t="s">
        <v>59</v>
      </c>
      <c r="F85" s="15" t="s">
        <v>38</v>
      </c>
      <c r="G85" s="54"/>
      <c r="H85" s="7">
        <v>1</v>
      </c>
      <c r="I85" s="7">
        <v>5</v>
      </c>
      <c r="J85" s="7">
        <v>11</v>
      </c>
      <c r="K85" s="7"/>
      <c r="L85" s="7"/>
      <c r="M85" s="7">
        <v>1</v>
      </c>
      <c r="N85" s="7">
        <v>3</v>
      </c>
      <c r="O85" s="7"/>
      <c r="P85" s="7">
        <v>7</v>
      </c>
      <c r="Q85" s="7">
        <v>5</v>
      </c>
      <c r="R85" s="7">
        <v>100</v>
      </c>
      <c r="S85" s="7">
        <v>3</v>
      </c>
      <c r="T85" s="15">
        <v>10</v>
      </c>
      <c r="U85" s="27">
        <f>G85+I85+K85+M85+O85+Q85+S85</f>
        <v>14</v>
      </c>
      <c r="V85" s="15">
        <f>H85+J85+L85+N85+P85+R85+T85</f>
        <v>132</v>
      </c>
      <c r="W85" s="20">
        <f>SUM(U85:V85)</f>
        <v>146</v>
      </c>
      <c r="X85" s="62">
        <f>W85/W97</f>
        <v>0.05741250491545419</v>
      </c>
      <c r="Y85" s="62"/>
      <c r="AA85" s="62"/>
    </row>
    <row r="86" spans="1:28" ht="12.75">
      <c r="A86" s="36">
        <v>520101</v>
      </c>
      <c r="B86" s="7" t="s">
        <v>144</v>
      </c>
      <c r="C86" s="8" t="s">
        <v>589</v>
      </c>
      <c r="D86" s="7" t="s">
        <v>145</v>
      </c>
      <c r="E86" s="7" t="s">
        <v>32</v>
      </c>
      <c r="F86" s="15" t="s">
        <v>32</v>
      </c>
      <c r="G86" s="54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1</v>
      </c>
      <c r="S86" s="7">
        <v>1</v>
      </c>
      <c r="T86" s="15"/>
      <c r="U86" s="27">
        <f t="shared" si="3"/>
        <v>1</v>
      </c>
      <c r="V86" s="15">
        <f t="shared" si="4"/>
        <v>1</v>
      </c>
      <c r="W86" s="20">
        <f t="shared" si="5"/>
        <v>2</v>
      </c>
      <c r="X86" s="62">
        <f>W86/W97</f>
        <v>0.0007864726700747149</v>
      </c>
      <c r="Y86" s="62"/>
      <c r="Z86">
        <f>SUM(W86:W95)</f>
        <v>387</v>
      </c>
      <c r="AA86" s="62">
        <f>Z86/Z97</f>
        <v>0.15218246165945734</v>
      </c>
      <c r="AB86">
        <v>52</v>
      </c>
    </row>
    <row r="87" spans="1:27" ht="12.75">
      <c r="A87" s="36">
        <v>520201</v>
      </c>
      <c r="B87" s="7" t="s">
        <v>305</v>
      </c>
      <c r="C87" s="8" t="s">
        <v>589</v>
      </c>
      <c r="D87" s="7" t="s">
        <v>146</v>
      </c>
      <c r="E87" s="7" t="s">
        <v>40</v>
      </c>
      <c r="F87" s="15" t="s">
        <v>40</v>
      </c>
      <c r="G87" s="54">
        <v>2</v>
      </c>
      <c r="H87" s="7">
        <v>1</v>
      </c>
      <c r="I87" s="7">
        <v>2</v>
      </c>
      <c r="J87" s="7"/>
      <c r="K87" s="7"/>
      <c r="L87" s="7"/>
      <c r="M87" s="7">
        <v>2</v>
      </c>
      <c r="N87" s="7">
        <v>1</v>
      </c>
      <c r="O87" s="7">
        <v>3</v>
      </c>
      <c r="P87" s="7"/>
      <c r="Q87" s="7">
        <v>24</v>
      </c>
      <c r="R87" s="7">
        <v>14</v>
      </c>
      <c r="S87" s="7">
        <v>4</v>
      </c>
      <c r="T87" s="15">
        <v>3</v>
      </c>
      <c r="U87" s="27">
        <f t="shared" si="3"/>
        <v>37</v>
      </c>
      <c r="V87" s="15">
        <f t="shared" si="4"/>
        <v>19</v>
      </c>
      <c r="W87" s="20">
        <f t="shared" si="5"/>
        <v>56</v>
      </c>
      <c r="X87" s="62">
        <f>W87/W97</f>
        <v>0.02202123476209202</v>
      </c>
      <c r="Y87" s="62"/>
      <c r="AA87" s="62"/>
    </row>
    <row r="88" spans="1:27" ht="12.75">
      <c r="A88" s="36">
        <v>520201</v>
      </c>
      <c r="B88" s="7" t="s">
        <v>306</v>
      </c>
      <c r="C88" s="8" t="s">
        <v>589</v>
      </c>
      <c r="D88" s="7" t="s">
        <v>147</v>
      </c>
      <c r="E88" s="7" t="s">
        <v>40</v>
      </c>
      <c r="F88" s="15" t="s">
        <v>40</v>
      </c>
      <c r="G88" s="54"/>
      <c r="H88" s="7"/>
      <c r="I88" s="7">
        <v>4</v>
      </c>
      <c r="J88" s="7"/>
      <c r="K88" s="7"/>
      <c r="L88" s="7"/>
      <c r="M88" s="7"/>
      <c r="N88" s="7">
        <v>1</v>
      </c>
      <c r="O88" s="7"/>
      <c r="P88" s="7">
        <v>1</v>
      </c>
      <c r="Q88" s="7">
        <v>18</v>
      </c>
      <c r="R88" s="7">
        <v>13</v>
      </c>
      <c r="S88" s="7">
        <v>3</v>
      </c>
      <c r="T88" s="15">
        <v>2</v>
      </c>
      <c r="U88" s="27">
        <f t="shared" si="3"/>
        <v>25</v>
      </c>
      <c r="V88" s="15">
        <f t="shared" si="4"/>
        <v>17</v>
      </c>
      <c r="W88" s="20">
        <f t="shared" si="5"/>
        <v>42</v>
      </c>
      <c r="X88" s="62">
        <f>W88/W97</f>
        <v>0.01651592607156901</v>
      </c>
      <c r="Y88" s="62"/>
      <c r="AA88" s="62"/>
    </row>
    <row r="89" spans="1:27" ht="12.75">
      <c r="A89" s="36">
        <v>520301</v>
      </c>
      <c r="B89" s="7" t="s">
        <v>307</v>
      </c>
      <c r="C89" s="8" t="s">
        <v>589</v>
      </c>
      <c r="D89" s="7" t="s">
        <v>148</v>
      </c>
      <c r="E89" s="7" t="s">
        <v>40</v>
      </c>
      <c r="F89" s="15" t="s">
        <v>40</v>
      </c>
      <c r="G89" s="54"/>
      <c r="H89" s="7"/>
      <c r="I89" s="7">
        <v>1</v>
      </c>
      <c r="J89" s="7">
        <v>1</v>
      </c>
      <c r="K89" s="7">
        <v>1</v>
      </c>
      <c r="L89" s="7"/>
      <c r="M89" s="7">
        <v>1</v>
      </c>
      <c r="N89" s="7">
        <v>1</v>
      </c>
      <c r="O89" s="7">
        <v>2</v>
      </c>
      <c r="P89" s="7"/>
      <c r="Q89" s="7">
        <v>56</v>
      </c>
      <c r="R89" s="7">
        <v>32</v>
      </c>
      <c r="S89" s="7">
        <v>7</v>
      </c>
      <c r="T89" s="15">
        <v>2</v>
      </c>
      <c r="U89" s="27">
        <f t="shared" si="3"/>
        <v>68</v>
      </c>
      <c r="V89" s="15">
        <f t="shared" si="4"/>
        <v>36</v>
      </c>
      <c r="W89" s="20">
        <f t="shared" si="5"/>
        <v>104</v>
      </c>
      <c r="X89" s="62">
        <f>W89/W97</f>
        <v>0.04089657884388517</v>
      </c>
      <c r="Y89" s="62"/>
      <c r="AA89" s="62"/>
    </row>
    <row r="90" spans="1:27" ht="12.75">
      <c r="A90" s="36">
        <v>520801</v>
      </c>
      <c r="B90" s="7" t="s">
        <v>308</v>
      </c>
      <c r="C90" s="8" t="s">
        <v>589</v>
      </c>
      <c r="D90" s="7" t="s">
        <v>149</v>
      </c>
      <c r="E90" s="7" t="s">
        <v>40</v>
      </c>
      <c r="F90" s="15" t="s">
        <v>40</v>
      </c>
      <c r="G90" s="54">
        <v>1</v>
      </c>
      <c r="H90" s="7"/>
      <c r="I90" s="7"/>
      <c r="J90" s="7">
        <v>1</v>
      </c>
      <c r="K90" s="7"/>
      <c r="L90" s="7"/>
      <c r="M90" s="7">
        <v>2</v>
      </c>
      <c r="N90" s="7"/>
      <c r="O90" s="7"/>
      <c r="P90" s="7">
        <v>1</v>
      </c>
      <c r="Q90" s="7">
        <v>41</v>
      </c>
      <c r="R90" s="7">
        <v>16</v>
      </c>
      <c r="S90" s="7">
        <v>5</v>
      </c>
      <c r="T90" s="15">
        <v>1</v>
      </c>
      <c r="U90" s="27">
        <f t="shared" si="3"/>
        <v>49</v>
      </c>
      <c r="V90" s="15">
        <f t="shared" si="4"/>
        <v>19</v>
      </c>
      <c r="W90" s="20">
        <f t="shared" si="5"/>
        <v>68</v>
      </c>
      <c r="X90" s="62">
        <f>W90/W97</f>
        <v>0.026740070782540308</v>
      </c>
      <c r="Y90" s="62"/>
      <c r="AA90" s="62"/>
    </row>
    <row r="91" spans="1:27" ht="12.75">
      <c r="A91" s="36">
        <v>521101</v>
      </c>
      <c r="B91" s="7" t="s">
        <v>385</v>
      </c>
      <c r="C91" s="8" t="s">
        <v>589</v>
      </c>
      <c r="D91" s="7" t="s">
        <v>150</v>
      </c>
      <c r="E91" s="7" t="s">
        <v>40</v>
      </c>
      <c r="F91" s="15" t="s">
        <v>40</v>
      </c>
      <c r="G91" s="54"/>
      <c r="H91" s="7"/>
      <c r="I91" s="7"/>
      <c r="J91" s="7">
        <v>2</v>
      </c>
      <c r="K91" s="7"/>
      <c r="L91" s="7"/>
      <c r="M91" s="7"/>
      <c r="N91" s="7"/>
      <c r="O91" s="7"/>
      <c r="P91" s="7">
        <v>1</v>
      </c>
      <c r="Q91" s="7">
        <v>7</v>
      </c>
      <c r="R91" s="7">
        <v>9</v>
      </c>
      <c r="S91" s="7">
        <v>1</v>
      </c>
      <c r="T91" s="15"/>
      <c r="U91" s="27">
        <f t="shared" si="3"/>
        <v>8</v>
      </c>
      <c r="V91" s="15">
        <f t="shared" si="4"/>
        <v>12</v>
      </c>
      <c r="W91" s="20">
        <f t="shared" si="5"/>
        <v>20</v>
      </c>
      <c r="X91" s="62">
        <f>W91/W97</f>
        <v>0.007864726700747149</v>
      </c>
      <c r="Y91" s="62"/>
      <c r="AA91" s="62"/>
    </row>
    <row r="92" spans="1:27" ht="12.75">
      <c r="A92" s="36">
        <v>521201</v>
      </c>
      <c r="B92" s="7" t="s">
        <v>309</v>
      </c>
      <c r="C92" s="8" t="s">
        <v>589</v>
      </c>
      <c r="D92" s="7" t="s">
        <v>151</v>
      </c>
      <c r="E92" s="7" t="s">
        <v>40</v>
      </c>
      <c r="F92" s="15" t="s">
        <v>40</v>
      </c>
      <c r="G92" s="54"/>
      <c r="H92" s="7"/>
      <c r="I92" s="7"/>
      <c r="J92" s="7"/>
      <c r="K92" s="7"/>
      <c r="L92" s="7"/>
      <c r="M92" s="7"/>
      <c r="N92" s="7"/>
      <c r="O92" s="7"/>
      <c r="P92" s="7"/>
      <c r="Q92" s="7">
        <v>1</v>
      </c>
      <c r="R92" s="7"/>
      <c r="S92" s="7"/>
      <c r="T92" s="15"/>
      <c r="U92" s="27">
        <f t="shared" si="3"/>
        <v>1</v>
      </c>
      <c r="V92" s="15">
        <f t="shared" si="4"/>
        <v>0</v>
      </c>
      <c r="W92" s="20">
        <f t="shared" si="5"/>
        <v>1</v>
      </c>
      <c r="X92" s="62">
        <f>W92/W97</f>
        <v>0.00039323633503735744</v>
      </c>
      <c r="Y92" s="62"/>
      <c r="AA92" s="62"/>
    </row>
    <row r="93" spans="1:27" ht="12.75">
      <c r="A93" s="36">
        <v>520203</v>
      </c>
      <c r="B93" s="7" t="s">
        <v>387</v>
      </c>
      <c r="C93" s="8" t="s">
        <v>589</v>
      </c>
      <c r="D93" s="7" t="s">
        <v>386</v>
      </c>
      <c r="E93" s="7" t="s">
        <v>40</v>
      </c>
      <c r="F93" s="15" t="s">
        <v>40</v>
      </c>
      <c r="G93" s="54"/>
      <c r="H93" s="7"/>
      <c r="I93" s="7"/>
      <c r="J93" s="7"/>
      <c r="K93" s="7"/>
      <c r="L93" s="7"/>
      <c r="M93" s="7"/>
      <c r="N93" s="7"/>
      <c r="O93" s="7"/>
      <c r="P93" s="7"/>
      <c r="Q93" s="7">
        <v>6</v>
      </c>
      <c r="R93" s="7">
        <v>1</v>
      </c>
      <c r="S93" s="7">
        <v>2</v>
      </c>
      <c r="T93" s="15"/>
      <c r="U93" s="27">
        <f t="shared" si="3"/>
        <v>8</v>
      </c>
      <c r="V93" s="15">
        <f t="shared" si="4"/>
        <v>1</v>
      </c>
      <c r="W93" s="20">
        <f t="shared" si="5"/>
        <v>9</v>
      </c>
      <c r="X93" s="62">
        <f>W93/W97</f>
        <v>0.003539127015336217</v>
      </c>
      <c r="Y93" s="62"/>
      <c r="AA93" s="62"/>
    </row>
    <row r="94" spans="1:27" ht="12.75">
      <c r="A94" s="36">
        <v>521401</v>
      </c>
      <c r="B94" s="7" t="s">
        <v>310</v>
      </c>
      <c r="C94" s="8" t="s">
        <v>589</v>
      </c>
      <c r="D94" s="7" t="s">
        <v>152</v>
      </c>
      <c r="E94" s="7" t="s">
        <v>40</v>
      </c>
      <c r="F94" s="15" t="s">
        <v>40</v>
      </c>
      <c r="G94" s="54"/>
      <c r="H94" s="7"/>
      <c r="I94" s="7"/>
      <c r="J94" s="7">
        <v>1</v>
      </c>
      <c r="K94" s="7">
        <v>1</v>
      </c>
      <c r="L94" s="7"/>
      <c r="M94" s="7"/>
      <c r="N94" s="7">
        <v>1</v>
      </c>
      <c r="O94" s="7">
        <v>1</v>
      </c>
      <c r="P94" s="7">
        <v>1</v>
      </c>
      <c r="Q94" s="7">
        <v>31</v>
      </c>
      <c r="R94" s="7">
        <v>25</v>
      </c>
      <c r="S94" s="7">
        <v>3</v>
      </c>
      <c r="T94" s="15">
        <v>2</v>
      </c>
      <c r="U94" s="27">
        <f t="shared" si="3"/>
        <v>36</v>
      </c>
      <c r="V94" s="15">
        <f t="shared" si="4"/>
        <v>30</v>
      </c>
      <c r="W94" s="20">
        <f t="shared" si="5"/>
        <v>66</v>
      </c>
      <c r="X94" s="62">
        <f>W94/W97</f>
        <v>0.02595359811246559</v>
      </c>
      <c r="Y94" s="62"/>
      <c r="AA94" s="62"/>
    </row>
    <row r="95" spans="1:27" ht="12.75">
      <c r="A95" s="36">
        <v>521904</v>
      </c>
      <c r="B95" s="7" t="s">
        <v>311</v>
      </c>
      <c r="C95" s="8" t="s">
        <v>589</v>
      </c>
      <c r="D95" s="7" t="s">
        <v>153</v>
      </c>
      <c r="E95" s="7" t="s">
        <v>31</v>
      </c>
      <c r="F95" s="15" t="s">
        <v>31</v>
      </c>
      <c r="G95" s="54"/>
      <c r="H95" s="7"/>
      <c r="I95" s="7"/>
      <c r="J95" s="7"/>
      <c r="K95" s="7"/>
      <c r="L95" s="7"/>
      <c r="M95" s="7"/>
      <c r="N95" s="7">
        <v>1</v>
      </c>
      <c r="O95" s="7"/>
      <c r="P95" s="7"/>
      <c r="Q95" s="7">
        <v>1</v>
      </c>
      <c r="R95" s="7">
        <v>15</v>
      </c>
      <c r="S95" s="7"/>
      <c r="T95" s="15">
        <v>2</v>
      </c>
      <c r="U95" s="27">
        <f t="shared" si="3"/>
        <v>1</v>
      </c>
      <c r="V95" s="15">
        <f t="shared" si="4"/>
        <v>18</v>
      </c>
      <c r="W95" s="20">
        <f t="shared" si="5"/>
        <v>19</v>
      </c>
      <c r="X95" s="62">
        <f>W95/W97</f>
        <v>0.007471490365709791</v>
      </c>
      <c r="Y95" s="62"/>
      <c r="AA95" s="62"/>
    </row>
    <row r="96" spans="1:28" ht="12.75">
      <c r="A96" s="37">
        <v>540101</v>
      </c>
      <c r="B96" s="16" t="s">
        <v>388</v>
      </c>
      <c r="C96" s="17" t="s">
        <v>589</v>
      </c>
      <c r="D96" s="16" t="s">
        <v>154</v>
      </c>
      <c r="E96" s="16" t="s">
        <v>19</v>
      </c>
      <c r="F96" s="18" t="s">
        <v>33</v>
      </c>
      <c r="G96" s="55"/>
      <c r="H96" s="16"/>
      <c r="I96" s="16"/>
      <c r="J96" s="16"/>
      <c r="K96" s="16"/>
      <c r="L96" s="16"/>
      <c r="M96" s="16"/>
      <c r="N96" s="16"/>
      <c r="O96" s="16">
        <v>1</v>
      </c>
      <c r="P96" s="16"/>
      <c r="Q96" s="16">
        <v>21</v>
      </c>
      <c r="R96" s="16">
        <v>8</v>
      </c>
      <c r="S96" s="16">
        <v>7</v>
      </c>
      <c r="T96" s="18">
        <v>3</v>
      </c>
      <c r="U96" s="28">
        <f t="shared" si="3"/>
        <v>29</v>
      </c>
      <c r="V96" s="18">
        <f t="shared" si="4"/>
        <v>11</v>
      </c>
      <c r="W96" s="20">
        <f t="shared" si="5"/>
        <v>40</v>
      </c>
      <c r="X96" s="62">
        <f>W96/W97</f>
        <v>0.015729453401494297</v>
      </c>
      <c r="Y96" s="62"/>
      <c r="Z96">
        <v>40</v>
      </c>
      <c r="AA96" s="62">
        <f>Z96/Z97</f>
        <v>0.015729453401494297</v>
      </c>
      <c r="AB96">
        <v>54</v>
      </c>
    </row>
    <row r="97" spans="1:27" ht="12.75">
      <c r="A97" s="21" t="s">
        <v>2</v>
      </c>
      <c r="B97" s="20"/>
      <c r="C97" s="21"/>
      <c r="D97" s="50"/>
      <c r="E97" s="21"/>
      <c r="F97" s="21"/>
      <c r="G97" s="20">
        <f aca="true" t="shared" si="9" ref="G97:AA97">SUM(G7:G96)</f>
        <v>7</v>
      </c>
      <c r="H97" s="20">
        <f t="shared" si="9"/>
        <v>7</v>
      </c>
      <c r="I97" s="20">
        <f t="shared" si="9"/>
        <v>44</v>
      </c>
      <c r="J97" s="20">
        <f t="shared" si="9"/>
        <v>49</v>
      </c>
      <c r="K97" s="20">
        <f t="shared" si="9"/>
        <v>5</v>
      </c>
      <c r="L97" s="20">
        <f t="shared" si="9"/>
        <v>5</v>
      </c>
      <c r="M97" s="20">
        <f t="shared" si="9"/>
        <v>28</v>
      </c>
      <c r="N97" s="20">
        <f t="shared" si="9"/>
        <v>26</v>
      </c>
      <c r="O97" s="20">
        <f t="shared" si="9"/>
        <v>29</v>
      </c>
      <c r="P97" s="20">
        <f t="shared" si="9"/>
        <v>69</v>
      </c>
      <c r="Q97" s="20">
        <f t="shared" si="9"/>
        <v>783</v>
      </c>
      <c r="R97" s="20">
        <f t="shared" si="9"/>
        <v>1188</v>
      </c>
      <c r="S97" s="20">
        <f t="shared" si="9"/>
        <v>141</v>
      </c>
      <c r="T97" s="20">
        <f t="shared" si="9"/>
        <v>162</v>
      </c>
      <c r="U97" s="20">
        <f t="shared" si="9"/>
        <v>1037</v>
      </c>
      <c r="V97" s="20">
        <f t="shared" si="9"/>
        <v>1506</v>
      </c>
      <c r="W97" s="20">
        <f t="shared" si="9"/>
        <v>2543</v>
      </c>
      <c r="X97" s="63">
        <f t="shared" si="9"/>
        <v>1.0000000000000002</v>
      </c>
      <c r="Y97" s="63"/>
      <c r="Z97" s="20">
        <f t="shared" si="9"/>
        <v>2543</v>
      </c>
      <c r="AA97" s="63">
        <f t="shared" si="9"/>
        <v>1</v>
      </c>
    </row>
    <row r="98" spans="1:25" ht="12.75">
      <c r="A98" s="50"/>
      <c r="B98" s="20"/>
      <c r="C98" s="21"/>
      <c r="D98" s="50"/>
      <c r="E98" s="21"/>
      <c r="F98" s="21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63"/>
      <c r="Y98" s="63"/>
    </row>
    <row r="99" spans="1:25" ht="12.75">
      <c r="A99" s="50"/>
      <c r="B99" s="20"/>
      <c r="C99" s="21"/>
      <c r="D99" s="50"/>
      <c r="E99" s="21"/>
      <c r="F99" s="21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63"/>
      <c r="Y99" s="63"/>
    </row>
    <row r="100" spans="1:25" ht="12.75">
      <c r="A100" s="50"/>
      <c r="B100" s="20"/>
      <c r="C100" s="21"/>
      <c r="D100" s="50"/>
      <c r="E100" s="21"/>
      <c r="F100" s="21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63"/>
      <c r="Y100" s="63"/>
    </row>
    <row r="101" spans="1:25" ht="12.75">
      <c r="A101" s="50"/>
      <c r="B101" s="20"/>
      <c r="C101" s="21"/>
      <c r="D101" s="50"/>
      <c r="E101" s="21"/>
      <c r="F101" s="21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63"/>
      <c r="Y101" s="63"/>
    </row>
    <row r="102" spans="1:25" ht="12.75">
      <c r="A102" s="50"/>
      <c r="B102" s="20"/>
      <c r="C102" s="21"/>
      <c r="D102" s="50"/>
      <c r="E102" s="21"/>
      <c r="F102" s="21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63"/>
      <c r="Y102" s="63"/>
    </row>
    <row r="103" spans="1:25" ht="12.75">
      <c r="A103" s="50"/>
      <c r="B103" s="20"/>
      <c r="C103" s="21"/>
      <c r="D103" s="50"/>
      <c r="E103" s="21"/>
      <c r="F103" s="21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63"/>
      <c r="Y103" s="63"/>
    </row>
    <row r="104" spans="1:25" ht="12.75">
      <c r="A104" s="50"/>
      <c r="B104" s="20"/>
      <c r="C104" s="21"/>
      <c r="D104" s="50"/>
      <c r="E104" s="21"/>
      <c r="F104" s="21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63"/>
      <c r="Y104" s="63"/>
    </row>
    <row r="105" spans="1:23" ht="12.75">
      <c r="A105" s="65"/>
      <c r="B105" s="20"/>
      <c r="C105" s="21"/>
      <c r="D105" s="50"/>
      <c r="E105" s="21"/>
      <c r="F105" s="21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2:25" ht="12.75">
      <c r="B106" s="64"/>
      <c r="X106" s="62"/>
      <c r="Y106" s="62"/>
    </row>
    <row r="107" spans="2:25" ht="12.75">
      <c r="B107" s="64"/>
      <c r="X107" s="62"/>
      <c r="Y107" s="62"/>
    </row>
    <row r="108" spans="2:25" ht="12.75">
      <c r="B108" s="64"/>
      <c r="X108" s="62"/>
      <c r="Y108" s="62"/>
    </row>
    <row r="109" spans="2:25" ht="12.75">
      <c r="B109" s="64"/>
      <c r="X109" s="62"/>
      <c r="Y109" s="62"/>
    </row>
    <row r="110" spans="2:25" ht="12.75">
      <c r="B110" s="64"/>
      <c r="X110" s="62"/>
      <c r="Y110" s="62"/>
    </row>
    <row r="111" spans="1:25" ht="12.75">
      <c r="A111" s="3" t="s">
        <v>9</v>
      </c>
      <c r="B111" s="64"/>
      <c r="X111" s="62"/>
      <c r="Y111" s="62"/>
    </row>
    <row r="112" spans="1:25" ht="12.75">
      <c r="A112" s="3" t="s">
        <v>365</v>
      </c>
      <c r="B112" s="64"/>
      <c r="X112" s="62"/>
      <c r="Y112" s="62"/>
    </row>
    <row r="113" spans="1:25" ht="12.75">
      <c r="A113" s="3"/>
      <c r="B113" s="64"/>
      <c r="X113" s="62"/>
      <c r="Y113" s="62"/>
    </row>
    <row r="114" spans="1:25" ht="12.75">
      <c r="A114" s="3" t="s">
        <v>586</v>
      </c>
      <c r="B114" s="64"/>
      <c r="X114" s="62"/>
      <c r="Y114" s="62"/>
    </row>
    <row r="115" spans="2:25" ht="12.75">
      <c r="B115" s="64"/>
      <c r="X115" s="62"/>
      <c r="Y115" s="62"/>
    </row>
    <row r="116" ht="12.75">
      <c r="W116" s="20"/>
    </row>
    <row r="117" spans="1:27" ht="12.75">
      <c r="A117" s="70" t="s">
        <v>672</v>
      </c>
      <c r="B117" s="31" t="s">
        <v>357</v>
      </c>
      <c r="C117" s="86" t="s">
        <v>335</v>
      </c>
      <c r="D117" s="86" t="s">
        <v>253</v>
      </c>
      <c r="E117" s="86" t="s">
        <v>358</v>
      </c>
      <c r="H117" s="20"/>
      <c r="I117" s="20"/>
      <c r="J117" s="20"/>
      <c r="W117" s="20"/>
      <c r="AA117" s="85"/>
    </row>
    <row r="118" spans="1:26" ht="12.75">
      <c r="A118" s="46" t="s">
        <v>360</v>
      </c>
      <c r="B118" s="12" t="s">
        <v>338</v>
      </c>
      <c r="C118" s="12">
        <v>58</v>
      </c>
      <c r="D118" s="88">
        <f>C118/C140</f>
        <v>0.022807707432166733</v>
      </c>
      <c r="E118" s="90">
        <v>14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62"/>
    </row>
    <row r="119" spans="1:26" ht="12.75">
      <c r="A119" s="30" t="s">
        <v>361</v>
      </c>
      <c r="B119" s="7" t="s">
        <v>339</v>
      </c>
      <c r="C119" s="7">
        <v>69</v>
      </c>
      <c r="D119" s="87">
        <f>C119/C140</f>
        <v>0.027133307117577665</v>
      </c>
      <c r="E119" s="91">
        <v>13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62"/>
    </row>
    <row r="120" spans="1:26" ht="12.75">
      <c r="A120" s="30" t="s">
        <v>362</v>
      </c>
      <c r="B120" s="7" t="s">
        <v>340</v>
      </c>
      <c r="C120" s="7">
        <v>18</v>
      </c>
      <c r="D120" s="87">
        <f>C120/C140</f>
        <v>0.007078254030672434</v>
      </c>
      <c r="E120" s="91" t="s">
        <v>427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62"/>
    </row>
    <row r="121" spans="1:26" ht="12.75">
      <c r="A121" s="30" t="s">
        <v>364</v>
      </c>
      <c r="B121" s="7" t="s">
        <v>341</v>
      </c>
      <c r="C121" s="7">
        <v>4</v>
      </c>
      <c r="D121" s="87">
        <f>C121/C140</f>
        <v>0.0015729453401494297</v>
      </c>
      <c r="E121" s="91">
        <v>21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62"/>
    </row>
    <row r="122" spans="1:26" ht="12.75">
      <c r="A122" s="30" t="s">
        <v>363</v>
      </c>
      <c r="B122" s="7" t="s">
        <v>342</v>
      </c>
      <c r="C122" s="7">
        <v>246</v>
      </c>
      <c r="D122" s="87">
        <f>C122/C140</f>
        <v>0.09673613841918993</v>
      </c>
      <c r="E122" s="91">
        <v>3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62"/>
    </row>
    <row r="123" spans="1:26" ht="12.75">
      <c r="A123" s="30">
        <v>11</v>
      </c>
      <c r="B123" s="7" t="s">
        <v>343</v>
      </c>
      <c r="C123" s="7">
        <v>18</v>
      </c>
      <c r="D123" s="87">
        <f>C123/C140</f>
        <v>0.007078254030672434</v>
      </c>
      <c r="E123" s="91" t="s">
        <v>427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62"/>
    </row>
    <row r="124" spans="1:26" ht="12.75">
      <c r="A124" s="36">
        <v>13</v>
      </c>
      <c r="B124" s="7" t="s">
        <v>255</v>
      </c>
      <c r="C124" s="7">
        <v>217</v>
      </c>
      <c r="D124" s="87">
        <f>C124/C140</f>
        <v>0.08533228470310657</v>
      </c>
      <c r="E124" s="91">
        <v>5</v>
      </c>
      <c r="F124" s="20"/>
      <c r="G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62"/>
    </row>
    <row r="125" spans="1:25" ht="12.75">
      <c r="A125" s="36">
        <v>14</v>
      </c>
      <c r="B125" s="7" t="s">
        <v>344</v>
      </c>
      <c r="C125" s="7">
        <v>192</v>
      </c>
      <c r="D125" s="87">
        <f>C125/C140</f>
        <v>0.07550137632717263</v>
      </c>
      <c r="E125" s="91">
        <v>7</v>
      </c>
      <c r="F125" s="20"/>
      <c r="G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2.75">
      <c r="A126" s="36">
        <v>16</v>
      </c>
      <c r="B126" s="7" t="s">
        <v>345</v>
      </c>
      <c r="C126" s="7">
        <v>85</v>
      </c>
      <c r="D126" s="87">
        <f>C126/C140</f>
        <v>0.03342508847817539</v>
      </c>
      <c r="E126" s="91">
        <v>12</v>
      </c>
      <c r="F126" s="20"/>
      <c r="G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Y126" s="20"/>
    </row>
    <row r="127" spans="1:25" ht="12.75">
      <c r="A127" s="36">
        <v>19</v>
      </c>
      <c r="B127" s="7" t="s">
        <v>346</v>
      </c>
      <c r="C127" s="7">
        <v>220</v>
      </c>
      <c r="D127" s="87">
        <f>C127/C140</f>
        <v>0.08651199370821865</v>
      </c>
      <c r="E127" s="91">
        <v>4</v>
      </c>
      <c r="F127" s="20"/>
      <c r="G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Y127" s="20"/>
    </row>
    <row r="128" spans="1:25" ht="12.75">
      <c r="A128" s="36">
        <v>23</v>
      </c>
      <c r="B128" s="7" t="s">
        <v>347</v>
      </c>
      <c r="C128" s="7">
        <v>94</v>
      </c>
      <c r="D128" s="87">
        <f>C128/C140</f>
        <v>0.0369642154935116</v>
      </c>
      <c r="E128" s="91">
        <v>11</v>
      </c>
      <c r="F128" s="20"/>
      <c r="G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Y128" s="20"/>
    </row>
    <row r="129" spans="1:25" ht="12.75">
      <c r="A129" s="36">
        <v>24</v>
      </c>
      <c r="B129" s="7" t="s">
        <v>348</v>
      </c>
      <c r="C129" s="7">
        <v>1</v>
      </c>
      <c r="D129" s="87">
        <f>C129/C140</f>
        <v>0.00039323633503735744</v>
      </c>
      <c r="E129" s="91">
        <v>22</v>
      </c>
      <c r="F129" s="20"/>
      <c r="G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Y129" s="20"/>
    </row>
    <row r="130" spans="1:25" ht="12.75">
      <c r="A130" s="36">
        <v>26</v>
      </c>
      <c r="B130" s="7" t="s">
        <v>349</v>
      </c>
      <c r="C130" s="7">
        <v>152</v>
      </c>
      <c r="D130" s="87">
        <f>C130/C140</f>
        <v>0.05977192292567833</v>
      </c>
      <c r="E130" s="91" t="s">
        <v>431</v>
      </c>
      <c r="F130" s="20"/>
      <c r="G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Y130" s="20"/>
    </row>
    <row r="131" spans="1:25" ht="12.75">
      <c r="A131" s="36">
        <v>27</v>
      </c>
      <c r="B131" s="7" t="s">
        <v>350</v>
      </c>
      <c r="C131" s="7">
        <v>15</v>
      </c>
      <c r="D131" s="87">
        <f>C131/C140</f>
        <v>0.005898545025560362</v>
      </c>
      <c r="E131" s="91">
        <v>18</v>
      </c>
      <c r="F131" s="20"/>
      <c r="G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Y131" s="20"/>
    </row>
    <row r="132" spans="1:25" ht="12.75">
      <c r="A132" s="36">
        <v>38</v>
      </c>
      <c r="B132" s="7" t="s">
        <v>351</v>
      </c>
      <c r="C132" s="7">
        <v>13</v>
      </c>
      <c r="D132" s="87">
        <f>C132/C140</f>
        <v>0.005112072355485647</v>
      </c>
      <c r="E132" s="91">
        <v>19</v>
      </c>
      <c r="F132" s="20"/>
      <c r="G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Y132" s="20"/>
    </row>
    <row r="133" spans="1:25" ht="12.75">
      <c r="A133" s="36">
        <v>40</v>
      </c>
      <c r="B133" s="7" t="s">
        <v>368</v>
      </c>
      <c r="C133" s="7">
        <v>32</v>
      </c>
      <c r="D133" s="87">
        <f>C133/C140</f>
        <v>0.012583562721195438</v>
      </c>
      <c r="E133" s="91">
        <v>15</v>
      </c>
      <c r="F133" s="20"/>
      <c r="G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Y133" s="20"/>
    </row>
    <row r="134" spans="1:25" ht="12.75">
      <c r="A134" s="36">
        <v>42</v>
      </c>
      <c r="B134" s="7" t="s">
        <v>254</v>
      </c>
      <c r="C134" s="7">
        <v>152</v>
      </c>
      <c r="D134" s="87">
        <f>C134/C140</f>
        <v>0.05977192292567833</v>
      </c>
      <c r="E134" s="91" t="s">
        <v>431</v>
      </c>
      <c r="F134" s="20"/>
      <c r="G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Y134" s="20"/>
    </row>
    <row r="135" spans="1:25" ht="27" customHeight="1">
      <c r="A135" s="36">
        <v>44</v>
      </c>
      <c r="B135" s="93" t="s">
        <v>369</v>
      </c>
      <c r="C135" s="7">
        <v>6</v>
      </c>
      <c r="D135" s="87">
        <f>C135/C140</f>
        <v>0.0023594180102241447</v>
      </c>
      <c r="E135" s="91">
        <v>20</v>
      </c>
      <c r="F135" s="20"/>
      <c r="G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Y135" s="20"/>
    </row>
    <row r="136" spans="1:25" ht="12.75">
      <c r="A136" s="36" t="s">
        <v>352</v>
      </c>
      <c r="B136" s="7" t="s">
        <v>353</v>
      </c>
      <c r="C136" s="7">
        <v>211</v>
      </c>
      <c r="D136" s="87">
        <f>C136/C140</f>
        <v>0.08297286669288242</v>
      </c>
      <c r="E136" s="91">
        <v>6</v>
      </c>
      <c r="F136" s="20"/>
      <c r="G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Y136" s="20"/>
    </row>
    <row r="137" spans="1:25" ht="12.75">
      <c r="A137" s="36">
        <v>50</v>
      </c>
      <c r="B137" s="7" t="s">
        <v>354</v>
      </c>
      <c r="C137" s="7">
        <v>95</v>
      </c>
      <c r="D137" s="87">
        <f>C137/C140</f>
        <v>0.03735745182854896</v>
      </c>
      <c r="E137" s="91">
        <v>10</v>
      </c>
      <c r="F137" s="20"/>
      <c r="G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Y137" s="20"/>
    </row>
    <row r="138" spans="1:25" ht="12.75">
      <c r="A138" s="36">
        <v>51</v>
      </c>
      <c r="B138" s="7" t="s">
        <v>355</v>
      </c>
      <c r="C138" s="7">
        <v>258</v>
      </c>
      <c r="D138" s="87">
        <f>C138/C140</f>
        <v>0.10145497443963822</v>
      </c>
      <c r="E138" s="91">
        <v>2</v>
      </c>
      <c r="F138" s="20"/>
      <c r="G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Y138" s="20"/>
    </row>
    <row r="139" spans="1:25" ht="12.75">
      <c r="A139" s="37">
        <v>52</v>
      </c>
      <c r="B139" s="16" t="s">
        <v>356</v>
      </c>
      <c r="C139" s="16">
        <v>387</v>
      </c>
      <c r="D139" s="89">
        <f>C139/C140</f>
        <v>0.15218246165945734</v>
      </c>
      <c r="E139" s="92">
        <v>1</v>
      </c>
      <c r="F139" s="20"/>
      <c r="G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Y139" s="20"/>
    </row>
    <row r="140" spans="1:25" ht="12.75">
      <c r="A140" s="1" t="s">
        <v>2</v>
      </c>
      <c r="C140">
        <f>SUM(C118:C139)</f>
        <v>2543</v>
      </c>
      <c r="D140" s="62">
        <f>SUM(D118:D139)</f>
        <v>0.9999999999999999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Y140" s="20"/>
    </row>
    <row r="141" spans="1:25" ht="12.75">
      <c r="A141" s="50"/>
      <c r="B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2.75">
      <c r="A142" s="5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8:24" ht="12.75">
      <c r="H143" s="20"/>
      <c r="I143" s="20"/>
      <c r="J143" s="20"/>
      <c r="V143" s="20"/>
      <c r="W143" s="20"/>
      <c r="X143" s="20"/>
    </row>
    <row r="144" spans="8:24" ht="12.75">
      <c r="H144" s="20"/>
      <c r="I144" s="20"/>
      <c r="J144" s="20"/>
      <c r="V144" s="20"/>
      <c r="W144" s="20"/>
      <c r="X144" s="20"/>
    </row>
    <row r="145" spans="8:24" ht="12.75">
      <c r="H145" s="20"/>
      <c r="I145" s="20"/>
      <c r="J145" s="20"/>
      <c r="V145" s="20"/>
      <c r="W145" s="20"/>
      <c r="X145" s="20"/>
    </row>
    <row r="146" spans="8:24" ht="12.75">
      <c r="H146" s="20"/>
      <c r="I146" s="20"/>
      <c r="J146" s="20"/>
      <c r="V146" s="20"/>
      <c r="W146" s="20"/>
      <c r="X146" s="20"/>
    </row>
    <row r="147" spans="8:24" ht="12.75">
      <c r="H147" s="20"/>
      <c r="I147" s="20"/>
      <c r="J147" s="20"/>
      <c r="V147" s="20"/>
      <c r="W147" s="20"/>
      <c r="X147" s="20"/>
    </row>
    <row r="148" spans="8:24" ht="12.75">
      <c r="H148" s="20"/>
      <c r="I148" s="20"/>
      <c r="J148" s="20"/>
      <c r="V148" s="20"/>
      <c r="W148" s="20"/>
      <c r="X148" s="20"/>
    </row>
    <row r="149" spans="8:24" ht="12.75">
      <c r="H149" s="20"/>
      <c r="I149" s="20"/>
      <c r="J149" s="20"/>
      <c r="V149" s="20"/>
      <c r="W149" s="20"/>
      <c r="X149" s="20"/>
    </row>
    <row r="150" spans="8:24" ht="12.75">
      <c r="H150" s="20"/>
      <c r="I150" s="20"/>
      <c r="J150" s="20"/>
      <c r="V150" s="20"/>
      <c r="W150" s="20"/>
      <c r="X150" s="20"/>
    </row>
    <row r="151" spans="8:24" ht="12.75">
      <c r="H151" s="20"/>
      <c r="I151" s="20"/>
      <c r="J151" s="20"/>
      <c r="V151" s="20"/>
      <c r="W151" s="20"/>
      <c r="X151" s="20"/>
    </row>
    <row r="152" spans="8:24" ht="12.75">
      <c r="H152" s="20"/>
      <c r="I152" s="20"/>
      <c r="J152" s="20"/>
      <c r="V152" s="20"/>
      <c r="W152" s="20"/>
      <c r="X152" s="20"/>
    </row>
    <row r="153" spans="8:24" ht="12.75">
      <c r="H153" s="20"/>
      <c r="I153" s="20"/>
      <c r="J153" s="20"/>
      <c r="V153" s="20"/>
      <c r="W153" s="20"/>
      <c r="X153" s="20"/>
    </row>
    <row r="154" spans="8:24" ht="12.75">
      <c r="H154" s="20"/>
      <c r="I154" s="20"/>
      <c r="J154" s="20"/>
      <c r="V154" s="20"/>
      <c r="W154" s="20"/>
      <c r="X154" s="20"/>
    </row>
    <row r="155" spans="8:24" ht="12.75">
      <c r="H155" s="20"/>
      <c r="I155" s="20"/>
      <c r="J155" s="20"/>
      <c r="V155" s="20"/>
      <c r="W155" s="20"/>
      <c r="X155" s="20"/>
    </row>
    <row r="156" spans="8:24" ht="12.75">
      <c r="H156" s="20"/>
      <c r="I156" s="20"/>
      <c r="J156" s="20"/>
      <c r="V156" s="20"/>
      <c r="W156" s="20"/>
      <c r="X156" s="20"/>
    </row>
    <row r="157" spans="8:24" ht="12.75">
      <c r="H157" s="20"/>
      <c r="I157" s="20"/>
      <c r="J157" s="20"/>
      <c r="V157" s="20"/>
      <c r="W157" s="20"/>
      <c r="X157" s="20"/>
    </row>
    <row r="208" spans="22:23" ht="12.75">
      <c r="V208">
        <v>2543</v>
      </c>
      <c r="W208">
        <v>1</v>
      </c>
    </row>
  </sheetData>
  <mergeCells count="8"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1" right="0.75" top="1" bottom="1" header="0.5" footer="0.5"/>
  <pageSetup horizontalDpi="600" verticalDpi="600" orientation="portrait" scale="98" r:id="rId1"/>
  <rowBreaks count="1" manualBreakCount="1">
    <brk id="5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2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48" customWidth="1"/>
    <col min="2" max="2" width="30.7109375" style="0" customWidth="1"/>
    <col min="3" max="3" width="7.7109375" style="0" customWidth="1"/>
    <col min="4" max="4" width="14.7109375" style="48" customWidth="1"/>
    <col min="5" max="5" width="7.7109375" style="0" customWidth="1"/>
    <col min="6" max="6" width="5.7109375" style="1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  <col min="23" max="23" width="7.7109375" style="0" customWidth="1"/>
    <col min="25" max="25" width="11.28125" style="0" bestFit="1" customWidth="1"/>
  </cols>
  <sheetData>
    <row r="1" spans="1:25" ht="12.75">
      <c r="A1" s="3" t="s">
        <v>9</v>
      </c>
      <c r="C1" s="1"/>
      <c r="E1" s="1"/>
      <c r="Y1" s="20"/>
    </row>
    <row r="2" spans="1:25" ht="12.75">
      <c r="A2" s="3" t="s">
        <v>8</v>
      </c>
      <c r="C2" s="1"/>
      <c r="E2" s="1"/>
      <c r="Y2" s="20"/>
    </row>
    <row r="3" spans="1:25" ht="12.75">
      <c r="A3" s="3" t="s">
        <v>586</v>
      </c>
      <c r="E3" s="1"/>
      <c r="Y3" s="20"/>
    </row>
    <row r="4" spans="1:25" ht="12.75">
      <c r="A4" s="3"/>
      <c r="C4" s="3" t="s">
        <v>15</v>
      </c>
      <c r="E4" s="1"/>
      <c r="Y4" s="20"/>
    </row>
    <row r="5" spans="3:25" ht="12.75">
      <c r="C5" s="1"/>
      <c r="E5" s="1"/>
      <c r="G5" s="112" t="s">
        <v>10</v>
      </c>
      <c r="H5" s="112"/>
      <c r="I5" s="112" t="s">
        <v>12</v>
      </c>
      <c r="J5" s="112"/>
      <c r="K5" s="112" t="s">
        <v>11</v>
      </c>
      <c r="L5" s="112"/>
      <c r="M5" s="112" t="s">
        <v>13</v>
      </c>
      <c r="N5" s="112"/>
      <c r="O5" s="112" t="s">
        <v>4</v>
      </c>
      <c r="P5" s="112"/>
      <c r="Q5" s="112" t="s">
        <v>5</v>
      </c>
      <c r="R5" s="112"/>
      <c r="S5" s="112" t="s">
        <v>6</v>
      </c>
      <c r="T5" s="112"/>
      <c r="U5" s="112" t="s">
        <v>14</v>
      </c>
      <c r="V5" s="112"/>
      <c r="Y5" s="20"/>
    </row>
    <row r="6" spans="1:25" ht="12.75">
      <c r="A6" s="4" t="s">
        <v>672</v>
      </c>
      <c r="B6" s="5" t="s">
        <v>77</v>
      </c>
      <c r="C6" s="6" t="s">
        <v>3</v>
      </c>
      <c r="D6" s="49" t="s">
        <v>78</v>
      </c>
      <c r="E6" s="6" t="s">
        <v>43</v>
      </c>
      <c r="F6" s="6" t="s">
        <v>44</v>
      </c>
      <c r="G6" s="34" t="s">
        <v>0</v>
      </c>
      <c r="H6" s="34" t="s">
        <v>7</v>
      </c>
      <c r="I6" s="34" t="s">
        <v>0</v>
      </c>
      <c r="J6" s="34" t="s">
        <v>7</v>
      </c>
      <c r="K6" s="34" t="s">
        <v>0</v>
      </c>
      <c r="L6" s="34" t="s">
        <v>7</v>
      </c>
      <c r="M6" s="34" t="s">
        <v>0</v>
      </c>
      <c r="N6" s="34" t="s">
        <v>7</v>
      </c>
      <c r="O6" s="34" t="s">
        <v>0</v>
      </c>
      <c r="P6" s="34" t="s">
        <v>7</v>
      </c>
      <c r="Q6" s="34" t="s">
        <v>0</v>
      </c>
      <c r="R6" s="34" t="s">
        <v>7</v>
      </c>
      <c r="S6" s="34" t="s">
        <v>0</v>
      </c>
      <c r="T6" s="34" t="s">
        <v>7</v>
      </c>
      <c r="U6" s="34" t="s">
        <v>0</v>
      </c>
      <c r="V6" s="34" t="s">
        <v>7</v>
      </c>
      <c r="W6" s="33" t="s">
        <v>2</v>
      </c>
      <c r="Y6" s="20"/>
    </row>
    <row r="7" spans="1:23" s="20" customFormat="1" ht="12.75">
      <c r="A7" s="46" t="s">
        <v>415</v>
      </c>
      <c r="B7" s="12" t="s">
        <v>256</v>
      </c>
      <c r="C7" s="13" t="s">
        <v>589</v>
      </c>
      <c r="D7" s="12" t="s">
        <v>82</v>
      </c>
      <c r="E7" s="12" t="s">
        <v>52</v>
      </c>
      <c r="F7" s="14" t="s">
        <v>29</v>
      </c>
      <c r="G7" s="56"/>
      <c r="H7" s="12"/>
      <c r="I7" s="12"/>
      <c r="J7" s="12"/>
      <c r="K7" s="12"/>
      <c r="L7" s="12"/>
      <c r="M7" s="12"/>
      <c r="N7" s="12">
        <v>1</v>
      </c>
      <c r="O7" s="12"/>
      <c r="P7" s="12"/>
      <c r="Q7" s="12">
        <v>9</v>
      </c>
      <c r="R7" s="12">
        <v>4</v>
      </c>
      <c r="S7" s="12">
        <v>1</v>
      </c>
      <c r="T7" s="14"/>
      <c r="U7" s="26">
        <f>G7+I7+K7+M7+O7+Q7+S7</f>
        <v>10</v>
      </c>
      <c r="V7" s="14">
        <f>H7+J7+L7+N7+P7+R7+T7</f>
        <v>5</v>
      </c>
      <c r="W7" s="20">
        <f>SUM(U7:V7)</f>
        <v>15</v>
      </c>
    </row>
    <row r="8" spans="1:23" s="20" customFormat="1" ht="12.75">
      <c r="A8" s="30" t="s">
        <v>416</v>
      </c>
      <c r="B8" s="7" t="s">
        <v>257</v>
      </c>
      <c r="C8" s="8" t="s">
        <v>589</v>
      </c>
      <c r="D8" s="7" t="s">
        <v>83</v>
      </c>
      <c r="E8" s="7" t="s">
        <v>52</v>
      </c>
      <c r="F8" s="15" t="s">
        <v>29</v>
      </c>
      <c r="G8" s="54"/>
      <c r="H8" s="7"/>
      <c r="I8" s="7"/>
      <c r="J8" s="7"/>
      <c r="K8" s="7"/>
      <c r="L8" s="7"/>
      <c r="M8" s="7"/>
      <c r="N8" s="7"/>
      <c r="O8" s="7"/>
      <c r="P8" s="7">
        <v>2</v>
      </c>
      <c r="Q8" s="7">
        <v>4</v>
      </c>
      <c r="R8" s="7">
        <v>30</v>
      </c>
      <c r="S8" s="7">
        <v>1</v>
      </c>
      <c r="T8" s="15">
        <v>6</v>
      </c>
      <c r="U8" s="27">
        <f>G8+I8+K8+M8+O8+Q8+S8</f>
        <v>5</v>
      </c>
      <c r="V8" s="15">
        <f>H8+J8+L8+N8+P8+R8+T8</f>
        <v>38</v>
      </c>
      <c r="W8" s="20">
        <f>SUM(U8:V8)</f>
        <v>43</v>
      </c>
    </row>
    <row r="9" spans="1:23" s="64" customFormat="1" ht="12.75">
      <c r="A9" s="76" t="s">
        <v>417</v>
      </c>
      <c r="B9" s="58" t="s">
        <v>370</v>
      </c>
      <c r="C9" s="72" t="s">
        <v>589</v>
      </c>
      <c r="D9" s="58" t="s">
        <v>84</v>
      </c>
      <c r="E9" s="58" t="s">
        <v>52</v>
      </c>
      <c r="F9" s="73" t="s">
        <v>29</v>
      </c>
      <c r="G9" s="74"/>
      <c r="H9" s="58"/>
      <c r="I9" s="58"/>
      <c r="J9" s="58"/>
      <c r="K9" s="58"/>
      <c r="L9" s="58"/>
      <c r="M9" s="58"/>
      <c r="N9" s="58"/>
      <c r="O9" s="58"/>
      <c r="P9" s="58"/>
      <c r="Q9" s="58">
        <v>6</v>
      </c>
      <c r="R9" s="58">
        <v>6</v>
      </c>
      <c r="S9" s="58">
        <v>3</v>
      </c>
      <c r="T9" s="73">
        <v>1</v>
      </c>
      <c r="U9" s="75">
        <f aca="true" t="shared" si="0" ref="U9:U68">G9+I9+K9+M9+O9+Q9+S9</f>
        <v>9</v>
      </c>
      <c r="V9" s="73">
        <f aca="true" t="shared" si="1" ref="V9:V68">H9+J9+L9+N9+P9+R9+T9</f>
        <v>7</v>
      </c>
      <c r="W9" s="64">
        <f aca="true" t="shared" si="2" ref="W9:W65">SUM(U9:V9)</f>
        <v>16</v>
      </c>
    </row>
    <row r="10" spans="1:23" s="20" customFormat="1" ht="12.75">
      <c r="A10" s="30" t="s">
        <v>418</v>
      </c>
      <c r="B10" s="7" t="s">
        <v>258</v>
      </c>
      <c r="C10" s="8" t="s">
        <v>589</v>
      </c>
      <c r="D10" s="7" t="s">
        <v>85</v>
      </c>
      <c r="E10" s="7" t="s">
        <v>52</v>
      </c>
      <c r="F10" s="15" t="s">
        <v>29</v>
      </c>
      <c r="G10" s="54"/>
      <c r="H10" s="7"/>
      <c r="I10" s="7"/>
      <c r="J10" s="7"/>
      <c r="K10" s="7"/>
      <c r="L10" s="7"/>
      <c r="M10" s="7"/>
      <c r="N10" s="7"/>
      <c r="O10" s="7"/>
      <c r="P10" s="7"/>
      <c r="Q10" s="7">
        <v>2</v>
      </c>
      <c r="R10" s="7">
        <v>1</v>
      </c>
      <c r="S10" s="7"/>
      <c r="T10" s="15"/>
      <c r="U10" s="27">
        <f t="shared" si="0"/>
        <v>2</v>
      </c>
      <c r="V10" s="15">
        <f t="shared" si="1"/>
        <v>1</v>
      </c>
      <c r="W10" s="20">
        <f t="shared" si="2"/>
        <v>3</v>
      </c>
    </row>
    <row r="11" spans="1:23" s="20" customFormat="1" ht="12.75">
      <c r="A11" s="30" t="s">
        <v>594</v>
      </c>
      <c r="B11" s="7" t="s">
        <v>438</v>
      </c>
      <c r="C11" s="8" t="s">
        <v>589</v>
      </c>
      <c r="D11" s="7" t="s">
        <v>437</v>
      </c>
      <c r="E11" s="7" t="s">
        <v>52</v>
      </c>
      <c r="F11" s="15" t="s">
        <v>29</v>
      </c>
      <c r="G11" s="54"/>
      <c r="H11" s="7">
        <v>1</v>
      </c>
      <c r="I11" s="7"/>
      <c r="J11" s="7"/>
      <c r="K11" s="7"/>
      <c r="L11" s="7"/>
      <c r="M11" s="7"/>
      <c r="N11" s="7"/>
      <c r="O11" s="7"/>
      <c r="P11" s="7"/>
      <c r="Q11" s="7">
        <v>2</v>
      </c>
      <c r="R11" s="7">
        <v>4</v>
      </c>
      <c r="S11" s="7"/>
      <c r="T11" s="15"/>
      <c r="U11" s="27">
        <f t="shared" si="0"/>
        <v>2</v>
      </c>
      <c r="V11" s="15">
        <f t="shared" si="1"/>
        <v>5</v>
      </c>
      <c r="W11" s="20">
        <f t="shared" si="2"/>
        <v>7</v>
      </c>
    </row>
    <row r="12" spans="1:23" s="20" customFormat="1" ht="12.75">
      <c r="A12" s="30" t="s">
        <v>594</v>
      </c>
      <c r="B12" s="7" t="s">
        <v>440</v>
      </c>
      <c r="C12" s="8" t="s">
        <v>589</v>
      </c>
      <c r="D12" s="7" t="s">
        <v>439</v>
      </c>
      <c r="E12" s="7" t="s">
        <v>52</v>
      </c>
      <c r="F12" s="15" t="s">
        <v>29</v>
      </c>
      <c r="G12" s="54"/>
      <c r="H12" s="7"/>
      <c r="I12" s="7"/>
      <c r="J12" s="7"/>
      <c r="K12" s="7"/>
      <c r="L12" s="7"/>
      <c r="M12" s="7"/>
      <c r="N12" s="7"/>
      <c r="O12" s="7"/>
      <c r="P12" s="7"/>
      <c r="Q12" s="7">
        <v>11</v>
      </c>
      <c r="R12" s="7">
        <v>2</v>
      </c>
      <c r="S12" s="7"/>
      <c r="T12" s="15"/>
      <c r="U12" s="27">
        <f t="shared" si="0"/>
        <v>11</v>
      </c>
      <c r="V12" s="15">
        <f t="shared" si="1"/>
        <v>2</v>
      </c>
      <c r="W12" s="20">
        <f t="shared" si="2"/>
        <v>13</v>
      </c>
    </row>
    <row r="13" spans="1:23" s="20" customFormat="1" ht="12.75">
      <c r="A13" s="30" t="s">
        <v>419</v>
      </c>
      <c r="B13" s="7" t="s">
        <v>259</v>
      </c>
      <c r="C13" s="8" t="s">
        <v>589</v>
      </c>
      <c r="D13" s="7" t="s">
        <v>86</v>
      </c>
      <c r="E13" s="7" t="s">
        <v>52</v>
      </c>
      <c r="F13" s="15" t="s">
        <v>29</v>
      </c>
      <c r="G13" s="54"/>
      <c r="H13" s="7"/>
      <c r="I13" s="7"/>
      <c r="J13" s="7"/>
      <c r="K13" s="7"/>
      <c r="L13" s="7"/>
      <c r="M13" s="7"/>
      <c r="N13" s="7"/>
      <c r="O13" s="7"/>
      <c r="P13" s="7"/>
      <c r="Q13" s="7">
        <v>6</v>
      </c>
      <c r="R13" s="7">
        <v>2</v>
      </c>
      <c r="S13" s="7">
        <v>2</v>
      </c>
      <c r="T13" s="15"/>
      <c r="U13" s="27">
        <f t="shared" si="0"/>
        <v>8</v>
      </c>
      <c r="V13" s="15">
        <f t="shared" si="1"/>
        <v>2</v>
      </c>
      <c r="W13" s="20">
        <f t="shared" si="2"/>
        <v>10</v>
      </c>
    </row>
    <row r="14" spans="1:23" s="20" customFormat="1" ht="12.75">
      <c r="A14" s="30" t="s">
        <v>420</v>
      </c>
      <c r="B14" s="7" t="s">
        <v>371</v>
      </c>
      <c r="C14" s="8" t="s">
        <v>589</v>
      </c>
      <c r="D14" s="7" t="s">
        <v>87</v>
      </c>
      <c r="E14" s="7" t="s">
        <v>52</v>
      </c>
      <c r="F14" s="15" t="s">
        <v>29</v>
      </c>
      <c r="G14" s="54"/>
      <c r="H14" s="7"/>
      <c r="I14" s="7"/>
      <c r="J14" s="7">
        <v>1</v>
      </c>
      <c r="K14" s="7"/>
      <c r="L14" s="7"/>
      <c r="M14" s="7"/>
      <c r="N14" s="7"/>
      <c r="O14" s="7"/>
      <c r="P14" s="7"/>
      <c r="Q14" s="7">
        <v>5</v>
      </c>
      <c r="R14" s="7">
        <v>12</v>
      </c>
      <c r="S14" s="7"/>
      <c r="T14" s="15">
        <v>2</v>
      </c>
      <c r="U14" s="27">
        <f t="shared" si="0"/>
        <v>5</v>
      </c>
      <c r="V14" s="15">
        <f t="shared" si="1"/>
        <v>15</v>
      </c>
      <c r="W14" s="20">
        <f t="shared" si="2"/>
        <v>20</v>
      </c>
    </row>
    <row r="15" spans="1:23" s="84" customFormat="1" ht="12.75">
      <c r="A15" s="78" t="s">
        <v>421</v>
      </c>
      <c r="B15" s="79" t="s">
        <v>88</v>
      </c>
      <c r="C15" s="80" t="s">
        <v>589</v>
      </c>
      <c r="D15" s="79" t="s">
        <v>89</v>
      </c>
      <c r="E15" s="79" t="s">
        <v>52</v>
      </c>
      <c r="F15" s="81" t="s">
        <v>29</v>
      </c>
      <c r="G15" s="82"/>
      <c r="H15" s="79"/>
      <c r="I15" s="79"/>
      <c r="J15" s="79"/>
      <c r="K15" s="79"/>
      <c r="L15" s="79"/>
      <c r="M15" s="79"/>
      <c r="N15" s="79">
        <v>1</v>
      </c>
      <c r="O15" s="79"/>
      <c r="P15" s="79">
        <v>1</v>
      </c>
      <c r="Q15" s="79">
        <v>13</v>
      </c>
      <c r="R15" s="79">
        <v>1</v>
      </c>
      <c r="S15" s="79">
        <v>2</v>
      </c>
      <c r="T15" s="81"/>
      <c r="U15" s="83">
        <f t="shared" si="0"/>
        <v>15</v>
      </c>
      <c r="V15" s="81">
        <f t="shared" si="1"/>
        <v>3</v>
      </c>
      <c r="W15" s="84">
        <f t="shared" si="2"/>
        <v>18</v>
      </c>
    </row>
    <row r="16" spans="1:23" s="20" customFormat="1" ht="12.75">
      <c r="A16" s="30" t="s">
        <v>422</v>
      </c>
      <c r="B16" s="7" t="s">
        <v>372</v>
      </c>
      <c r="C16" s="8" t="s">
        <v>589</v>
      </c>
      <c r="D16" s="7" t="s">
        <v>90</v>
      </c>
      <c r="E16" s="7" t="s">
        <v>19</v>
      </c>
      <c r="F16" s="15" t="s">
        <v>33</v>
      </c>
      <c r="G16" s="54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</v>
      </c>
      <c r="S16" s="7"/>
      <c r="T16" s="15">
        <v>1</v>
      </c>
      <c r="U16" s="27">
        <f t="shared" si="0"/>
        <v>0</v>
      </c>
      <c r="V16" s="15">
        <f t="shared" si="1"/>
        <v>2</v>
      </c>
      <c r="W16" s="20">
        <f t="shared" si="2"/>
        <v>2</v>
      </c>
    </row>
    <row r="17" spans="1:23" s="20" customFormat="1" ht="12.75">
      <c r="A17" s="30" t="s">
        <v>423</v>
      </c>
      <c r="B17" s="7" t="s">
        <v>373</v>
      </c>
      <c r="C17" s="8" t="s">
        <v>589</v>
      </c>
      <c r="D17" s="7" t="s">
        <v>91</v>
      </c>
      <c r="E17" s="7" t="s">
        <v>19</v>
      </c>
      <c r="F17" s="15" t="s">
        <v>30</v>
      </c>
      <c r="G17" s="54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1</v>
      </c>
      <c r="S17" s="7"/>
      <c r="T17" s="15">
        <v>1</v>
      </c>
      <c r="U17" s="27">
        <f t="shared" si="0"/>
        <v>0</v>
      </c>
      <c r="V17" s="15">
        <f t="shared" si="1"/>
        <v>2</v>
      </c>
      <c r="W17" s="20">
        <f t="shared" si="2"/>
        <v>2</v>
      </c>
    </row>
    <row r="18" spans="1:23" s="20" customFormat="1" ht="12.75">
      <c r="A18" s="30" t="s">
        <v>424</v>
      </c>
      <c r="B18" s="7" t="s">
        <v>260</v>
      </c>
      <c r="C18" s="8" t="s">
        <v>589</v>
      </c>
      <c r="D18" s="7" t="s">
        <v>92</v>
      </c>
      <c r="E18" s="7" t="s">
        <v>19</v>
      </c>
      <c r="F18" s="15" t="s">
        <v>33</v>
      </c>
      <c r="G18" s="54">
        <v>1</v>
      </c>
      <c r="H18" s="7"/>
      <c r="I18" s="7">
        <v>3</v>
      </c>
      <c r="J18" s="7"/>
      <c r="K18" s="7">
        <v>1</v>
      </c>
      <c r="L18" s="7">
        <v>1</v>
      </c>
      <c r="M18" s="7"/>
      <c r="N18" s="7">
        <v>4</v>
      </c>
      <c r="O18" s="7">
        <v>3</v>
      </c>
      <c r="P18" s="7">
        <v>5</v>
      </c>
      <c r="Q18" s="7">
        <v>64</v>
      </c>
      <c r="R18" s="7">
        <v>93</v>
      </c>
      <c r="S18" s="7">
        <v>11</v>
      </c>
      <c r="T18" s="15">
        <v>10</v>
      </c>
      <c r="U18" s="27">
        <f t="shared" si="0"/>
        <v>83</v>
      </c>
      <c r="V18" s="15">
        <f t="shared" si="1"/>
        <v>113</v>
      </c>
      <c r="W18" s="20">
        <f t="shared" si="2"/>
        <v>196</v>
      </c>
    </row>
    <row r="19" spans="1:23" s="20" customFormat="1" ht="12.75">
      <c r="A19" s="30" t="s">
        <v>425</v>
      </c>
      <c r="B19" s="7" t="s">
        <v>374</v>
      </c>
      <c r="C19" s="8" t="s">
        <v>589</v>
      </c>
      <c r="D19" s="7" t="s">
        <v>93</v>
      </c>
      <c r="E19" s="7" t="s">
        <v>19</v>
      </c>
      <c r="F19" s="15" t="s">
        <v>33</v>
      </c>
      <c r="G19" s="54"/>
      <c r="H19" s="7"/>
      <c r="I19" s="7"/>
      <c r="J19" s="7">
        <v>1</v>
      </c>
      <c r="K19" s="7"/>
      <c r="L19" s="7"/>
      <c r="M19" s="7"/>
      <c r="N19" s="7"/>
      <c r="O19" s="7"/>
      <c r="P19" s="7">
        <v>2</v>
      </c>
      <c r="Q19" s="7">
        <v>8</v>
      </c>
      <c r="R19" s="7">
        <v>17</v>
      </c>
      <c r="S19" s="7">
        <v>1</v>
      </c>
      <c r="T19" s="15">
        <v>2</v>
      </c>
      <c r="U19" s="27">
        <f t="shared" si="0"/>
        <v>9</v>
      </c>
      <c r="V19" s="15">
        <f t="shared" si="1"/>
        <v>22</v>
      </c>
      <c r="W19" s="20">
        <f t="shared" si="2"/>
        <v>31</v>
      </c>
    </row>
    <row r="20" spans="1:23" s="20" customFormat="1" ht="12.75">
      <c r="A20" s="36" t="s">
        <v>426</v>
      </c>
      <c r="B20" s="7" t="s">
        <v>261</v>
      </c>
      <c r="C20" s="8" t="s">
        <v>589</v>
      </c>
      <c r="D20" s="7" t="s">
        <v>94</v>
      </c>
      <c r="E20" s="7" t="s">
        <v>19</v>
      </c>
      <c r="F20" s="15" t="s">
        <v>33</v>
      </c>
      <c r="G20" s="54"/>
      <c r="H20" s="7"/>
      <c r="I20" s="7"/>
      <c r="J20" s="7"/>
      <c r="K20" s="7"/>
      <c r="L20" s="7"/>
      <c r="M20" s="7"/>
      <c r="N20" s="7"/>
      <c r="O20" s="7"/>
      <c r="P20" s="7"/>
      <c r="Q20" s="7">
        <v>2</v>
      </c>
      <c r="R20" s="7">
        <v>15</v>
      </c>
      <c r="S20" s="7"/>
      <c r="T20" s="15">
        <v>2</v>
      </c>
      <c r="U20" s="27">
        <f t="shared" si="0"/>
        <v>2</v>
      </c>
      <c r="V20" s="15">
        <f t="shared" si="1"/>
        <v>17</v>
      </c>
      <c r="W20" s="20">
        <f t="shared" si="2"/>
        <v>19</v>
      </c>
    </row>
    <row r="21" spans="1:23" s="64" customFormat="1" ht="12.75">
      <c r="A21" s="71">
        <v>110101</v>
      </c>
      <c r="B21" s="58" t="s">
        <v>262</v>
      </c>
      <c r="C21" s="72" t="s">
        <v>589</v>
      </c>
      <c r="D21" s="58" t="s">
        <v>95</v>
      </c>
      <c r="E21" s="58" t="s">
        <v>19</v>
      </c>
      <c r="F21" s="73" t="s">
        <v>34</v>
      </c>
      <c r="G21" s="74"/>
      <c r="H21" s="58"/>
      <c r="I21" s="58">
        <v>1</v>
      </c>
      <c r="J21" s="58"/>
      <c r="K21" s="58"/>
      <c r="L21" s="58"/>
      <c r="M21" s="58"/>
      <c r="N21" s="58"/>
      <c r="O21" s="58"/>
      <c r="P21" s="58"/>
      <c r="Q21" s="58">
        <v>6</v>
      </c>
      <c r="R21" s="58">
        <v>2</v>
      </c>
      <c r="S21" s="58">
        <v>3</v>
      </c>
      <c r="T21" s="73">
        <v>1</v>
      </c>
      <c r="U21" s="75">
        <f t="shared" si="0"/>
        <v>10</v>
      </c>
      <c r="V21" s="73">
        <f t="shared" si="1"/>
        <v>3</v>
      </c>
      <c r="W21" s="64">
        <f t="shared" si="2"/>
        <v>13</v>
      </c>
    </row>
    <row r="22" spans="1:23" s="20" customFormat="1" ht="12.75">
      <c r="A22" s="36">
        <v>110101</v>
      </c>
      <c r="B22" s="7" t="s">
        <v>263</v>
      </c>
      <c r="C22" s="8" t="s">
        <v>589</v>
      </c>
      <c r="D22" s="7" t="s">
        <v>96</v>
      </c>
      <c r="E22" s="7" t="s">
        <v>19</v>
      </c>
      <c r="F22" s="15" t="s">
        <v>34</v>
      </c>
      <c r="G22" s="54"/>
      <c r="H22" s="7"/>
      <c r="I22" s="7"/>
      <c r="J22" s="7"/>
      <c r="K22" s="7"/>
      <c r="L22" s="7"/>
      <c r="M22" s="7"/>
      <c r="N22" s="7"/>
      <c r="O22" s="7"/>
      <c r="P22" s="7"/>
      <c r="Q22" s="7">
        <v>5</v>
      </c>
      <c r="R22" s="7"/>
      <c r="S22" s="7"/>
      <c r="T22" s="15"/>
      <c r="U22" s="27">
        <f t="shared" si="0"/>
        <v>5</v>
      </c>
      <c r="V22" s="15">
        <f t="shared" si="1"/>
        <v>0</v>
      </c>
      <c r="W22" s="20">
        <f t="shared" si="2"/>
        <v>5</v>
      </c>
    </row>
    <row r="23" spans="1:23" s="20" customFormat="1" ht="12.75">
      <c r="A23" s="36">
        <v>131202</v>
      </c>
      <c r="B23" s="7" t="s">
        <v>584</v>
      </c>
      <c r="C23" s="8" t="s">
        <v>589</v>
      </c>
      <c r="D23" s="7" t="s">
        <v>585</v>
      </c>
      <c r="E23" s="7" t="s">
        <v>31</v>
      </c>
      <c r="F23" s="15" t="s">
        <v>31</v>
      </c>
      <c r="G23" s="54"/>
      <c r="H23" s="7"/>
      <c r="I23" s="7"/>
      <c r="J23" s="7"/>
      <c r="K23" s="7"/>
      <c r="L23" s="7"/>
      <c r="M23" s="7"/>
      <c r="N23" s="7"/>
      <c r="O23" s="7"/>
      <c r="P23" s="7"/>
      <c r="Q23" s="7">
        <v>1</v>
      </c>
      <c r="R23" s="7">
        <v>39</v>
      </c>
      <c r="S23" s="7"/>
      <c r="T23" s="15">
        <v>3</v>
      </c>
      <c r="U23" s="27">
        <f t="shared" si="0"/>
        <v>1</v>
      </c>
      <c r="V23" s="15">
        <f t="shared" si="1"/>
        <v>42</v>
      </c>
      <c r="W23" s="20">
        <f t="shared" si="2"/>
        <v>43</v>
      </c>
    </row>
    <row r="24" spans="1:23" s="20" customFormat="1" ht="12.75">
      <c r="A24" s="36">
        <v>131205</v>
      </c>
      <c r="B24" s="7" t="s">
        <v>447</v>
      </c>
      <c r="C24" s="8" t="s">
        <v>589</v>
      </c>
      <c r="D24" s="7" t="s">
        <v>448</v>
      </c>
      <c r="E24" s="7" t="s">
        <v>31</v>
      </c>
      <c r="F24" s="15" t="s">
        <v>31</v>
      </c>
      <c r="G24" s="54"/>
      <c r="H24" s="7"/>
      <c r="I24" s="7">
        <v>1</v>
      </c>
      <c r="J24" s="7"/>
      <c r="K24" s="7"/>
      <c r="L24" s="7"/>
      <c r="M24" s="7"/>
      <c r="N24" s="7"/>
      <c r="O24" s="7"/>
      <c r="P24" s="7">
        <v>1</v>
      </c>
      <c r="Q24" s="7">
        <v>12</v>
      </c>
      <c r="R24" s="7">
        <v>20</v>
      </c>
      <c r="S24" s="7">
        <v>2</v>
      </c>
      <c r="T24" s="15">
        <v>2</v>
      </c>
      <c r="U24" s="27">
        <f t="shared" si="0"/>
        <v>15</v>
      </c>
      <c r="V24" s="15">
        <f t="shared" si="1"/>
        <v>23</v>
      </c>
      <c r="W24" s="20">
        <f t="shared" si="2"/>
        <v>38</v>
      </c>
    </row>
    <row r="25" spans="1:23" s="20" customFormat="1" ht="12.75">
      <c r="A25" s="36">
        <v>131205</v>
      </c>
      <c r="B25" s="7" t="s">
        <v>265</v>
      </c>
      <c r="C25" s="8" t="s">
        <v>589</v>
      </c>
      <c r="D25" s="7" t="s">
        <v>264</v>
      </c>
      <c r="E25" s="7" t="s">
        <v>31</v>
      </c>
      <c r="F25" s="15" t="s">
        <v>31</v>
      </c>
      <c r="G25" s="54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3</v>
      </c>
      <c r="S25" s="7"/>
      <c r="T25" s="15">
        <v>1</v>
      </c>
      <c r="U25" s="27">
        <f t="shared" si="0"/>
        <v>0</v>
      </c>
      <c r="V25" s="15">
        <f t="shared" si="1"/>
        <v>4</v>
      </c>
      <c r="W25" s="20">
        <f t="shared" si="2"/>
        <v>4</v>
      </c>
    </row>
    <row r="26" spans="1:23" s="20" customFormat="1" ht="12.75">
      <c r="A26" s="36">
        <v>131312</v>
      </c>
      <c r="B26" s="7" t="s">
        <v>375</v>
      </c>
      <c r="C26" s="8" t="s">
        <v>589</v>
      </c>
      <c r="D26" s="7" t="s">
        <v>97</v>
      </c>
      <c r="E26" s="7" t="s">
        <v>19</v>
      </c>
      <c r="F26" s="15" t="s">
        <v>1</v>
      </c>
      <c r="G26" s="54"/>
      <c r="H26" s="7"/>
      <c r="I26" s="7"/>
      <c r="J26" s="7"/>
      <c r="K26" s="7"/>
      <c r="L26" s="7"/>
      <c r="M26" s="7"/>
      <c r="N26" s="7"/>
      <c r="O26" s="7"/>
      <c r="P26" s="7"/>
      <c r="Q26" s="7">
        <v>2</v>
      </c>
      <c r="R26" s="7">
        <v>8</v>
      </c>
      <c r="S26" s="7"/>
      <c r="T26" s="15">
        <v>1</v>
      </c>
      <c r="U26" s="27">
        <f t="shared" si="0"/>
        <v>2</v>
      </c>
      <c r="V26" s="15">
        <f t="shared" si="1"/>
        <v>9</v>
      </c>
      <c r="W26" s="20">
        <f t="shared" si="2"/>
        <v>11</v>
      </c>
    </row>
    <row r="27" spans="1:23" s="20" customFormat="1" ht="12.75">
      <c r="A27" s="36">
        <v>131314</v>
      </c>
      <c r="B27" s="7" t="s">
        <v>266</v>
      </c>
      <c r="C27" s="8" t="s">
        <v>589</v>
      </c>
      <c r="D27" s="7" t="s">
        <v>98</v>
      </c>
      <c r="E27" s="7" t="s">
        <v>31</v>
      </c>
      <c r="F27" s="15" t="s">
        <v>31</v>
      </c>
      <c r="G27" s="54"/>
      <c r="H27" s="7"/>
      <c r="I27" s="7"/>
      <c r="J27" s="7"/>
      <c r="K27" s="7">
        <v>1</v>
      </c>
      <c r="L27" s="7"/>
      <c r="M27" s="7">
        <v>3</v>
      </c>
      <c r="N27" s="7">
        <v>1</v>
      </c>
      <c r="O27" s="7">
        <v>4</v>
      </c>
      <c r="P27" s="7">
        <v>3</v>
      </c>
      <c r="Q27" s="7">
        <v>38</v>
      </c>
      <c r="R27" s="7">
        <v>63</v>
      </c>
      <c r="S27" s="7">
        <v>4</v>
      </c>
      <c r="T27" s="15">
        <v>4</v>
      </c>
      <c r="U27" s="27">
        <f t="shared" si="0"/>
        <v>50</v>
      </c>
      <c r="V27" s="15">
        <f t="shared" si="1"/>
        <v>71</v>
      </c>
      <c r="W27" s="20">
        <f t="shared" si="2"/>
        <v>121</v>
      </c>
    </row>
    <row r="28" spans="1:23" s="20" customFormat="1" ht="12.75">
      <c r="A28" s="36">
        <v>140501</v>
      </c>
      <c r="B28" s="7" t="s">
        <v>267</v>
      </c>
      <c r="C28" s="8" t="s">
        <v>589</v>
      </c>
      <c r="D28" s="7" t="s">
        <v>99</v>
      </c>
      <c r="E28" s="7" t="s">
        <v>53</v>
      </c>
      <c r="F28" s="15" t="s">
        <v>35</v>
      </c>
      <c r="G28" s="54"/>
      <c r="H28" s="7"/>
      <c r="I28" s="7">
        <v>2</v>
      </c>
      <c r="J28" s="7"/>
      <c r="K28" s="7"/>
      <c r="L28" s="7"/>
      <c r="M28" s="7"/>
      <c r="N28" s="7">
        <v>2</v>
      </c>
      <c r="O28" s="7"/>
      <c r="P28" s="7"/>
      <c r="Q28" s="7">
        <v>6</v>
      </c>
      <c r="R28" s="7">
        <v>4</v>
      </c>
      <c r="S28" s="7"/>
      <c r="T28" s="15"/>
      <c r="U28" s="27">
        <f t="shared" si="0"/>
        <v>8</v>
      </c>
      <c r="V28" s="15">
        <f t="shared" si="1"/>
        <v>6</v>
      </c>
      <c r="W28" s="20">
        <f t="shared" si="2"/>
        <v>14</v>
      </c>
    </row>
    <row r="29" spans="1:23" s="20" customFormat="1" ht="12.75">
      <c r="A29" s="36">
        <v>140701</v>
      </c>
      <c r="B29" s="7" t="s">
        <v>268</v>
      </c>
      <c r="C29" s="8" t="s">
        <v>589</v>
      </c>
      <c r="D29" s="7" t="s">
        <v>100</v>
      </c>
      <c r="E29" s="7" t="s">
        <v>53</v>
      </c>
      <c r="F29" s="15" t="s">
        <v>35</v>
      </c>
      <c r="G29" s="54">
        <v>1</v>
      </c>
      <c r="H29" s="7"/>
      <c r="I29" s="7">
        <v>1</v>
      </c>
      <c r="J29" s="7">
        <v>1</v>
      </c>
      <c r="K29" s="7"/>
      <c r="L29" s="7"/>
      <c r="M29" s="7">
        <v>1</v>
      </c>
      <c r="N29" s="7"/>
      <c r="O29" s="7"/>
      <c r="P29" s="7"/>
      <c r="Q29" s="7">
        <v>9</v>
      </c>
      <c r="R29" s="7">
        <v>4</v>
      </c>
      <c r="S29" s="7">
        <v>2</v>
      </c>
      <c r="T29" s="15">
        <v>1</v>
      </c>
      <c r="U29" s="27">
        <f t="shared" si="0"/>
        <v>14</v>
      </c>
      <c r="V29" s="15">
        <f t="shared" si="1"/>
        <v>6</v>
      </c>
      <c r="W29" s="20">
        <f t="shared" si="2"/>
        <v>20</v>
      </c>
    </row>
    <row r="30" spans="1:23" s="20" customFormat="1" ht="12.75">
      <c r="A30" s="36">
        <v>140801</v>
      </c>
      <c r="B30" s="7" t="s">
        <v>269</v>
      </c>
      <c r="C30" s="8" t="s">
        <v>589</v>
      </c>
      <c r="D30" s="7" t="s">
        <v>101</v>
      </c>
      <c r="E30" s="7" t="s">
        <v>53</v>
      </c>
      <c r="F30" s="15" t="s">
        <v>35</v>
      </c>
      <c r="G30" s="54"/>
      <c r="H30" s="7"/>
      <c r="I30" s="7">
        <v>3</v>
      </c>
      <c r="J30" s="7"/>
      <c r="K30" s="7"/>
      <c r="L30" s="7"/>
      <c r="M30" s="7">
        <v>1</v>
      </c>
      <c r="N30" s="7">
        <v>1</v>
      </c>
      <c r="O30" s="7">
        <v>3</v>
      </c>
      <c r="P30" s="7"/>
      <c r="Q30" s="7">
        <v>24</v>
      </c>
      <c r="R30" s="7">
        <v>5</v>
      </c>
      <c r="S30" s="7">
        <v>4</v>
      </c>
      <c r="T30" s="15"/>
      <c r="U30" s="27">
        <f t="shared" si="0"/>
        <v>35</v>
      </c>
      <c r="V30" s="15">
        <f t="shared" si="1"/>
        <v>6</v>
      </c>
      <c r="W30" s="20">
        <f t="shared" si="2"/>
        <v>41</v>
      </c>
    </row>
    <row r="31" spans="1:23" s="20" customFormat="1" ht="12.75">
      <c r="A31" s="36">
        <v>140901</v>
      </c>
      <c r="B31" s="7" t="s">
        <v>270</v>
      </c>
      <c r="C31" s="8" t="s">
        <v>589</v>
      </c>
      <c r="D31" s="7" t="s">
        <v>102</v>
      </c>
      <c r="E31" s="7" t="s">
        <v>53</v>
      </c>
      <c r="F31" s="15" t="s">
        <v>35</v>
      </c>
      <c r="G31" s="54"/>
      <c r="H31" s="7"/>
      <c r="I31" s="7"/>
      <c r="J31" s="7"/>
      <c r="K31" s="7"/>
      <c r="L31" s="7"/>
      <c r="M31" s="7">
        <v>2</v>
      </c>
      <c r="N31" s="7"/>
      <c r="O31" s="7"/>
      <c r="P31" s="7"/>
      <c r="Q31" s="7">
        <v>12</v>
      </c>
      <c r="R31" s="7"/>
      <c r="S31" s="7">
        <v>2</v>
      </c>
      <c r="T31" s="15"/>
      <c r="U31" s="27">
        <f t="shared" si="0"/>
        <v>16</v>
      </c>
      <c r="V31" s="15">
        <f t="shared" si="1"/>
        <v>0</v>
      </c>
      <c r="W31" s="20">
        <f t="shared" si="2"/>
        <v>16</v>
      </c>
    </row>
    <row r="32" spans="1:23" s="20" customFormat="1" ht="12.75">
      <c r="A32" s="36">
        <v>141001</v>
      </c>
      <c r="B32" s="7" t="s">
        <v>271</v>
      </c>
      <c r="C32" s="8" t="s">
        <v>589</v>
      </c>
      <c r="D32" s="7" t="s">
        <v>103</v>
      </c>
      <c r="E32" s="7" t="s">
        <v>53</v>
      </c>
      <c r="F32" s="15" t="s">
        <v>35</v>
      </c>
      <c r="G32" s="54">
        <v>1</v>
      </c>
      <c r="H32" s="7"/>
      <c r="I32" s="7">
        <v>3</v>
      </c>
      <c r="J32" s="7"/>
      <c r="K32" s="7"/>
      <c r="L32" s="7"/>
      <c r="M32" s="7">
        <v>4</v>
      </c>
      <c r="N32" s="7">
        <v>1</v>
      </c>
      <c r="O32" s="7">
        <v>2</v>
      </c>
      <c r="P32" s="7"/>
      <c r="Q32" s="7">
        <v>18</v>
      </c>
      <c r="R32" s="7">
        <v>4</v>
      </c>
      <c r="S32" s="7">
        <v>2</v>
      </c>
      <c r="T32" s="15"/>
      <c r="U32" s="27">
        <f t="shared" si="0"/>
        <v>30</v>
      </c>
      <c r="V32" s="15">
        <f t="shared" si="1"/>
        <v>5</v>
      </c>
      <c r="W32" s="20">
        <f t="shared" si="2"/>
        <v>35</v>
      </c>
    </row>
    <row r="33" spans="1:23" s="20" customFormat="1" ht="12.75">
      <c r="A33" s="36">
        <v>141901</v>
      </c>
      <c r="B33" s="7" t="s">
        <v>272</v>
      </c>
      <c r="C33" s="8" t="s">
        <v>589</v>
      </c>
      <c r="D33" s="7" t="s">
        <v>104</v>
      </c>
      <c r="E33" s="7" t="s">
        <v>53</v>
      </c>
      <c r="F33" s="15" t="s">
        <v>35</v>
      </c>
      <c r="G33" s="54"/>
      <c r="H33" s="7"/>
      <c r="I33" s="7"/>
      <c r="J33" s="7">
        <v>1</v>
      </c>
      <c r="K33" s="7"/>
      <c r="L33" s="7"/>
      <c r="M33" s="7">
        <v>1</v>
      </c>
      <c r="N33" s="7"/>
      <c r="O33" s="7">
        <v>2</v>
      </c>
      <c r="P33" s="7">
        <v>1</v>
      </c>
      <c r="Q33" s="7">
        <v>29</v>
      </c>
      <c r="R33" s="7">
        <v>1</v>
      </c>
      <c r="S33" s="7">
        <v>4</v>
      </c>
      <c r="T33" s="15"/>
      <c r="U33" s="27">
        <f t="shared" si="0"/>
        <v>36</v>
      </c>
      <c r="V33" s="15">
        <f t="shared" si="1"/>
        <v>3</v>
      </c>
      <c r="W33" s="20">
        <f t="shared" si="2"/>
        <v>39</v>
      </c>
    </row>
    <row r="34" spans="1:23" s="20" customFormat="1" ht="12.75">
      <c r="A34" s="36">
        <v>142401</v>
      </c>
      <c r="B34" s="7" t="s">
        <v>273</v>
      </c>
      <c r="C34" s="8" t="s">
        <v>589</v>
      </c>
      <c r="D34" s="7" t="s">
        <v>105</v>
      </c>
      <c r="E34" s="7" t="s">
        <v>53</v>
      </c>
      <c r="F34" s="15" t="s">
        <v>35</v>
      </c>
      <c r="G34" s="54"/>
      <c r="H34" s="7"/>
      <c r="I34" s="7">
        <v>1</v>
      </c>
      <c r="J34" s="7"/>
      <c r="K34" s="7"/>
      <c r="L34" s="7"/>
      <c r="M34" s="7"/>
      <c r="N34" s="7"/>
      <c r="O34" s="7"/>
      <c r="P34" s="7"/>
      <c r="Q34" s="7">
        <v>9</v>
      </c>
      <c r="R34" s="7">
        <v>3</v>
      </c>
      <c r="S34" s="7">
        <v>3</v>
      </c>
      <c r="T34" s="15"/>
      <c r="U34" s="27">
        <f t="shared" si="0"/>
        <v>13</v>
      </c>
      <c r="V34" s="15">
        <f t="shared" si="1"/>
        <v>3</v>
      </c>
      <c r="W34" s="20">
        <f t="shared" si="2"/>
        <v>16</v>
      </c>
    </row>
    <row r="35" spans="1:23" s="20" customFormat="1" ht="12.75">
      <c r="A35" s="36">
        <v>143501</v>
      </c>
      <c r="B35" s="7" t="s">
        <v>274</v>
      </c>
      <c r="C35" s="8" t="s">
        <v>589</v>
      </c>
      <c r="D35" s="7" t="s">
        <v>106</v>
      </c>
      <c r="E35" s="7" t="s">
        <v>53</v>
      </c>
      <c r="F35" s="15" t="s">
        <v>35</v>
      </c>
      <c r="G35" s="54"/>
      <c r="H35" s="7"/>
      <c r="I35" s="7"/>
      <c r="J35" s="7"/>
      <c r="K35" s="7"/>
      <c r="L35" s="7"/>
      <c r="M35" s="7"/>
      <c r="N35" s="7"/>
      <c r="O35" s="7"/>
      <c r="P35" s="7"/>
      <c r="Q35" s="7">
        <v>8</v>
      </c>
      <c r="R35" s="7">
        <v>1</v>
      </c>
      <c r="S35" s="7">
        <v>2</v>
      </c>
      <c r="T35" s="15"/>
      <c r="U35" s="27">
        <f t="shared" si="0"/>
        <v>10</v>
      </c>
      <c r="V35" s="15">
        <f t="shared" si="1"/>
        <v>1</v>
      </c>
      <c r="W35" s="20">
        <f t="shared" si="2"/>
        <v>11</v>
      </c>
    </row>
    <row r="36" spans="1:23" s="20" customFormat="1" ht="12.75">
      <c r="A36" s="36">
        <v>160104</v>
      </c>
      <c r="B36" s="7" t="s">
        <v>275</v>
      </c>
      <c r="C36" s="8" t="s">
        <v>589</v>
      </c>
      <c r="D36" s="7" t="s">
        <v>54</v>
      </c>
      <c r="E36" s="7" t="s">
        <v>19</v>
      </c>
      <c r="F36" s="15" t="s">
        <v>33</v>
      </c>
      <c r="G36" s="54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15"/>
      <c r="U36" s="27">
        <f t="shared" si="0"/>
        <v>0</v>
      </c>
      <c r="V36" s="15">
        <f t="shared" si="1"/>
        <v>1</v>
      </c>
      <c r="W36" s="20">
        <f t="shared" si="2"/>
        <v>1</v>
      </c>
    </row>
    <row r="37" spans="1:23" s="20" customFormat="1" ht="12.75">
      <c r="A37" s="36">
        <v>160501</v>
      </c>
      <c r="B37" s="7" t="s">
        <v>276</v>
      </c>
      <c r="C37" s="8" t="s">
        <v>589</v>
      </c>
      <c r="D37" s="7" t="s">
        <v>107</v>
      </c>
      <c r="E37" s="7" t="s">
        <v>19</v>
      </c>
      <c r="F37" s="15" t="s">
        <v>33</v>
      </c>
      <c r="G37" s="54"/>
      <c r="H37" s="7"/>
      <c r="I37" s="7">
        <v>1</v>
      </c>
      <c r="J37" s="7">
        <v>1</v>
      </c>
      <c r="K37" s="7"/>
      <c r="L37" s="7"/>
      <c r="M37" s="7"/>
      <c r="N37" s="7"/>
      <c r="O37" s="7"/>
      <c r="P37" s="7"/>
      <c r="Q37" s="7">
        <v>24</v>
      </c>
      <c r="R37" s="7">
        <v>4</v>
      </c>
      <c r="S37" s="7">
        <v>1</v>
      </c>
      <c r="T37" s="15"/>
      <c r="U37" s="27">
        <f t="shared" si="0"/>
        <v>26</v>
      </c>
      <c r="V37" s="15">
        <f t="shared" si="1"/>
        <v>5</v>
      </c>
      <c r="W37" s="20">
        <f t="shared" si="2"/>
        <v>31</v>
      </c>
    </row>
    <row r="38" spans="1:23" s="20" customFormat="1" ht="12.75">
      <c r="A38" s="36">
        <v>160901</v>
      </c>
      <c r="B38" s="7" t="s">
        <v>277</v>
      </c>
      <c r="C38" s="8" t="s">
        <v>589</v>
      </c>
      <c r="D38" s="7" t="s">
        <v>108</v>
      </c>
      <c r="E38" s="7" t="s">
        <v>19</v>
      </c>
      <c r="F38" s="15" t="s">
        <v>33</v>
      </c>
      <c r="G38" s="54"/>
      <c r="H38" s="7"/>
      <c r="I38" s="7"/>
      <c r="J38" s="7">
        <v>1</v>
      </c>
      <c r="K38" s="7"/>
      <c r="L38" s="7"/>
      <c r="M38" s="7"/>
      <c r="N38" s="7">
        <v>1</v>
      </c>
      <c r="O38" s="7">
        <v>1</v>
      </c>
      <c r="P38" s="7"/>
      <c r="Q38" s="7">
        <v>1</v>
      </c>
      <c r="R38" s="7">
        <v>9</v>
      </c>
      <c r="S38" s="7"/>
      <c r="T38" s="15">
        <v>1</v>
      </c>
      <c r="U38" s="27">
        <f t="shared" si="0"/>
        <v>2</v>
      </c>
      <c r="V38" s="15">
        <f t="shared" si="1"/>
        <v>12</v>
      </c>
      <c r="W38" s="20">
        <f t="shared" si="2"/>
        <v>14</v>
      </c>
    </row>
    <row r="39" spans="1:23" s="20" customFormat="1" ht="12.75">
      <c r="A39" s="36">
        <v>160902</v>
      </c>
      <c r="B39" s="7" t="s">
        <v>278</v>
      </c>
      <c r="C39" s="8" t="s">
        <v>589</v>
      </c>
      <c r="D39" s="7" t="s">
        <v>109</v>
      </c>
      <c r="E39" s="7" t="s">
        <v>19</v>
      </c>
      <c r="F39" s="15" t="s">
        <v>33</v>
      </c>
      <c r="G39" s="54"/>
      <c r="H39" s="7"/>
      <c r="I39" s="7"/>
      <c r="J39" s="7"/>
      <c r="K39" s="7"/>
      <c r="L39" s="7"/>
      <c r="M39" s="7"/>
      <c r="N39" s="7"/>
      <c r="O39" s="7"/>
      <c r="P39" s="7">
        <v>1</v>
      </c>
      <c r="Q39" s="7"/>
      <c r="R39" s="7">
        <v>5</v>
      </c>
      <c r="S39" s="7"/>
      <c r="T39" s="15"/>
      <c r="U39" s="27">
        <f t="shared" si="0"/>
        <v>0</v>
      </c>
      <c r="V39" s="15">
        <f t="shared" si="1"/>
        <v>6</v>
      </c>
      <c r="W39" s="20">
        <f t="shared" si="2"/>
        <v>6</v>
      </c>
    </row>
    <row r="40" spans="1:23" s="20" customFormat="1" ht="12.75">
      <c r="A40" s="36">
        <v>160905</v>
      </c>
      <c r="B40" s="7" t="s">
        <v>279</v>
      </c>
      <c r="C40" s="8" t="s">
        <v>589</v>
      </c>
      <c r="D40" s="7" t="s">
        <v>110</v>
      </c>
      <c r="E40" s="7" t="s">
        <v>19</v>
      </c>
      <c r="F40" s="15" t="s">
        <v>33</v>
      </c>
      <c r="G40" s="54"/>
      <c r="H40" s="7"/>
      <c r="I40" s="7"/>
      <c r="J40" s="7"/>
      <c r="K40" s="7"/>
      <c r="L40" s="7"/>
      <c r="M40" s="7"/>
      <c r="N40" s="7"/>
      <c r="O40" s="7"/>
      <c r="P40" s="7">
        <v>6</v>
      </c>
      <c r="Q40" s="7">
        <v>6</v>
      </c>
      <c r="R40" s="7">
        <v>16</v>
      </c>
      <c r="S40" s="7">
        <v>1</v>
      </c>
      <c r="T40" s="15">
        <v>4</v>
      </c>
      <c r="U40" s="27">
        <f t="shared" si="0"/>
        <v>7</v>
      </c>
      <c r="V40" s="15">
        <f t="shared" si="1"/>
        <v>26</v>
      </c>
      <c r="W40" s="20">
        <f t="shared" si="2"/>
        <v>33</v>
      </c>
    </row>
    <row r="41" spans="1:23" s="20" customFormat="1" ht="12.75">
      <c r="A41" s="36">
        <v>190701</v>
      </c>
      <c r="B41" s="7" t="s">
        <v>376</v>
      </c>
      <c r="C41" s="8" t="s">
        <v>589</v>
      </c>
      <c r="D41" s="7" t="s">
        <v>111</v>
      </c>
      <c r="E41" s="7" t="s">
        <v>31</v>
      </c>
      <c r="F41" s="15" t="s">
        <v>31</v>
      </c>
      <c r="G41" s="54"/>
      <c r="H41" s="7"/>
      <c r="I41" s="7">
        <v>1</v>
      </c>
      <c r="J41" s="7">
        <v>7</v>
      </c>
      <c r="K41" s="7"/>
      <c r="L41" s="7"/>
      <c r="M41" s="7">
        <v>1</v>
      </c>
      <c r="N41" s="7">
        <v>1</v>
      </c>
      <c r="O41" s="7"/>
      <c r="P41" s="7">
        <v>9</v>
      </c>
      <c r="Q41" s="7">
        <v>5</v>
      </c>
      <c r="R41" s="7">
        <v>92</v>
      </c>
      <c r="S41" s="7"/>
      <c r="T41" s="15">
        <v>18</v>
      </c>
      <c r="U41" s="27">
        <f t="shared" si="0"/>
        <v>7</v>
      </c>
      <c r="V41" s="15">
        <f t="shared" si="1"/>
        <v>127</v>
      </c>
      <c r="W41" s="20">
        <f t="shared" si="2"/>
        <v>134</v>
      </c>
    </row>
    <row r="42" spans="1:23" s="20" customFormat="1" ht="12.75">
      <c r="A42" s="36">
        <v>190901</v>
      </c>
      <c r="B42" s="7" t="s">
        <v>377</v>
      </c>
      <c r="C42" s="8" t="s">
        <v>589</v>
      </c>
      <c r="D42" s="7" t="s">
        <v>112</v>
      </c>
      <c r="E42" s="7" t="s">
        <v>31</v>
      </c>
      <c r="F42" s="15" t="s">
        <v>31</v>
      </c>
      <c r="G42" s="54"/>
      <c r="H42" s="7"/>
      <c r="I42" s="7"/>
      <c r="J42" s="7"/>
      <c r="K42" s="7"/>
      <c r="L42" s="7"/>
      <c r="M42" s="7"/>
      <c r="N42" s="7"/>
      <c r="O42" s="7"/>
      <c r="P42" s="7">
        <v>2</v>
      </c>
      <c r="Q42" s="7"/>
      <c r="R42" s="7">
        <v>75</v>
      </c>
      <c r="S42" s="7"/>
      <c r="T42" s="15">
        <v>9</v>
      </c>
      <c r="U42" s="27">
        <f t="shared" si="0"/>
        <v>0</v>
      </c>
      <c r="V42" s="15">
        <f t="shared" si="1"/>
        <v>86</v>
      </c>
      <c r="W42" s="20">
        <f t="shared" si="2"/>
        <v>86</v>
      </c>
    </row>
    <row r="43" spans="1:23" s="20" customFormat="1" ht="12.75">
      <c r="A43" s="36">
        <v>230101</v>
      </c>
      <c r="B43" s="7" t="s">
        <v>280</v>
      </c>
      <c r="C43" s="8" t="s">
        <v>589</v>
      </c>
      <c r="D43" s="7" t="s">
        <v>113</v>
      </c>
      <c r="E43" s="7" t="s">
        <v>19</v>
      </c>
      <c r="F43" s="15" t="s">
        <v>33</v>
      </c>
      <c r="G43" s="54"/>
      <c r="H43" s="7"/>
      <c r="I43" s="7">
        <v>1</v>
      </c>
      <c r="J43" s="7">
        <v>2</v>
      </c>
      <c r="K43" s="7"/>
      <c r="L43" s="7"/>
      <c r="M43" s="7"/>
      <c r="N43" s="7"/>
      <c r="O43" s="7"/>
      <c r="P43" s="7">
        <v>1</v>
      </c>
      <c r="Q43" s="7">
        <v>18</v>
      </c>
      <c r="R43" s="7">
        <v>45</v>
      </c>
      <c r="S43" s="7">
        <v>3</v>
      </c>
      <c r="T43" s="15">
        <v>12</v>
      </c>
      <c r="U43" s="27">
        <f t="shared" si="0"/>
        <v>22</v>
      </c>
      <c r="V43" s="15">
        <f t="shared" si="1"/>
        <v>60</v>
      </c>
      <c r="W43" s="20">
        <f t="shared" si="2"/>
        <v>82</v>
      </c>
    </row>
    <row r="44" spans="1:23" s="20" customFormat="1" ht="12.75">
      <c r="A44" s="36">
        <v>231303</v>
      </c>
      <c r="B44" s="7" t="s">
        <v>282</v>
      </c>
      <c r="C44" s="8" t="s">
        <v>589</v>
      </c>
      <c r="D44" s="7" t="s">
        <v>281</v>
      </c>
      <c r="E44" s="7" t="s">
        <v>19</v>
      </c>
      <c r="F44" s="15" t="s">
        <v>33</v>
      </c>
      <c r="G44" s="54"/>
      <c r="H44" s="7"/>
      <c r="I44" s="7">
        <v>1</v>
      </c>
      <c r="J44" s="7"/>
      <c r="K44" s="7"/>
      <c r="L44" s="7"/>
      <c r="M44" s="7"/>
      <c r="N44" s="7"/>
      <c r="O44" s="7"/>
      <c r="P44" s="7"/>
      <c r="Q44" s="7">
        <v>5</v>
      </c>
      <c r="R44" s="7">
        <v>5</v>
      </c>
      <c r="S44" s="7"/>
      <c r="T44" s="15">
        <v>1</v>
      </c>
      <c r="U44" s="27">
        <f t="shared" si="0"/>
        <v>6</v>
      </c>
      <c r="V44" s="15">
        <f t="shared" si="1"/>
        <v>6</v>
      </c>
      <c r="W44" s="20">
        <f t="shared" si="2"/>
        <v>12</v>
      </c>
    </row>
    <row r="45" spans="1:23" s="20" customFormat="1" ht="12.75">
      <c r="A45" s="36">
        <v>240199</v>
      </c>
      <c r="B45" s="7" t="s">
        <v>114</v>
      </c>
      <c r="C45" s="8" t="s">
        <v>589</v>
      </c>
      <c r="D45" s="7" t="s">
        <v>115</v>
      </c>
      <c r="E45" s="7" t="s">
        <v>32</v>
      </c>
      <c r="F45" s="15" t="s">
        <v>32</v>
      </c>
      <c r="G45" s="54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</v>
      </c>
      <c r="S45" s="7"/>
      <c r="T45" s="15"/>
      <c r="U45" s="27">
        <f t="shared" si="0"/>
        <v>0</v>
      </c>
      <c r="V45" s="15">
        <f t="shared" si="1"/>
        <v>1</v>
      </c>
      <c r="W45" s="20">
        <f t="shared" si="2"/>
        <v>1</v>
      </c>
    </row>
    <row r="46" spans="1:23" s="20" customFormat="1" ht="12.75">
      <c r="A46" s="36">
        <v>260101</v>
      </c>
      <c r="B46" s="7" t="s">
        <v>283</v>
      </c>
      <c r="C46" s="8" t="s">
        <v>589</v>
      </c>
      <c r="D46" s="7" t="s">
        <v>116</v>
      </c>
      <c r="E46" s="7" t="s">
        <v>52</v>
      </c>
      <c r="F46" s="15" t="s">
        <v>36</v>
      </c>
      <c r="G46" s="54"/>
      <c r="H46" s="7"/>
      <c r="I46" s="7"/>
      <c r="J46" s="7"/>
      <c r="K46" s="7"/>
      <c r="L46" s="7"/>
      <c r="M46" s="7"/>
      <c r="N46" s="7"/>
      <c r="O46" s="7"/>
      <c r="P46" s="7"/>
      <c r="Q46" s="7">
        <v>5</v>
      </c>
      <c r="R46" s="7">
        <v>7</v>
      </c>
      <c r="S46" s="7">
        <v>1</v>
      </c>
      <c r="T46" s="15">
        <v>1</v>
      </c>
      <c r="U46" s="27">
        <f t="shared" si="0"/>
        <v>6</v>
      </c>
      <c r="V46" s="15">
        <f t="shared" si="1"/>
        <v>8</v>
      </c>
      <c r="W46" s="20">
        <f t="shared" si="2"/>
        <v>14</v>
      </c>
    </row>
    <row r="47" spans="1:23" s="20" customFormat="1" ht="12.75">
      <c r="A47" s="36">
        <v>260502</v>
      </c>
      <c r="B47" s="7" t="s">
        <v>55</v>
      </c>
      <c r="C47" s="8" t="s">
        <v>589</v>
      </c>
      <c r="D47" s="7" t="s">
        <v>117</v>
      </c>
      <c r="E47" s="7" t="s">
        <v>52</v>
      </c>
      <c r="F47" s="15" t="s">
        <v>29</v>
      </c>
      <c r="G47" s="54"/>
      <c r="H47" s="7"/>
      <c r="I47" s="7">
        <v>2</v>
      </c>
      <c r="J47" s="7"/>
      <c r="K47" s="7"/>
      <c r="L47" s="7"/>
      <c r="M47" s="7"/>
      <c r="N47" s="7">
        <v>2</v>
      </c>
      <c r="O47" s="7"/>
      <c r="P47" s="7">
        <v>1</v>
      </c>
      <c r="Q47" s="7">
        <v>8</v>
      </c>
      <c r="R47" s="7">
        <v>5</v>
      </c>
      <c r="S47" s="7">
        <v>3</v>
      </c>
      <c r="T47" s="15">
        <v>2</v>
      </c>
      <c r="U47" s="27">
        <f t="shared" si="0"/>
        <v>13</v>
      </c>
      <c r="V47" s="15">
        <f t="shared" si="1"/>
        <v>10</v>
      </c>
      <c r="W47" s="20">
        <f t="shared" si="2"/>
        <v>23</v>
      </c>
    </row>
    <row r="48" spans="1:23" s="20" customFormat="1" ht="12.75">
      <c r="A48" s="36">
        <v>260701</v>
      </c>
      <c r="B48" s="7" t="s">
        <v>284</v>
      </c>
      <c r="C48" s="8" t="s">
        <v>589</v>
      </c>
      <c r="D48" s="7" t="s">
        <v>118</v>
      </c>
      <c r="E48" s="7" t="s">
        <v>52</v>
      </c>
      <c r="F48" s="15" t="s">
        <v>36</v>
      </c>
      <c r="G48" s="54"/>
      <c r="H48" s="7">
        <v>1</v>
      </c>
      <c r="I48" s="7">
        <v>1</v>
      </c>
      <c r="J48" s="7">
        <v>5</v>
      </c>
      <c r="K48" s="7"/>
      <c r="L48" s="7"/>
      <c r="M48" s="7">
        <v>3</v>
      </c>
      <c r="N48" s="7">
        <v>2</v>
      </c>
      <c r="O48" s="7"/>
      <c r="P48" s="7">
        <v>4</v>
      </c>
      <c r="Q48" s="7">
        <v>16</v>
      </c>
      <c r="R48" s="7">
        <v>32</v>
      </c>
      <c r="S48" s="7">
        <v>3</v>
      </c>
      <c r="T48" s="15">
        <v>4</v>
      </c>
      <c r="U48" s="27">
        <f t="shared" si="0"/>
        <v>23</v>
      </c>
      <c r="V48" s="15">
        <f t="shared" si="1"/>
        <v>48</v>
      </c>
      <c r="W48" s="20">
        <f t="shared" si="2"/>
        <v>71</v>
      </c>
    </row>
    <row r="49" spans="1:23" s="20" customFormat="1" ht="12.75">
      <c r="A49" s="36">
        <v>261302</v>
      </c>
      <c r="B49" s="7" t="s">
        <v>285</v>
      </c>
      <c r="C49" s="8" t="s">
        <v>589</v>
      </c>
      <c r="D49" s="7" t="s">
        <v>119</v>
      </c>
      <c r="E49" s="7" t="s">
        <v>52</v>
      </c>
      <c r="F49" s="15" t="s">
        <v>36</v>
      </c>
      <c r="G49" s="54"/>
      <c r="H49" s="7">
        <v>1</v>
      </c>
      <c r="I49" s="7"/>
      <c r="J49" s="7"/>
      <c r="K49" s="7"/>
      <c r="L49" s="7"/>
      <c r="M49" s="7">
        <v>1</v>
      </c>
      <c r="N49" s="7">
        <v>1</v>
      </c>
      <c r="O49" s="7"/>
      <c r="P49" s="7">
        <v>1</v>
      </c>
      <c r="Q49" s="7">
        <v>10</v>
      </c>
      <c r="R49" s="7">
        <v>23</v>
      </c>
      <c r="S49" s="7">
        <v>1</v>
      </c>
      <c r="T49" s="15">
        <v>6</v>
      </c>
      <c r="U49" s="27">
        <f t="shared" si="0"/>
        <v>12</v>
      </c>
      <c r="V49" s="15">
        <f t="shared" si="1"/>
        <v>32</v>
      </c>
      <c r="W49" s="20">
        <f t="shared" si="2"/>
        <v>44</v>
      </c>
    </row>
    <row r="50" spans="1:23" s="20" customFormat="1" ht="12.75">
      <c r="A50" s="36">
        <v>270101</v>
      </c>
      <c r="B50" s="7" t="s">
        <v>286</v>
      </c>
      <c r="C50" s="8" t="s">
        <v>589</v>
      </c>
      <c r="D50" s="7" t="s">
        <v>120</v>
      </c>
      <c r="E50" s="7" t="s">
        <v>19</v>
      </c>
      <c r="F50" s="15" t="s">
        <v>34</v>
      </c>
      <c r="G50" s="54"/>
      <c r="H50" s="7"/>
      <c r="I50" s="7"/>
      <c r="J50" s="7"/>
      <c r="K50" s="7"/>
      <c r="L50" s="7"/>
      <c r="M50" s="7"/>
      <c r="N50" s="7"/>
      <c r="O50" s="7"/>
      <c r="P50" s="7"/>
      <c r="Q50" s="7">
        <v>3</v>
      </c>
      <c r="R50" s="7">
        <v>2</v>
      </c>
      <c r="S50" s="7">
        <v>1</v>
      </c>
      <c r="T50" s="15"/>
      <c r="U50" s="27">
        <f t="shared" si="0"/>
        <v>4</v>
      </c>
      <c r="V50" s="15">
        <f t="shared" si="1"/>
        <v>2</v>
      </c>
      <c r="W50" s="20">
        <f t="shared" si="2"/>
        <v>6</v>
      </c>
    </row>
    <row r="51" spans="1:23" s="20" customFormat="1" ht="12.75">
      <c r="A51" s="36">
        <v>270101</v>
      </c>
      <c r="B51" s="7" t="s">
        <v>287</v>
      </c>
      <c r="C51" s="8" t="s">
        <v>589</v>
      </c>
      <c r="D51" s="7" t="s">
        <v>121</v>
      </c>
      <c r="E51" s="7" t="s">
        <v>19</v>
      </c>
      <c r="F51" s="15" t="s">
        <v>34</v>
      </c>
      <c r="G51" s="54"/>
      <c r="H51" s="7"/>
      <c r="I51" s="7"/>
      <c r="J51" s="7">
        <v>1</v>
      </c>
      <c r="K51" s="7"/>
      <c r="L51" s="7"/>
      <c r="M51" s="7"/>
      <c r="N51" s="7"/>
      <c r="O51" s="7"/>
      <c r="P51" s="7"/>
      <c r="Q51" s="7">
        <v>3</v>
      </c>
      <c r="R51" s="7">
        <v>3</v>
      </c>
      <c r="S51" s="7">
        <v>2</v>
      </c>
      <c r="T51" s="15"/>
      <c r="U51" s="27">
        <f t="shared" si="0"/>
        <v>5</v>
      </c>
      <c r="V51" s="15">
        <f t="shared" si="1"/>
        <v>4</v>
      </c>
      <c r="W51" s="20">
        <f t="shared" si="2"/>
        <v>9</v>
      </c>
    </row>
    <row r="52" spans="1:23" s="20" customFormat="1" ht="12.75">
      <c r="A52" s="36">
        <v>380101</v>
      </c>
      <c r="B52" s="7" t="s">
        <v>288</v>
      </c>
      <c r="C52" s="8" t="s">
        <v>589</v>
      </c>
      <c r="D52" s="7" t="s">
        <v>122</v>
      </c>
      <c r="E52" s="7" t="s">
        <v>19</v>
      </c>
      <c r="F52" s="15" t="s">
        <v>33</v>
      </c>
      <c r="G52" s="54"/>
      <c r="H52" s="7"/>
      <c r="I52" s="7"/>
      <c r="J52" s="7"/>
      <c r="K52" s="7"/>
      <c r="L52" s="7"/>
      <c r="M52" s="7"/>
      <c r="N52" s="7"/>
      <c r="O52" s="7"/>
      <c r="P52" s="7"/>
      <c r="Q52" s="7">
        <v>6</v>
      </c>
      <c r="R52" s="7">
        <v>3</v>
      </c>
      <c r="S52" s="7">
        <v>3</v>
      </c>
      <c r="T52" s="15">
        <v>1</v>
      </c>
      <c r="U52" s="27">
        <f t="shared" si="0"/>
        <v>9</v>
      </c>
      <c r="V52" s="15">
        <f t="shared" si="1"/>
        <v>4</v>
      </c>
      <c r="W52" s="20">
        <f t="shared" si="2"/>
        <v>13</v>
      </c>
    </row>
    <row r="53" spans="1:23" s="20" customFormat="1" ht="12.75">
      <c r="A53" s="36">
        <v>400501</v>
      </c>
      <c r="B53" s="7" t="s">
        <v>289</v>
      </c>
      <c r="C53" s="8" t="s">
        <v>589</v>
      </c>
      <c r="D53" s="7" t="s">
        <v>123</v>
      </c>
      <c r="E53" s="7" t="s">
        <v>19</v>
      </c>
      <c r="F53" s="15" t="s">
        <v>34</v>
      </c>
      <c r="G53" s="54"/>
      <c r="H53" s="7">
        <v>1</v>
      </c>
      <c r="I53" s="7"/>
      <c r="J53" s="7"/>
      <c r="K53" s="7"/>
      <c r="L53" s="7"/>
      <c r="M53" s="7"/>
      <c r="N53" s="7"/>
      <c r="O53" s="7"/>
      <c r="P53" s="7"/>
      <c r="Q53" s="7">
        <v>1</v>
      </c>
      <c r="R53" s="7">
        <v>3</v>
      </c>
      <c r="S53" s="7"/>
      <c r="T53" s="15"/>
      <c r="U53" s="27">
        <f t="shared" si="0"/>
        <v>1</v>
      </c>
      <c r="V53" s="15">
        <f t="shared" si="1"/>
        <v>4</v>
      </c>
      <c r="W53" s="20">
        <f t="shared" si="2"/>
        <v>5</v>
      </c>
    </row>
    <row r="54" spans="1:23" s="20" customFormat="1" ht="12.75">
      <c r="A54" s="36">
        <v>400501</v>
      </c>
      <c r="B54" s="7" t="s">
        <v>290</v>
      </c>
      <c r="C54" s="8" t="s">
        <v>589</v>
      </c>
      <c r="D54" s="7" t="s">
        <v>124</v>
      </c>
      <c r="E54" s="7" t="s">
        <v>19</v>
      </c>
      <c r="F54" s="15" t="s">
        <v>34</v>
      </c>
      <c r="G54" s="54"/>
      <c r="H54" s="7"/>
      <c r="I54" s="7">
        <v>1</v>
      </c>
      <c r="J54" s="7"/>
      <c r="K54" s="7"/>
      <c r="L54" s="7"/>
      <c r="M54" s="7"/>
      <c r="N54" s="7"/>
      <c r="O54" s="7"/>
      <c r="P54" s="7">
        <v>1</v>
      </c>
      <c r="Q54" s="7">
        <v>2</v>
      </c>
      <c r="R54" s="7">
        <v>6</v>
      </c>
      <c r="S54" s="7"/>
      <c r="T54" s="15"/>
      <c r="U54" s="27">
        <f t="shared" si="0"/>
        <v>3</v>
      </c>
      <c r="V54" s="15">
        <f t="shared" si="1"/>
        <v>7</v>
      </c>
      <c r="W54" s="20">
        <f t="shared" si="2"/>
        <v>10</v>
      </c>
    </row>
    <row r="55" spans="1:23" s="20" customFormat="1" ht="12.75">
      <c r="A55" s="36">
        <v>400510</v>
      </c>
      <c r="B55" s="7" t="s">
        <v>379</v>
      </c>
      <c r="C55" s="8" t="s">
        <v>589</v>
      </c>
      <c r="D55" s="7" t="s">
        <v>378</v>
      </c>
      <c r="E55" s="7" t="s">
        <v>19</v>
      </c>
      <c r="F55" s="15" t="s">
        <v>34</v>
      </c>
      <c r="G55" s="54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5</v>
      </c>
      <c r="S55" s="7"/>
      <c r="T55" s="15"/>
      <c r="U55" s="27">
        <f t="shared" si="0"/>
        <v>0</v>
      </c>
      <c r="V55" s="15">
        <f t="shared" si="1"/>
        <v>5</v>
      </c>
      <c r="W55" s="20">
        <f t="shared" si="2"/>
        <v>5</v>
      </c>
    </row>
    <row r="56" spans="1:23" s="20" customFormat="1" ht="12.75">
      <c r="A56" s="36">
        <v>400599</v>
      </c>
      <c r="B56" s="7" t="s">
        <v>291</v>
      </c>
      <c r="C56" s="8" t="s">
        <v>589</v>
      </c>
      <c r="D56" s="7" t="s">
        <v>71</v>
      </c>
      <c r="E56" s="7" t="s">
        <v>19</v>
      </c>
      <c r="F56" s="15" t="s">
        <v>34</v>
      </c>
      <c r="G56" s="54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</v>
      </c>
      <c r="S56" s="7"/>
      <c r="T56" s="15"/>
      <c r="U56" s="27">
        <f t="shared" si="0"/>
        <v>0</v>
      </c>
      <c r="V56" s="15">
        <f t="shared" si="1"/>
        <v>1</v>
      </c>
      <c r="W56" s="20">
        <f t="shared" si="2"/>
        <v>1</v>
      </c>
    </row>
    <row r="57" spans="1:23" s="20" customFormat="1" ht="12.75">
      <c r="A57" s="36">
        <v>400601</v>
      </c>
      <c r="B57" s="7" t="s">
        <v>380</v>
      </c>
      <c r="C57" s="8" t="s">
        <v>589</v>
      </c>
      <c r="D57" s="7" t="s">
        <v>56</v>
      </c>
      <c r="E57" s="7" t="s">
        <v>52</v>
      </c>
      <c r="F57" s="15" t="s">
        <v>29</v>
      </c>
      <c r="G57" s="54"/>
      <c r="H57" s="7"/>
      <c r="I57" s="7"/>
      <c r="J57" s="7"/>
      <c r="K57" s="7"/>
      <c r="L57" s="7"/>
      <c r="M57" s="7"/>
      <c r="N57" s="7"/>
      <c r="O57" s="7"/>
      <c r="P57" s="7"/>
      <c r="Q57" s="7">
        <v>2</v>
      </c>
      <c r="R57" s="7"/>
      <c r="S57" s="7"/>
      <c r="T57" s="15">
        <v>2</v>
      </c>
      <c r="U57" s="27">
        <f t="shared" si="0"/>
        <v>2</v>
      </c>
      <c r="V57" s="15">
        <f t="shared" si="1"/>
        <v>2</v>
      </c>
      <c r="W57" s="20">
        <f t="shared" si="2"/>
        <v>4</v>
      </c>
    </row>
    <row r="58" spans="1:23" s="20" customFormat="1" ht="12.75">
      <c r="A58" s="36">
        <v>400699</v>
      </c>
      <c r="B58" s="7" t="s">
        <v>292</v>
      </c>
      <c r="C58" s="8" t="s">
        <v>589</v>
      </c>
      <c r="D58" s="7" t="s">
        <v>125</v>
      </c>
      <c r="E58" s="7" t="s">
        <v>52</v>
      </c>
      <c r="F58" s="15" t="s">
        <v>29</v>
      </c>
      <c r="G58" s="54"/>
      <c r="H58" s="7"/>
      <c r="I58" s="7"/>
      <c r="J58" s="7"/>
      <c r="K58" s="7"/>
      <c r="L58" s="7"/>
      <c r="M58" s="7"/>
      <c r="N58" s="7"/>
      <c r="O58" s="7"/>
      <c r="P58" s="7">
        <v>1</v>
      </c>
      <c r="Q58" s="7">
        <v>1</v>
      </c>
      <c r="R58" s="7"/>
      <c r="S58" s="7"/>
      <c r="T58" s="15"/>
      <c r="U58" s="27">
        <f t="shared" si="0"/>
        <v>1</v>
      </c>
      <c r="V58" s="15">
        <f t="shared" si="1"/>
        <v>1</v>
      </c>
      <c r="W58" s="20">
        <f t="shared" si="2"/>
        <v>2</v>
      </c>
    </row>
    <row r="59" spans="1:23" s="20" customFormat="1" ht="12.75">
      <c r="A59" s="36">
        <v>400801</v>
      </c>
      <c r="B59" s="7" t="s">
        <v>316</v>
      </c>
      <c r="C59" s="8" t="s">
        <v>589</v>
      </c>
      <c r="D59" s="7" t="s">
        <v>315</v>
      </c>
      <c r="E59" s="7" t="s">
        <v>19</v>
      </c>
      <c r="F59" s="15" t="s">
        <v>34</v>
      </c>
      <c r="G59" s="54"/>
      <c r="H59" s="7"/>
      <c r="I59" s="7"/>
      <c r="J59" s="7"/>
      <c r="K59" s="7"/>
      <c r="L59" s="7"/>
      <c r="M59" s="7"/>
      <c r="N59" s="7"/>
      <c r="O59" s="7"/>
      <c r="P59" s="7"/>
      <c r="Q59" s="7">
        <v>1</v>
      </c>
      <c r="R59" s="7"/>
      <c r="S59" s="7"/>
      <c r="T59" s="15"/>
      <c r="U59" s="27">
        <f t="shared" si="0"/>
        <v>1</v>
      </c>
      <c r="V59" s="15">
        <f t="shared" si="1"/>
        <v>0</v>
      </c>
      <c r="W59" s="20">
        <f t="shared" si="2"/>
        <v>1</v>
      </c>
    </row>
    <row r="60" spans="1:23" s="64" customFormat="1" ht="12.75">
      <c r="A60" s="71">
        <v>400801</v>
      </c>
      <c r="B60" s="58" t="s">
        <v>460</v>
      </c>
      <c r="C60" s="72" t="s">
        <v>589</v>
      </c>
      <c r="D60" s="58" t="s">
        <v>459</v>
      </c>
      <c r="E60" s="58" t="s">
        <v>19</v>
      </c>
      <c r="F60" s="73" t="s">
        <v>34</v>
      </c>
      <c r="G60" s="74"/>
      <c r="H60" s="58"/>
      <c r="I60" s="58"/>
      <c r="J60" s="58"/>
      <c r="K60" s="58"/>
      <c r="L60" s="58"/>
      <c r="M60" s="58"/>
      <c r="N60" s="58"/>
      <c r="O60" s="58"/>
      <c r="P60" s="58"/>
      <c r="Q60" s="58">
        <v>1</v>
      </c>
      <c r="R60" s="58">
        <v>1</v>
      </c>
      <c r="S60" s="58"/>
      <c r="T60" s="73"/>
      <c r="U60" s="75">
        <f t="shared" si="0"/>
        <v>1</v>
      </c>
      <c r="V60" s="73">
        <f t="shared" si="1"/>
        <v>1</v>
      </c>
      <c r="W60" s="64">
        <f t="shared" si="2"/>
        <v>2</v>
      </c>
    </row>
    <row r="61" spans="1:23" s="20" customFormat="1" ht="12.75">
      <c r="A61" s="36">
        <v>400899</v>
      </c>
      <c r="B61" s="7" t="s">
        <v>462</v>
      </c>
      <c r="C61" s="8" t="s">
        <v>589</v>
      </c>
      <c r="D61" s="7" t="s">
        <v>461</v>
      </c>
      <c r="E61" s="7" t="s">
        <v>19</v>
      </c>
      <c r="F61" s="15" t="s">
        <v>34</v>
      </c>
      <c r="G61" s="54"/>
      <c r="H61" s="7"/>
      <c r="I61" s="7"/>
      <c r="J61" s="7"/>
      <c r="K61" s="7"/>
      <c r="L61" s="7"/>
      <c r="M61" s="7"/>
      <c r="N61" s="7"/>
      <c r="O61" s="7"/>
      <c r="P61" s="7"/>
      <c r="Q61" s="7">
        <v>1</v>
      </c>
      <c r="R61" s="7">
        <v>1</v>
      </c>
      <c r="S61" s="7"/>
      <c r="T61" s="15"/>
      <c r="U61" s="27">
        <f t="shared" si="0"/>
        <v>1</v>
      </c>
      <c r="V61" s="15">
        <f t="shared" si="1"/>
        <v>1</v>
      </c>
      <c r="W61" s="20">
        <f t="shared" si="2"/>
        <v>2</v>
      </c>
    </row>
    <row r="62" spans="1:23" s="20" customFormat="1" ht="12.75">
      <c r="A62" s="36">
        <v>420101</v>
      </c>
      <c r="B62" s="7" t="s">
        <v>293</v>
      </c>
      <c r="C62" s="8" t="s">
        <v>589</v>
      </c>
      <c r="D62" s="7" t="s">
        <v>126</v>
      </c>
      <c r="E62" s="7" t="s">
        <v>19</v>
      </c>
      <c r="F62" s="15" t="s">
        <v>30</v>
      </c>
      <c r="G62" s="54"/>
      <c r="H62" s="7">
        <v>1</v>
      </c>
      <c r="I62" s="7">
        <v>3</v>
      </c>
      <c r="J62" s="7">
        <v>3</v>
      </c>
      <c r="K62" s="7">
        <v>1</v>
      </c>
      <c r="L62" s="7">
        <v>2</v>
      </c>
      <c r="M62" s="7">
        <v>2</v>
      </c>
      <c r="N62" s="7"/>
      <c r="O62" s="7">
        <v>1</v>
      </c>
      <c r="P62" s="7">
        <v>7</v>
      </c>
      <c r="Q62" s="7">
        <v>26</v>
      </c>
      <c r="R62" s="7">
        <v>89</v>
      </c>
      <c r="S62" s="7">
        <v>6</v>
      </c>
      <c r="T62" s="15">
        <v>11</v>
      </c>
      <c r="U62" s="27">
        <f t="shared" si="0"/>
        <v>39</v>
      </c>
      <c r="V62" s="15">
        <f t="shared" si="1"/>
        <v>113</v>
      </c>
      <c r="W62" s="20">
        <f t="shared" si="2"/>
        <v>152</v>
      </c>
    </row>
    <row r="63" spans="1:23" s="20" customFormat="1" ht="12.75">
      <c r="A63" s="30">
        <v>440501</v>
      </c>
      <c r="B63" s="7" t="s">
        <v>294</v>
      </c>
      <c r="C63" s="8" t="s">
        <v>589</v>
      </c>
      <c r="D63" s="7" t="s">
        <v>127</v>
      </c>
      <c r="E63" s="7" t="s">
        <v>52</v>
      </c>
      <c r="F63" s="15" t="s">
        <v>29</v>
      </c>
      <c r="G63" s="54"/>
      <c r="H63" s="7"/>
      <c r="I63" s="7"/>
      <c r="J63" s="7"/>
      <c r="K63" s="7"/>
      <c r="L63" s="7"/>
      <c r="M63" s="7"/>
      <c r="N63" s="7"/>
      <c r="O63" s="7"/>
      <c r="P63" s="7"/>
      <c r="Q63" s="7">
        <v>1</v>
      </c>
      <c r="R63" s="7"/>
      <c r="S63" s="7"/>
      <c r="T63" s="15"/>
      <c r="U63" s="27">
        <f>G63+I63+K63+M63+O63+Q63+S63</f>
        <v>1</v>
      </c>
      <c r="V63" s="15">
        <f>H63+J63+L63+N63+P63+R63+T63</f>
        <v>0</v>
      </c>
      <c r="W63" s="20">
        <f>SUM(U63:V63)</f>
        <v>1</v>
      </c>
    </row>
    <row r="64" spans="1:23" s="20" customFormat="1" ht="12.75">
      <c r="A64" s="36">
        <v>440501</v>
      </c>
      <c r="B64" s="7" t="s">
        <v>57</v>
      </c>
      <c r="C64" s="8" t="s">
        <v>589</v>
      </c>
      <c r="D64" s="7" t="s">
        <v>234</v>
      </c>
      <c r="E64" s="7" t="s">
        <v>52</v>
      </c>
      <c r="F64" s="15" t="s">
        <v>29</v>
      </c>
      <c r="G64" s="54"/>
      <c r="H64" s="7"/>
      <c r="I64" s="7"/>
      <c r="J64" s="7"/>
      <c r="K64" s="7"/>
      <c r="L64" s="7"/>
      <c r="M64" s="7"/>
      <c r="N64" s="7"/>
      <c r="O64" s="7"/>
      <c r="P64" s="7"/>
      <c r="Q64" s="7">
        <v>3</v>
      </c>
      <c r="R64" s="7">
        <v>1</v>
      </c>
      <c r="S64" s="7">
        <v>1</v>
      </c>
      <c r="T64" s="15"/>
      <c r="U64" s="27">
        <f t="shared" si="0"/>
        <v>4</v>
      </c>
      <c r="V64" s="15">
        <f t="shared" si="1"/>
        <v>1</v>
      </c>
      <c r="W64" s="20">
        <f t="shared" si="2"/>
        <v>5</v>
      </c>
    </row>
    <row r="65" spans="1:23" s="20" customFormat="1" ht="12.75">
      <c r="A65" s="36">
        <v>450201</v>
      </c>
      <c r="B65" s="7" t="s">
        <v>295</v>
      </c>
      <c r="C65" s="8" t="s">
        <v>589</v>
      </c>
      <c r="D65" s="7" t="s">
        <v>128</v>
      </c>
      <c r="E65" s="7" t="s">
        <v>19</v>
      </c>
      <c r="F65" s="15" t="s">
        <v>30</v>
      </c>
      <c r="G65" s="54"/>
      <c r="H65" s="7"/>
      <c r="I65" s="7"/>
      <c r="J65" s="7"/>
      <c r="K65" s="7"/>
      <c r="L65" s="7"/>
      <c r="M65" s="7"/>
      <c r="N65" s="7"/>
      <c r="O65" s="7"/>
      <c r="P65" s="7">
        <v>1</v>
      </c>
      <c r="Q65" s="7">
        <v>4</v>
      </c>
      <c r="R65" s="7">
        <v>6</v>
      </c>
      <c r="S65" s="7">
        <v>4</v>
      </c>
      <c r="T65" s="15">
        <v>1</v>
      </c>
      <c r="U65" s="27">
        <f t="shared" si="0"/>
        <v>8</v>
      </c>
      <c r="V65" s="15">
        <f t="shared" si="1"/>
        <v>8</v>
      </c>
      <c r="W65" s="20">
        <f t="shared" si="2"/>
        <v>16</v>
      </c>
    </row>
    <row r="66" spans="1:23" s="20" customFormat="1" ht="12.75">
      <c r="A66" s="36">
        <v>450601</v>
      </c>
      <c r="B66" s="7" t="s">
        <v>296</v>
      </c>
      <c r="C66" s="8" t="s">
        <v>589</v>
      </c>
      <c r="D66" s="7" t="s">
        <v>129</v>
      </c>
      <c r="E66" s="7" t="s">
        <v>19</v>
      </c>
      <c r="F66" s="15" t="s">
        <v>30</v>
      </c>
      <c r="G66" s="54"/>
      <c r="H66" s="7"/>
      <c r="I66" s="7">
        <v>2</v>
      </c>
      <c r="J66" s="7">
        <v>1</v>
      </c>
      <c r="K66" s="7"/>
      <c r="L66" s="7"/>
      <c r="M66" s="7"/>
      <c r="N66" s="7"/>
      <c r="O66" s="7">
        <v>2</v>
      </c>
      <c r="P66" s="7">
        <v>1</v>
      </c>
      <c r="Q66" s="7">
        <v>17</v>
      </c>
      <c r="R66" s="7">
        <v>7</v>
      </c>
      <c r="S66" s="7">
        <v>5</v>
      </c>
      <c r="T66" s="15"/>
      <c r="U66" s="27">
        <f t="shared" si="0"/>
        <v>26</v>
      </c>
      <c r="V66" s="15">
        <f t="shared" si="1"/>
        <v>9</v>
      </c>
      <c r="W66" s="20">
        <f aca="true" t="shared" si="3" ref="W66:W96">SUM(U66:V66)</f>
        <v>35</v>
      </c>
    </row>
    <row r="67" spans="1:23" s="20" customFormat="1" ht="12.75">
      <c r="A67" s="36">
        <v>450602</v>
      </c>
      <c r="B67" s="7" t="s">
        <v>73</v>
      </c>
      <c r="C67" s="8" t="s">
        <v>589</v>
      </c>
      <c r="D67" s="7" t="s">
        <v>72</v>
      </c>
      <c r="E67" s="7" t="s">
        <v>52</v>
      </c>
      <c r="F67" s="15" t="s">
        <v>29</v>
      </c>
      <c r="G67" s="54"/>
      <c r="H67" s="7"/>
      <c r="I67" s="7"/>
      <c r="J67" s="7"/>
      <c r="K67" s="7"/>
      <c r="L67" s="7"/>
      <c r="M67" s="7"/>
      <c r="N67" s="7"/>
      <c r="O67" s="7"/>
      <c r="P67" s="7"/>
      <c r="Q67" s="7">
        <v>3</v>
      </c>
      <c r="R67" s="7">
        <v>3</v>
      </c>
      <c r="S67" s="7">
        <v>1</v>
      </c>
      <c r="T67" s="15"/>
      <c r="U67" s="27">
        <f t="shared" si="0"/>
        <v>4</v>
      </c>
      <c r="V67" s="15">
        <f t="shared" si="1"/>
        <v>3</v>
      </c>
      <c r="W67" s="20">
        <f t="shared" si="3"/>
        <v>7</v>
      </c>
    </row>
    <row r="68" spans="1:23" s="20" customFormat="1" ht="12.75">
      <c r="A68" s="36">
        <v>450603</v>
      </c>
      <c r="B68" s="7" t="s">
        <v>381</v>
      </c>
      <c r="C68" s="8" t="s">
        <v>589</v>
      </c>
      <c r="D68" s="7" t="s">
        <v>130</v>
      </c>
      <c r="E68" s="7" t="s">
        <v>19</v>
      </c>
      <c r="F68" s="15" t="s">
        <v>30</v>
      </c>
      <c r="G68" s="54"/>
      <c r="H68" s="7"/>
      <c r="I68" s="7"/>
      <c r="J68" s="7"/>
      <c r="K68" s="7"/>
      <c r="L68" s="7"/>
      <c r="M68" s="7"/>
      <c r="N68" s="7"/>
      <c r="O68" s="7">
        <v>1</v>
      </c>
      <c r="P68" s="7"/>
      <c r="Q68" s="7">
        <v>10</v>
      </c>
      <c r="R68" s="7">
        <v>3</v>
      </c>
      <c r="S68" s="7">
        <v>2</v>
      </c>
      <c r="T68" s="15"/>
      <c r="U68" s="27">
        <f t="shared" si="0"/>
        <v>13</v>
      </c>
      <c r="V68" s="15">
        <f t="shared" si="1"/>
        <v>3</v>
      </c>
      <c r="W68" s="20">
        <f t="shared" si="3"/>
        <v>16</v>
      </c>
    </row>
    <row r="69" spans="1:23" s="20" customFormat="1" ht="12.75">
      <c r="A69" s="36">
        <v>451001</v>
      </c>
      <c r="B69" s="7" t="s">
        <v>297</v>
      </c>
      <c r="C69" s="8" t="s">
        <v>589</v>
      </c>
      <c r="D69" s="7" t="s">
        <v>131</v>
      </c>
      <c r="E69" s="7" t="s">
        <v>19</v>
      </c>
      <c r="F69" s="15" t="s">
        <v>30</v>
      </c>
      <c r="G69" s="54"/>
      <c r="H69" s="7"/>
      <c r="I69" s="7">
        <v>1</v>
      </c>
      <c r="J69" s="7">
        <v>2</v>
      </c>
      <c r="K69" s="7"/>
      <c r="L69" s="7">
        <v>1</v>
      </c>
      <c r="M69" s="7">
        <v>1</v>
      </c>
      <c r="N69" s="7"/>
      <c r="O69" s="7">
        <v>1</v>
      </c>
      <c r="P69" s="7"/>
      <c r="Q69" s="7">
        <v>31</v>
      </c>
      <c r="R69" s="7">
        <v>18</v>
      </c>
      <c r="S69" s="7">
        <v>5</v>
      </c>
      <c r="T69" s="15">
        <v>3</v>
      </c>
      <c r="U69" s="27">
        <f aca="true" t="shared" si="4" ref="U69:U96">G69+I69+K69+M69+O69+Q69+S69</f>
        <v>39</v>
      </c>
      <c r="V69" s="15">
        <f aca="true" t="shared" si="5" ref="V69:V96">H69+J69+L69+N69+P69+R69+T69</f>
        <v>24</v>
      </c>
      <c r="W69" s="20">
        <f t="shared" si="3"/>
        <v>63</v>
      </c>
    </row>
    <row r="70" spans="1:23" s="20" customFormat="1" ht="12.75">
      <c r="A70" s="36">
        <v>451101</v>
      </c>
      <c r="B70" s="7" t="s">
        <v>298</v>
      </c>
      <c r="C70" s="8" t="s">
        <v>589</v>
      </c>
      <c r="D70" s="7" t="s">
        <v>132</v>
      </c>
      <c r="E70" s="7" t="s">
        <v>19</v>
      </c>
      <c r="F70" s="15" t="s">
        <v>30</v>
      </c>
      <c r="G70" s="54">
        <v>1</v>
      </c>
      <c r="H70" s="7"/>
      <c r="I70" s="7">
        <v>1</v>
      </c>
      <c r="J70" s="7">
        <v>1</v>
      </c>
      <c r="K70" s="7"/>
      <c r="L70" s="7"/>
      <c r="M70" s="7">
        <v>1</v>
      </c>
      <c r="N70" s="7"/>
      <c r="O70" s="7">
        <v>1</v>
      </c>
      <c r="P70" s="7"/>
      <c r="Q70" s="7">
        <v>4</v>
      </c>
      <c r="R70" s="7">
        <v>8</v>
      </c>
      <c r="S70" s="7">
        <v>1</v>
      </c>
      <c r="T70" s="15">
        <v>2</v>
      </c>
      <c r="U70" s="27">
        <f t="shared" si="4"/>
        <v>9</v>
      </c>
      <c r="V70" s="15">
        <f t="shared" si="5"/>
        <v>11</v>
      </c>
      <c r="W70" s="20">
        <f t="shared" si="3"/>
        <v>20</v>
      </c>
    </row>
    <row r="71" spans="1:23" s="20" customFormat="1" ht="12.75">
      <c r="A71" s="36">
        <v>459999</v>
      </c>
      <c r="B71" s="7" t="s">
        <v>236</v>
      </c>
      <c r="C71" s="8" t="s">
        <v>589</v>
      </c>
      <c r="D71" s="7" t="s">
        <v>235</v>
      </c>
      <c r="E71" s="7" t="s">
        <v>19</v>
      </c>
      <c r="F71" s="15" t="s">
        <v>30</v>
      </c>
      <c r="G71" s="54"/>
      <c r="H71" s="7"/>
      <c r="I71" s="7"/>
      <c r="J71" s="7">
        <v>1</v>
      </c>
      <c r="K71" s="7"/>
      <c r="L71" s="7"/>
      <c r="M71" s="7"/>
      <c r="N71" s="7"/>
      <c r="O71" s="7"/>
      <c r="P71" s="7">
        <v>2</v>
      </c>
      <c r="Q71" s="7">
        <v>5</v>
      </c>
      <c r="R71" s="7">
        <v>5</v>
      </c>
      <c r="S71" s="7">
        <v>1</v>
      </c>
      <c r="T71" s="15"/>
      <c r="U71" s="27">
        <f t="shared" si="4"/>
        <v>6</v>
      </c>
      <c r="V71" s="15">
        <f t="shared" si="5"/>
        <v>8</v>
      </c>
      <c r="W71" s="20">
        <f t="shared" si="3"/>
        <v>14</v>
      </c>
    </row>
    <row r="72" spans="1:23" s="20" customFormat="1" ht="12.75">
      <c r="A72" s="36">
        <v>500501</v>
      </c>
      <c r="B72" s="7" t="s">
        <v>382</v>
      </c>
      <c r="C72" s="8" t="s">
        <v>589</v>
      </c>
      <c r="D72" s="7" t="s">
        <v>133</v>
      </c>
      <c r="E72" s="7" t="s">
        <v>19</v>
      </c>
      <c r="F72" s="15" t="s">
        <v>1</v>
      </c>
      <c r="G72" s="54"/>
      <c r="H72" s="7"/>
      <c r="I72" s="7"/>
      <c r="J72" s="7"/>
      <c r="K72" s="7"/>
      <c r="L72" s="7"/>
      <c r="M72" s="7"/>
      <c r="N72" s="7"/>
      <c r="O72" s="7"/>
      <c r="P72" s="7"/>
      <c r="Q72" s="7">
        <v>7</v>
      </c>
      <c r="R72" s="7">
        <v>10</v>
      </c>
      <c r="S72" s="7">
        <v>2</v>
      </c>
      <c r="T72" s="15">
        <v>1</v>
      </c>
      <c r="U72" s="27">
        <f t="shared" si="4"/>
        <v>9</v>
      </c>
      <c r="V72" s="15">
        <f t="shared" si="5"/>
        <v>11</v>
      </c>
      <c r="W72" s="20">
        <f t="shared" si="3"/>
        <v>20</v>
      </c>
    </row>
    <row r="73" spans="1:23" s="20" customFormat="1" ht="12.75">
      <c r="A73" s="36">
        <v>500602</v>
      </c>
      <c r="B73" s="7" t="s">
        <v>299</v>
      </c>
      <c r="C73" s="8" t="s">
        <v>589</v>
      </c>
      <c r="D73" s="7" t="s">
        <v>134</v>
      </c>
      <c r="E73" s="7" t="s">
        <v>19</v>
      </c>
      <c r="F73" s="15" t="s">
        <v>1</v>
      </c>
      <c r="G73" s="54"/>
      <c r="H73" s="7"/>
      <c r="I73" s="7"/>
      <c r="J73" s="7"/>
      <c r="K73" s="7"/>
      <c r="L73" s="7"/>
      <c r="M73" s="7">
        <v>1</v>
      </c>
      <c r="N73" s="7"/>
      <c r="O73" s="7">
        <v>1</v>
      </c>
      <c r="P73" s="7">
        <v>1</v>
      </c>
      <c r="Q73" s="7">
        <v>15</v>
      </c>
      <c r="R73" s="7">
        <v>4</v>
      </c>
      <c r="S73" s="7">
        <v>2</v>
      </c>
      <c r="T73" s="15">
        <v>1</v>
      </c>
      <c r="U73" s="27">
        <f>G73+I73+K73+M73+O73+Q73+S73</f>
        <v>19</v>
      </c>
      <c r="V73" s="15">
        <f>H73+J73+L73+N73+P73+R73+T73</f>
        <v>6</v>
      </c>
      <c r="W73" s="20">
        <f>SUM(U73:V73)</f>
        <v>25</v>
      </c>
    </row>
    <row r="74" spans="1:23" s="20" customFormat="1" ht="12.75">
      <c r="A74" s="36">
        <v>500702</v>
      </c>
      <c r="B74" s="7" t="s">
        <v>464</v>
      </c>
      <c r="C74" s="8" t="s">
        <v>589</v>
      </c>
      <c r="D74" s="7" t="s">
        <v>463</v>
      </c>
      <c r="E74" s="7" t="s">
        <v>19</v>
      </c>
      <c r="F74" s="15" t="s">
        <v>1</v>
      </c>
      <c r="G74" s="54"/>
      <c r="H74" s="7"/>
      <c r="I74" s="7"/>
      <c r="J74" s="7"/>
      <c r="K74" s="7"/>
      <c r="L74" s="7"/>
      <c r="M74" s="7"/>
      <c r="N74" s="7"/>
      <c r="O74" s="7"/>
      <c r="P74" s="7"/>
      <c r="Q74" s="7">
        <v>1</v>
      </c>
      <c r="R74" s="7">
        <v>5</v>
      </c>
      <c r="S74" s="7">
        <v>1</v>
      </c>
      <c r="T74" s="15"/>
      <c r="U74" s="27">
        <f>G74+I74+K74+M74+O74+Q74+S74</f>
        <v>2</v>
      </c>
      <c r="V74" s="15">
        <f>H74+J74+L74+N74+P74+R74+T74</f>
        <v>5</v>
      </c>
      <c r="W74" s="20">
        <f>SUM(U74:V74)</f>
        <v>7</v>
      </c>
    </row>
    <row r="75" spans="1:23" s="20" customFormat="1" ht="12.75">
      <c r="A75" s="36">
        <v>500702</v>
      </c>
      <c r="B75" s="7" t="s">
        <v>135</v>
      </c>
      <c r="C75" s="8" t="s">
        <v>589</v>
      </c>
      <c r="D75" s="7" t="s">
        <v>136</v>
      </c>
      <c r="E75" s="7" t="s">
        <v>19</v>
      </c>
      <c r="F75" s="15" t="s">
        <v>1</v>
      </c>
      <c r="G75" s="54"/>
      <c r="H75" s="7"/>
      <c r="I75" s="7">
        <v>1</v>
      </c>
      <c r="J75" s="7"/>
      <c r="K75" s="7"/>
      <c r="L75" s="7"/>
      <c r="M75" s="7"/>
      <c r="N75" s="7"/>
      <c r="O75" s="7"/>
      <c r="P75" s="7"/>
      <c r="Q75" s="7">
        <v>2</v>
      </c>
      <c r="R75" s="7">
        <v>7</v>
      </c>
      <c r="S75" s="7">
        <v>2</v>
      </c>
      <c r="T75" s="15"/>
      <c r="U75" s="27">
        <f aca="true" t="shared" si="6" ref="U75:U81">G75+I75+K75+M75+O75+Q75+S75</f>
        <v>5</v>
      </c>
      <c r="V75" s="15">
        <f aca="true" t="shared" si="7" ref="V75:V81">H75+J75+L75+N75+P75+R75+T75</f>
        <v>7</v>
      </c>
      <c r="W75" s="20">
        <f aca="true" t="shared" si="8" ref="W75:W81">SUM(U75:V75)</f>
        <v>12</v>
      </c>
    </row>
    <row r="76" spans="1:23" s="20" customFormat="1" ht="12.75">
      <c r="A76" s="36">
        <v>500702</v>
      </c>
      <c r="B76" s="7" t="s">
        <v>300</v>
      </c>
      <c r="C76" s="8" t="s">
        <v>589</v>
      </c>
      <c r="D76" s="7" t="s">
        <v>137</v>
      </c>
      <c r="E76" s="7" t="s">
        <v>19</v>
      </c>
      <c r="F76" s="15" t="s">
        <v>1</v>
      </c>
      <c r="G76" s="54"/>
      <c r="H76" s="7"/>
      <c r="I76" s="7"/>
      <c r="J76" s="7"/>
      <c r="K76" s="7"/>
      <c r="L76" s="7"/>
      <c r="M76" s="7"/>
      <c r="N76" s="7"/>
      <c r="O76" s="7"/>
      <c r="P76" s="7"/>
      <c r="Q76" s="7">
        <v>3</v>
      </c>
      <c r="R76" s="7">
        <v>4</v>
      </c>
      <c r="S76" s="7"/>
      <c r="T76" s="15">
        <v>2</v>
      </c>
      <c r="U76" s="27">
        <f t="shared" si="6"/>
        <v>3</v>
      </c>
      <c r="V76" s="15">
        <f t="shared" si="7"/>
        <v>6</v>
      </c>
      <c r="W76" s="20">
        <f t="shared" si="8"/>
        <v>9</v>
      </c>
    </row>
    <row r="77" spans="1:23" s="20" customFormat="1" ht="12.75">
      <c r="A77" s="36">
        <v>500703</v>
      </c>
      <c r="B77" s="7" t="s">
        <v>301</v>
      </c>
      <c r="C77" s="8" t="s">
        <v>589</v>
      </c>
      <c r="D77" s="7" t="s">
        <v>138</v>
      </c>
      <c r="E77" s="7" t="s">
        <v>19</v>
      </c>
      <c r="F77" s="15" t="s">
        <v>1</v>
      </c>
      <c r="G77" s="54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6</v>
      </c>
      <c r="S77" s="7">
        <v>1</v>
      </c>
      <c r="T77" s="15">
        <v>3</v>
      </c>
      <c r="U77" s="27">
        <f t="shared" si="6"/>
        <v>1</v>
      </c>
      <c r="V77" s="15">
        <f t="shared" si="7"/>
        <v>9</v>
      </c>
      <c r="W77" s="20">
        <f t="shared" si="8"/>
        <v>10</v>
      </c>
    </row>
    <row r="78" spans="1:23" s="20" customFormat="1" ht="12.75">
      <c r="A78" s="36">
        <v>500901</v>
      </c>
      <c r="B78" s="7" t="s">
        <v>383</v>
      </c>
      <c r="C78" s="8" t="s">
        <v>589</v>
      </c>
      <c r="D78" s="7" t="s">
        <v>139</v>
      </c>
      <c r="E78" s="7" t="s">
        <v>19</v>
      </c>
      <c r="F78" s="15" t="s">
        <v>1</v>
      </c>
      <c r="G78" s="54"/>
      <c r="H78" s="7"/>
      <c r="I78" s="7"/>
      <c r="J78" s="7">
        <v>1</v>
      </c>
      <c r="K78" s="7"/>
      <c r="L78" s="7"/>
      <c r="M78" s="7"/>
      <c r="N78" s="7"/>
      <c r="O78" s="7"/>
      <c r="P78" s="7"/>
      <c r="Q78" s="7"/>
      <c r="R78" s="7">
        <v>4</v>
      </c>
      <c r="S78" s="7"/>
      <c r="T78" s="15"/>
      <c r="U78" s="27">
        <f t="shared" si="6"/>
        <v>0</v>
      </c>
      <c r="V78" s="15">
        <f t="shared" si="7"/>
        <v>5</v>
      </c>
      <c r="W78" s="20">
        <f t="shared" si="8"/>
        <v>5</v>
      </c>
    </row>
    <row r="79" spans="1:23" s="20" customFormat="1" ht="12.75">
      <c r="A79" s="36">
        <v>500903</v>
      </c>
      <c r="B79" s="7" t="s">
        <v>384</v>
      </c>
      <c r="C79" s="8" t="s">
        <v>589</v>
      </c>
      <c r="D79" s="7" t="s">
        <v>140</v>
      </c>
      <c r="E79" s="7" t="s">
        <v>19</v>
      </c>
      <c r="F79" s="15" t="s">
        <v>1</v>
      </c>
      <c r="G79" s="54"/>
      <c r="H79" s="7"/>
      <c r="I79" s="7">
        <v>1</v>
      </c>
      <c r="J79" s="7"/>
      <c r="K79" s="7"/>
      <c r="L79" s="7"/>
      <c r="M79" s="7"/>
      <c r="N79" s="7"/>
      <c r="O79" s="7"/>
      <c r="P79" s="7"/>
      <c r="Q79" s="7">
        <v>2</v>
      </c>
      <c r="R79" s="7"/>
      <c r="S79" s="7"/>
      <c r="T79" s="15">
        <v>2</v>
      </c>
      <c r="U79" s="27">
        <f t="shared" si="6"/>
        <v>3</v>
      </c>
      <c r="V79" s="15">
        <f t="shared" si="7"/>
        <v>2</v>
      </c>
      <c r="W79" s="20">
        <f t="shared" si="8"/>
        <v>5</v>
      </c>
    </row>
    <row r="80" spans="1:23" s="20" customFormat="1" ht="12.75">
      <c r="A80" s="36">
        <v>500904</v>
      </c>
      <c r="B80" s="7" t="s">
        <v>466</v>
      </c>
      <c r="C80" s="8" t="s">
        <v>589</v>
      </c>
      <c r="D80" s="7" t="s">
        <v>465</v>
      </c>
      <c r="E80" s="7" t="s">
        <v>19</v>
      </c>
      <c r="F80" s="15" t="s">
        <v>1</v>
      </c>
      <c r="G80" s="54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>
        <v>2</v>
      </c>
      <c r="T80" s="15"/>
      <c r="U80" s="27">
        <f t="shared" si="6"/>
        <v>2</v>
      </c>
      <c r="V80" s="15">
        <f t="shared" si="7"/>
        <v>0</v>
      </c>
      <c r="W80" s="20">
        <f t="shared" si="8"/>
        <v>2</v>
      </c>
    </row>
    <row r="81" spans="1:23" s="20" customFormat="1" ht="12.75">
      <c r="A81" s="36">
        <v>510201</v>
      </c>
      <c r="B81" s="7" t="s">
        <v>302</v>
      </c>
      <c r="C81" s="8" t="s">
        <v>589</v>
      </c>
      <c r="D81" s="7" t="s">
        <v>141</v>
      </c>
      <c r="E81" s="7" t="s">
        <v>31</v>
      </c>
      <c r="F81" s="15" t="s">
        <v>31</v>
      </c>
      <c r="G81" s="54"/>
      <c r="H81" s="7"/>
      <c r="I81" s="7"/>
      <c r="J81" s="7">
        <v>2</v>
      </c>
      <c r="K81" s="7"/>
      <c r="L81" s="7">
        <v>1</v>
      </c>
      <c r="M81" s="7"/>
      <c r="N81" s="7"/>
      <c r="O81" s="7"/>
      <c r="P81" s="7">
        <v>4</v>
      </c>
      <c r="Q81" s="7"/>
      <c r="R81" s="7">
        <v>41</v>
      </c>
      <c r="S81" s="7"/>
      <c r="T81" s="15">
        <v>4</v>
      </c>
      <c r="U81" s="27">
        <f t="shared" si="6"/>
        <v>0</v>
      </c>
      <c r="V81" s="15">
        <f t="shared" si="7"/>
        <v>52</v>
      </c>
      <c r="W81" s="20">
        <f t="shared" si="8"/>
        <v>52</v>
      </c>
    </row>
    <row r="82" spans="1:23" s="20" customFormat="1" ht="12.75">
      <c r="A82" s="36">
        <v>510701</v>
      </c>
      <c r="B82" s="7" t="s">
        <v>238</v>
      </c>
      <c r="C82" s="8" t="s">
        <v>589</v>
      </c>
      <c r="D82" s="7" t="s">
        <v>237</v>
      </c>
      <c r="E82" s="7" t="s">
        <v>32</v>
      </c>
      <c r="F82" s="15" t="s">
        <v>32</v>
      </c>
      <c r="G82" s="54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2</v>
      </c>
      <c r="S82" s="7"/>
      <c r="T82" s="15">
        <v>1</v>
      </c>
      <c r="U82" s="27">
        <f>G82+I82+K82+M82+O82+Q82+S82</f>
        <v>0</v>
      </c>
      <c r="V82" s="15">
        <f>H82+J82+L82+N82+P82+R82+T82</f>
        <v>3</v>
      </c>
      <c r="W82" s="20">
        <f>SUM(U82:V82)</f>
        <v>3</v>
      </c>
    </row>
    <row r="83" spans="1:23" s="20" customFormat="1" ht="12.75">
      <c r="A83" s="36">
        <v>511005</v>
      </c>
      <c r="B83" s="7" t="s">
        <v>58</v>
      </c>
      <c r="C83" s="8" t="s">
        <v>589</v>
      </c>
      <c r="D83" s="7" t="s">
        <v>239</v>
      </c>
      <c r="E83" s="7" t="s">
        <v>52</v>
      </c>
      <c r="F83" s="15" t="s">
        <v>29</v>
      </c>
      <c r="G83" s="54"/>
      <c r="H83" s="7"/>
      <c r="I83" s="7"/>
      <c r="J83" s="7"/>
      <c r="K83" s="7"/>
      <c r="L83" s="7"/>
      <c r="M83" s="7"/>
      <c r="N83" s="7"/>
      <c r="O83" s="7"/>
      <c r="P83" s="7"/>
      <c r="Q83" s="7">
        <v>4</v>
      </c>
      <c r="R83" s="7">
        <v>1</v>
      </c>
      <c r="S83" s="7"/>
      <c r="T83" s="15">
        <v>4</v>
      </c>
      <c r="U83" s="27">
        <f t="shared" si="4"/>
        <v>4</v>
      </c>
      <c r="V83" s="15">
        <f t="shared" si="5"/>
        <v>5</v>
      </c>
      <c r="W83" s="20">
        <f t="shared" si="3"/>
        <v>9</v>
      </c>
    </row>
    <row r="84" spans="1:23" s="20" customFormat="1" ht="12.75">
      <c r="A84" s="36">
        <v>513101</v>
      </c>
      <c r="B84" s="7" t="s">
        <v>304</v>
      </c>
      <c r="C84" s="8" t="s">
        <v>589</v>
      </c>
      <c r="D84" s="7" t="s">
        <v>143</v>
      </c>
      <c r="E84" s="7" t="s">
        <v>52</v>
      </c>
      <c r="F84" s="15" t="s">
        <v>29</v>
      </c>
      <c r="G84" s="54"/>
      <c r="H84" s="7"/>
      <c r="I84" s="7"/>
      <c r="J84" s="7">
        <v>1</v>
      </c>
      <c r="K84" s="7"/>
      <c r="L84" s="7"/>
      <c r="M84" s="7"/>
      <c r="N84" s="7"/>
      <c r="O84" s="7"/>
      <c r="P84" s="7"/>
      <c r="Q84" s="7">
        <v>4</v>
      </c>
      <c r="R84" s="7">
        <v>39</v>
      </c>
      <c r="S84" s="7">
        <v>1</v>
      </c>
      <c r="T84" s="15">
        <v>3</v>
      </c>
      <c r="U84" s="27">
        <f t="shared" si="4"/>
        <v>5</v>
      </c>
      <c r="V84" s="15">
        <f t="shared" si="5"/>
        <v>43</v>
      </c>
      <c r="W84" s="20">
        <f t="shared" si="3"/>
        <v>48</v>
      </c>
    </row>
    <row r="85" spans="1:23" s="20" customFormat="1" ht="12.75">
      <c r="A85" s="36">
        <v>513801</v>
      </c>
      <c r="B85" s="7" t="s">
        <v>303</v>
      </c>
      <c r="C85" s="8" t="s">
        <v>589</v>
      </c>
      <c r="D85" s="7" t="s">
        <v>142</v>
      </c>
      <c r="E85" s="7" t="s">
        <v>59</v>
      </c>
      <c r="F85" s="15" t="s">
        <v>38</v>
      </c>
      <c r="G85" s="54"/>
      <c r="H85" s="7">
        <v>1</v>
      </c>
      <c r="I85" s="7">
        <v>5</v>
      </c>
      <c r="J85" s="7">
        <v>11</v>
      </c>
      <c r="K85" s="7"/>
      <c r="L85" s="7"/>
      <c r="M85" s="7">
        <v>1</v>
      </c>
      <c r="N85" s="7">
        <v>3</v>
      </c>
      <c r="O85" s="7"/>
      <c r="P85" s="7">
        <v>7</v>
      </c>
      <c r="Q85" s="7">
        <v>5</v>
      </c>
      <c r="R85" s="7">
        <v>100</v>
      </c>
      <c r="S85" s="7">
        <v>3</v>
      </c>
      <c r="T85" s="15">
        <v>10</v>
      </c>
      <c r="U85" s="27">
        <f>G85+I85+K85+M85+O85+Q85+S85</f>
        <v>14</v>
      </c>
      <c r="V85" s="15">
        <f>H85+J85+L85+N85+P85+R85+T85</f>
        <v>132</v>
      </c>
      <c r="W85" s="20">
        <f>SUM(U85:V85)</f>
        <v>146</v>
      </c>
    </row>
    <row r="86" spans="1:23" s="20" customFormat="1" ht="12.75">
      <c r="A86" s="36">
        <v>520101</v>
      </c>
      <c r="B86" s="7" t="s">
        <v>144</v>
      </c>
      <c r="C86" s="8" t="s">
        <v>589</v>
      </c>
      <c r="D86" s="7" t="s">
        <v>145</v>
      </c>
      <c r="E86" s="7" t="s">
        <v>32</v>
      </c>
      <c r="F86" s="15" t="s">
        <v>32</v>
      </c>
      <c r="G86" s="54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1</v>
      </c>
      <c r="S86" s="7">
        <v>1</v>
      </c>
      <c r="T86" s="15"/>
      <c r="U86" s="27">
        <f t="shared" si="4"/>
        <v>1</v>
      </c>
      <c r="V86" s="15">
        <f t="shared" si="5"/>
        <v>1</v>
      </c>
      <c r="W86" s="20">
        <f t="shared" si="3"/>
        <v>2</v>
      </c>
    </row>
    <row r="87" spans="1:23" s="20" customFormat="1" ht="12.75">
      <c r="A87" s="36">
        <v>520201</v>
      </c>
      <c r="B87" s="7" t="s">
        <v>305</v>
      </c>
      <c r="C87" s="8" t="s">
        <v>589</v>
      </c>
      <c r="D87" s="7" t="s">
        <v>146</v>
      </c>
      <c r="E87" s="7" t="s">
        <v>40</v>
      </c>
      <c r="F87" s="15" t="s">
        <v>40</v>
      </c>
      <c r="G87" s="54">
        <v>2</v>
      </c>
      <c r="H87" s="7">
        <v>1</v>
      </c>
      <c r="I87" s="7">
        <v>2</v>
      </c>
      <c r="J87" s="7"/>
      <c r="K87" s="7"/>
      <c r="L87" s="7"/>
      <c r="M87" s="7">
        <v>2</v>
      </c>
      <c r="N87" s="7">
        <v>1</v>
      </c>
      <c r="O87" s="7">
        <v>3</v>
      </c>
      <c r="P87" s="7"/>
      <c r="Q87" s="7">
        <v>24</v>
      </c>
      <c r="R87" s="7">
        <v>14</v>
      </c>
      <c r="S87" s="7">
        <v>4</v>
      </c>
      <c r="T87" s="15">
        <v>3</v>
      </c>
      <c r="U87" s="27">
        <f t="shared" si="4"/>
        <v>37</v>
      </c>
      <c r="V87" s="15">
        <f t="shared" si="5"/>
        <v>19</v>
      </c>
      <c r="W87" s="20">
        <f t="shared" si="3"/>
        <v>56</v>
      </c>
    </row>
    <row r="88" spans="1:23" s="20" customFormat="1" ht="12.75">
      <c r="A88" s="36">
        <v>520201</v>
      </c>
      <c r="B88" s="7" t="s">
        <v>306</v>
      </c>
      <c r="C88" s="8" t="s">
        <v>589</v>
      </c>
      <c r="D88" s="7" t="s">
        <v>147</v>
      </c>
      <c r="E88" s="7" t="s">
        <v>40</v>
      </c>
      <c r="F88" s="15" t="s">
        <v>40</v>
      </c>
      <c r="G88" s="54"/>
      <c r="H88" s="7"/>
      <c r="I88" s="7">
        <v>4</v>
      </c>
      <c r="J88" s="7"/>
      <c r="K88" s="7"/>
      <c r="L88" s="7"/>
      <c r="M88" s="7"/>
      <c r="N88" s="7">
        <v>1</v>
      </c>
      <c r="O88" s="7"/>
      <c r="P88" s="7">
        <v>1</v>
      </c>
      <c r="Q88" s="7">
        <v>18</v>
      </c>
      <c r="R88" s="7">
        <v>13</v>
      </c>
      <c r="S88" s="7">
        <v>3</v>
      </c>
      <c r="T88" s="15">
        <v>2</v>
      </c>
      <c r="U88" s="27">
        <f t="shared" si="4"/>
        <v>25</v>
      </c>
      <c r="V88" s="15">
        <f t="shared" si="5"/>
        <v>17</v>
      </c>
      <c r="W88" s="20">
        <f t="shared" si="3"/>
        <v>42</v>
      </c>
    </row>
    <row r="89" spans="1:23" s="20" customFormat="1" ht="12.75">
      <c r="A89" s="36">
        <v>520301</v>
      </c>
      <c r="B89" s="7" t="s">
        <v>307</v>
      </c>
      <c r="C89" s="8" t="s">
        <v>589</v>
      </c>
      <c r="D89" s="7" t="s">
        <v>148</v>
      </c>
      <c r="E89" s="7" t="s">
        <v>40</v>
      </c>
      <c r="F89" s="15" t="s">
        <v>40</v>
      </c>
      <c r="G89" s="54"/>
      <c r="H89" s="7"/>
      <c r="I89" s="7">
        <v>1</v>
      </c>
      <c r="J89" s="7">
        <v>1</v>
      </c>
      <c r="K89" s="7">
        <v>1</v>
      </c>
      <c r="L89" s="7"/>
      <c r="M89" s="7">
        <v>1</v>
      </c>
      <c r="N89" s="7">
        <v>1</v>
      </c>
      <c r="O89" s="7">
        <v>2</v>
      </c>
      <c r="P89" s="7"/>
      <c r="Q89" s="7">
        <v>56</v>
      </c>
      <c r="R89" s="7">
        <v>32</v>
      </c>
      <c r="S89" s="7">
        <v>7</v>
      </c>
      <c r="T89" s="15">
        <v>2</v>
      </c>
      <c r="U89" s="27">
        <f t="shared" si="4"/>
        <v>68</v>
      </c>
      <c r="V89" s="15">
        <f t="shared" si="5"/>
        <v>36</v>
      </c>
      <c r="W89" s="20">
        <f t="shared" si="3"/>
        <v>104</v>
      </c>
    </row>
    <row r="90" spans="1:23" s="20" customFormat="1" ht="12.75">
      <c r="A90" s="36">
        <v>520801</v>
      </c>
      <c r="B90" s="7" t="s">
        <v>308</v>
      </c>
      <c r="C90" s="8" t="s">
        <v>589</v>
      </c>
      <c r="D90" s="7" t="s">
        <v>149</v>
      </c>
      <c r="E90" s="7" t="s">
        <v>40</v>
      </c>
      <c r="F90" s="15" t="s">
        <v>40</v>
      </c>
      <c r="G90" s="54">
        <v>1</v>
      </c>
      <c r="H90" s="7"/>
      <c r="I90" s="7"/>
      <c r="J90" s="7">
        <v>1</v>
      </c>
      <c r="K90" s="7"/>
      <c r="L90" s="7"/>
      <c r="M90" s="7">
        <v>2</v>
      </c>
      <c r="N90" s="7"/>
      <c r="O90" s="7"/>
      <c r="P90" s="7">
        <v>1</v>
      </c>
      <c r="Q90" s="7">
        <v>41</v>
      </c>
      <c r="R90" s="7">
        <v>16</v>
      </c>
      <c r="S90" s="7">
        <v>5</v>
      </c>
      <c r="T90" s="15">
        <v>1</v>
      </c>
      <c r="U90" s="27">
        <f t="shared" si="4"/>
        <v>49</v>
      </c>
      <c r="V90" s="15">
        <f t="shared" si="5"/>
        <v>19</v>
      </c>
      <c r="W90" s="20">
        <f t="shared" si="3"/>
        <v>68</v>
      </c>
    </row>
    <row r="91" spans="1:23" s="20" customFormat="1" ht="12.75">
      <c r="A91" s="36">
        <v>521101</v>
      </c>
      <c r="B91" s="7" t="s">
        <v>385</v>
      </c>
      <c r="C91" s="8" t="s">
        <v>589</v>
      </c>
      <c r="D91" s="7" t="s">
        <v>150</v>
      </c>
      <c r="E91" s="7" t="s">
        <v>40</v>
      </c>
      <c r="F91" s="15" t="s">
        <v>40</v>
      </c>
      <c r="G91" s="54"/>
      <c r="H91" s="7"/>
      <c r="I91" s="7"/>
      <c r="J91" s="7">
        <v>2</v>
      </c>
      <c r="K91" s="7"/>
      <c r="L91" s="7"/>
      <c r="M91" s="7"/>
      <c r="N91" s="7"/>
      <c r="O91" s="7"/>
      <c r="P91" s="7">
        <v>1</v>
      </c>
      <c r="Q91" s="7">
        <v>7</v>
      </c>
      <c r="R91" s="7">
        <v>9</v>
      </c>
      <c r="S91" s="7">
        <v>1</v>
      </c>
      <c r="T91" s="15"/>
      <c r="U91" s="27">
        <f t="shared" si="4"/>
        <v>8</v>
      </c>
      <c r="V91" s="15">
        <f t="shared" si="5"/>
        <v>12</v>
      </c>
      <c r="W91" s="20">
        <f t="shared" si="3"/>
        <v>20</v>
      </c>
    </row>
    <row r="92" spans="1:23" s="20" customFormat="1" ht="12.75">
      <c r="A92" s="36">
        <v>521201</v>
      </c>
      <c r="B92" s="7" t="s">
        <v>309</v>
      </c>
      <c r="C92" s="8" t="s">
        <v>589</v>
      </c>
      <c r="D92" s="7" t="s">
        <v>151</v>
      </c>
      <c r="E92" s="7" t="s">
        <v>40</v>
      </c>
      <c r="F92" s="15" t="s">
        <v>40</v>
      </c>
      <c r="G92" s="54"/>
      <c r="H92" s="7"/>
      <c r="I92" s="7"/>
      <c r="J92" s="7"/>
      <c r="K92" s="7"/>
      <c r="L92" s="7"/>
      <c r="M92" s="7"/>
      <c r="N92" s="7"/>
      <c r="O92" s="7"/>
      <c r="P92" s="7"/>
      <c r="Q92" s="7">
        <v>1</v>
      </c>
      <c r="R92" s="7"/>
      <c r="S92" s="7"/>
      <c r="T92" s="15"/>
      <c r="U92" s="27">
        <f t="shared" si="4"/>
        <v>1</v>
      </c>
      <c r="V92" s="15">
        <f t="shared" si="5"/>
        <v>0</v>
      </c>
      <c r="W92" s="20">
        <f t="shared" si="3"/>
        <v>1</v>
      </c>
    </row>
    <row r="93" spans="1:23" s="20" customFormat="1" ht="12.75">
      <c r="A93" s="36">
        <v>520203</v>
      </c>
      <c r="B93" s="7" t="s">
        <v>387</v>
      </c>
      <c r="C93" s="8" t="s">
        <v>589</v>
      </c>
      <c r="D93" s="7" t="s">
        <v>386</v>
      </c>
      <c r="E93" s="7" t="s">
        <v>40</v>
      </c>
      <c r="F93" s="15" t="s">
        <v>40</v>
      </c>
      <c r="G93" s="54"/>
      <c r="H93" s="7"/>
      <c r="I93" s="7"/>
      <c r="J93" s="7"/>
      <c r="K93" s="7"/>
      <c r="L93" s="7"/>
      <c r="M93" s="7"/>
      <c r="N93" s="7"/>
      <c r="O93" s="7"/>
      <c r="P93" s="7"/>
      <c r="Q93" s="7">
        <v>6</v>
      </c>
      <c r="R93" s="7">
        <v>1</v>
      </c>
      <c r="S93" s="7">
        <v>2</v>
      </c>
      <c r="T93" s="15"/>
      <c r="U93" s="27">
        <f t="shared" si="4"/>
        <v>8</v>
      </c>
      <c r="V93" s="15">
        <f t="shared" si="5"/>
        <v>1</v>
      </c>
      <c r="W93" s="20">
        <f t="shared" si="3"/>
        <v>9</v>
      </c>
    </row>
    <row r="94" spans="1:23" s="20" customFormat="1" ht="12.75">
      <c r="A94" s="36">
        <v>521401</v>
      </c>
      <c r="B94" s="7" t="s">
        <v>310</v>
      </c>
      <c r="C94" s="8" t="s">
        <v>589</v>
      </c>
      <c r="D94" s="7" t="s">
        <v>152</v>
      </c>
      <c r="E94" s="7" t="s">
        <v>40</v>
      </c>
      <c r="F94" s="15" t="s">
        <v>40</v>
      </c>
      <c r="G94" s="54"/>
      <c r="H94" s="7"/>
      <c r="I94" s="7"/>
      <c r="J94" s="7">
        <v>1</v>
      </c>
      <c r="K94" s="7">
        <v>1</v>
      </c>
      <c r="L94" s="7"/>
      <c r="M94" s="7"/>
      <c r="N94" s="7">
        <v>1</v>
      </c>
      <c r="O94" s="7">
        <v>1</v>
      </c>
      <c r="P94" s="7">
        <v>1</v>
      </c>
      <c r="Q94" s="7">
        <v>31</v>
      </c>
      <c r="R94" s="7">
        <v>25</v>
      </c>
      <c r="S94" s="7">
        <v>3</v>
      </c>
      <c r="T94" s="15">
        <v>2</v>
      </c>
      <c r="U94" s="27">
        <f t="shared" si="4"/>
        <v>36</v>
      </c>
      <c r="V94" s="15">
        <f t="shared" si="5"/>
        <v>30</v>
      </c>
      <c r="W94" s="20">
        <f t="shared" si="3"/>
        <v>66</v>
      </c>
    </row>
    <row r="95" spans="1:23" s="20" customFormat="1" ht="12.75">
      <c r="A95" s="36">
        <v>521904</v>
      </c>
      <c r="B95" s="7" t="s">
        <v>311</v>
      </c>
      <c r="C95" s="8" t="s">
        <v>589</v>
      </c>
      <c r="D95" s="7" t="s">
        <v>153</v>
      </c>
      <c r="E95" s="7" t="s">
        <v>31</v>
      </c>
      <c r="F95" s="15" t="s">
        <v>31</v>
      </c>
      <c r="G95" s="54"/>
      <c r="H95" s="7"/>
      <c r="I95" s="7"/>
      <c r="J95" s="7"/>
      <c r="K95" s="7"/>
      <c r="L95" s="7"/>
      <c r="M95" s="7"/>
      <c r="N95" s="7">
        <v>1</v>
      </c>
      <c r="O95" s="7"/>
      <c r="P95" s="7"/>
      <c r="Q95" s="7">
        <v>1</v>
      </c>
      <c r="R95" s="7">
        <v>15</v>
      </c>
      <c r="S95" s="7"/>
      <c r="T95" s="15">
        <v>2</v>
      </c>
      <c r="U95" s="27">
        <f t="shared" si="4"/>
        <v>1</v>
      </c>
      <c r="V95" s="15">
        <f t="shared" si="5"/>
        <v>18</v>
      </c>
      <c r="W95" s="20">
        <f t="shared" si="3"/>
        <v>19</v>
      </c>
    </row>
    <row r="96" spans="1:23" s="20" customFormat="1" ht="12.75">
      <c r="A96" s="37">
        <v>540101</v>
      </c>
      <c r="B96" s="16" t="s">
        <v>388</v>
      </c>
      <c r="C96" s="17" t="s">
        <v>589</v>
      </c>
      <c r="D96" s="16" t="s">
        <v>154</v>
      </c>
      <c r="E96" s="16" t="s">
        <v>19</v>
      </c>
      <c r="F96" s="18" t="s">
        <v>33</v>
      </c>
      <c r="G96" s="55"/>
      <c r="H96" s="16"/>
      <c r="I96" s="16"/>
      <c r="J96" s="16"/>
      <c r="K96" s="16"/>
      <c r="L96" s="16"/>
      <c r="M96" s="16"/>
      <c r="N96" s="16"/>
      <c r="O96" s="16">
        <v>1</v>
      </c>
      <c r="P96" s="16"/>
      <c r="Q96" s="16">
        <v>21</v>
      </c>
      <c r="R96" s="16">
        <v>8</v>
      </c>
      <c r="S96" s="16">
        <v>7</v>
      </c>
      <c r="T96" s="18">
        <v>3</v>
      </c>
      <c r="U96" s="28">
        <f t="shared" si="4"/>
        <v>29</v>
      </c>
      <c r="V96" s="18">
        <f t="shared" si="5"/>
        <v>11</v>
      </c>
      <c r="W96" s="20">
        <f t="shared" si="3"/>
        <v>40</v>
      </c>
    </row>
    <row r="97" spans="1:23" s="20" customFormat="1" ht="12.75">
      <c r="A97" s="21" t="s">
        <v>2</v>
      </c>
      <c r="C97" s="21"/>
      <c r="D97" s="50"/>
      <c r="E97" s="21"/>
      <c r="F97" s="21"/>
      <c r="G97" s="20">
        <f aca="true" t="shared" si="9" ref="G97:W97">SUM(G7:G96)</f>
        <v>7</v>
      </c>
      <c r="H97" s="20">
        <f t="shared" si="9"/>
        <v>7</v>
      </c>
      <c r="I97" s="20">
        <f t="shared" si="9"/>
        <v>44</v>
      </c>
      <c r="J97" s="20">
        <f t="shared" si="9"/>
        <v>49</v>
      </c>
      <c r="K97" s="20">
        <f t="shared" si="9"/>
        <v>5</v>
      </c>
      <c r="L97" s="20">
        <f t="shared" si="9"/>
        <v>5</v>
      </c>
      <c r="M97" s="20">
        <f t="shared" si="9"/>
        <v>28</v>
      </c>
      <c r="N97" s="20">
        <f t="shared" si="9"/>
        <v>26</v>
      </c>
      <c r="O97" s="20">
        <f t="shared" si="9"/>
        <v>29</v>
      </c>
      <c r="P97" s="20">
        <f t="shared" si="9"/>
        <v>69</v>
      </c>
      <c r="Q97" s="20">
        <f t="shared" si="9"/>
        <v>783</v>
      </c>
      <c r="R97" s="20">
        <f t="shared" si="9"/>
        <v>1188</v>
      </c>
      <c r="S97" s="20">
        <f t="shared" si="9"/>
        <v>141</v>
      </c>
      <c r="T97" s="20">
        <f t="shared" si="9"/>
        <v>162</v>
      </c>
      <c r="U97" s="20">
        <f t="shared" si="9"/>
        <v>1037</v>
      </c>
      <c r="V97" s="20">
        <f t="shared" si="9"/>
        <v>1506</v>
      </c>
      <c r="W97" s="20">
        <f t="shared" si="9"/>
        <v>2543</v>
      </c>
    </row>
    <row r="98" spans="1:6" s="20" customFormat="1" ht="12.75">
      <c r="A98" s="21"/>
      <c r="C98" s="21"/>
      <c r="D98" s="50"/>
      <c r="E98" s="21"/>
      <c r="F98" s="21"/>
    </row>
    <row r="99" spans="1:6" s="20" customFormat="1" ht="12.75">
      <c r="A99" s="21"/>
      <c r="C99" s="21"/>
      <c r="D99" s="50"/>
      <c r="E99" s="21"/>
      <c r="F99" s="21"/>
    </row>
    <row r="100" spans="1:24" ht="12.75">
      <c r="A100" s="3" t="s">
        <v>9</v>
      </c>
      <c r="C100" s="1"/>
      <c r="E100" s="1"/>
      <c r="X100" s="20"/>
    </row>
    <row r="101" spans="1:25" ht="12.75">
      <c r="A101" s="3" t="s">
        <v>8</v>
      </c>
      <c r="C101" s="1"/>
      <c r="E101" s="1"/>
      <c r="X101" s="20"/>
      <c r="Y101" s="20"/>
    </row>
    <row r="102" spans="1:24" ht="12.75">
      <c r="A102" s="3" t="s">
        <v>586</v>
      </c>
      <c r="E102" s="1"/>
      <c r="X102" s="20"/>
    </row>
    <row r="103" spans="1:25" ht="12.75">
      <c r="A103" s="70"/>
      <c r="C103" s="3" t="s">
        <v>16</v>
      </c>
      <c r="E103" s="1"/>
      <c r="X103" s="20"/>
      <c r="Y103" s="20"/>
    </row>
    <row r="104" spans="1:24" ht="12.75">
      <c r="A104" s="1"/>
      <c r="C104" s="1"/>
      <c r="E104" s="1"/>
      <c r="G104" s="112" t="s">
        <v>10</v>
      </c>
      <c r="H104" s="112"/>
      <c r="I104" s="112" t="s">
        <v>12</v>
      </c>
      <c r="J104" s="112"/>
      <c r="K104" s="112" t="s">
        <v>11</v>
      </c>
      <c r="L104" s="112"/>
      <c r="M104" s="112" t="s">
        <v>13</v>
      </c>
      <c r="N104" s="112"/>
      <c r="O104" s="112" t="s">
        <v>4</v>
      </c>
      <c r="P104" s="112"/>
      <c r="Q104" s="112" t="s">
        <v>5</v>
      </c>
      <c r="R104" s="112"/>
      <c r="S104" s="112" t="s">
        <v>6</v>
      </c>
      <c r="T104" s="112"/>
      <c r="U104" s="112" t="s">
        <v>14</v>
      </c>
      <c r="V104" s="112"/>
      <c r="X104" s="20"/>
    </row>
    <row r="105" spans="1:24" ht="12.75">
      <c r="A105" s="4" t="s">
        <v>672</v>
      </c>
      <c r="B105" s="5" t="s">
        <v>77</v>
      </c>
      <c r="C105" s="6" t="s">
        <v>3</v>
      </c>
      <c r="D105" s="49" t="s">
        <v>78</v>
      </c>
      <c r="E105" s="6" t="s">
        <v>43</v>
      </c>
      <c r="F105" s="6" t="s">
        <v>44</v>
      </c>
      <c r="G105" s="25" t="s">
        <v>0</v>
      </c>
      <c r="H105" s="25" t="s">
        <v>7</v>
      </c>
      <c r="I105" s="25" t="s">
        <v>0</v>
      </c>
      <c r="J105" s="25" t="s">
        <v>7</v>
      </c>
      <c r="K105" s="25" t="s">
        <v>0</v>
      </c>
      <c r="L105" s="25" t="s">
        <v>7</v>
      </c>
      <c r="M105" s="25" t="s">
        <v>0</v>
      </c>
      <c r="N105" s="25" t="s">
        <v>7</v>
      </c>
      <c r="O105" s="25" t="s">
        <v>0</v>
      </c>
      <c r="P105" s="25" t="s">
        <v>7</v>
      </c>
      <c r="Q105" s="25" t="s">
        <v>0</v>
      </c>
      <c r="R105" s="25" t="s">
        <v>7</v>
      </c>
      <c r="S105" s="25" t="s">
        <v>0</v>
      </c>
      <c r="T105" s="25" t="s">
        <v>7</v>
      </c>
      <c r="U105" s="25" t="s">
        <v>0</v>
      </c>
      <c r="V105" s="25" t="s">
        <v>7</v>
      </c>
      <c r="W105" s="33" t="s">
        <v>2</v>
      </c>
      <c r="X105" s="20"/>
    </row>
    <row r="106" spans="1:23" s="20" customFormat="1" ht="12.75">
      <c r="A106" s="46" t="s">
        <v>416</v>
      </c>
      <c r="B106" s="12" t="s">
        <v>389</v>
      </c>
      <c r="C106" s="13" t="s">
        <v>591</v>
      </c>
      <c r="D106" s="12" t="s">
        <v>155</v>
      </c>
      <c r="E106" s="12" t="s">
        <v>61</v>
      </c>
      <c r="F106" s="14" t="s">
        <v>29</v>
      </c>
      <c r="G106" s="56"/>
      <c r="H106" s="12">
        <v>1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2</v>
      </c>
      <c r="S106" s="12"/>
      <c r="T106" s="14"/>
      <c r="U106" s="26">
        <f aca="true" t="shared" si="10" ref="U106:U151">G106+I106+K106+M106+O106+Q106+S106</f>
        <v>0</v>
      </c>
      <c r="V106" s="14">
        <f aca="true" t="shared" si="11" ref="V106:V151">H106+J106+L106+N106+P106+R106+T106</f>
        <v>3</v>
      </c>
      <c r="W106" s="20">
        <f aca="true" t="shared" si="12" ref="W106:W151">SUM(U106:V106)</f>
        <v>3</v>
      </c>
    </row>
    <row r="107" spans="1:23" s="20" customFormat="1" ht="12.75">
      <c r="A107" s="30" t="s">
        <v>673</v>
      </c>
      <c r="B107" s="7" t="s">
        <v>391</v>
      </c>
      <c r="C107" s="8" t="s">
        <v>591</v>
      </c>
      <c r="D107" s="7" t="s">
        <v>156</v>
      </c>
      <c r="E107" s="7" t="s">
        <v>61</v>
      </c>
      <c r="F107" s="15" t="s">
        <v>29</v>
      </c>
      <c r="G107" s="54"/>
      <c r="H107" s="7"/>
      <c r="I107" s="7"/>
      <c r="J107" s="7"/>
      <c r="K107" s="7"/>
      <c r="L107" s="7"/>
      <c r="M107" s="7"/>
      <c r="N107" s="7"/>
      <c r="O107" s="7"/>
      <c r="P107" s="7"/>
      <c r="Q107" s="7">
        <v>1</v>
      </c>
      <c r="R107" s="7">
        <v>2</v>
      </c>
      <c r="S107" s="7"/>
      <c r="T107" s="15">
        <v>1</v>
      </c>
      <c r="U107" s="27">
        <f t="shared" si="10"/>
        <v>1</v>
      </c>
      <c r="V107" s="15">
        <f t="shared" si="11"/>
        <v>3</v>
      </c>
      <c r="W107" s="20">
        <f t="shared" si="12"/>
        <v>4</v>
      </c>
    </row>
    <row r="108" spans="1:23" s="20" customFormat="1" ht="12.75">
      <c r="A108" s="30" t="s">
        <v>418</v>
      </c>
      <c r="B108" s="7" t="s">
        <v>393</v>
      </c>
      <c r="C108" s="8" t="s">
        <v>591</v>
      </c>
      <c r="D108" s="7" t="s">
        <v>319</v>
      </c>
      <c r="E108" s="7" t="s">
        <v>61</v>
      </c>
      <c r="F108" s="15" t="s">
        <v>29</v>
      </c>
      <c r="G108" s="54">
        <v>1</v>
      </c>
      <c r="H108" s="7"/>
      <c r="I108" s="7"/>
      <c r="J108" s="7"/>
      <c r="K108" s="7"/>
      <c r="L108" s="7"/>
      <c r="M108" s="7"/>
      <c r="N108" s="7"/>
      <c r="O108" s="7"/>
      <c r="P108" s="7"/>
      <c r="Q108" s="7">
        <v>1</v>
      </c>
      <c r="R108" s="7">
        <v>1</v>
      </c>
      <c r="S108" s="7"/>
      <c r="T108" s="15"/>
      <c r="U108" s="27">
        <f t="shared" si="10"/>
        <v>2</v>
      </c>
      <c r="V108" s="15">
        <f t="shared" si="11"/>
        <v>1</v>
      </c>
      <c r="W108" s="20">
        <f t="shared" si="12"/>
        <v>3</v>
      </c>
    </row>
    <row r="109" spans="1:23" s="20" customFormat="1" ht="12.75">
      <c r="A109" s="30" t="s">
        <v>424</v>
      </c>
      <c r="B109" s="7" t="s">
        <v>157</v>
      </c>
      <c r="C109" s="8" t="s">
        <v>591</v>
      </c>
      <c r="D109" s="7" t="s">
        <v>158</v>
      </c>
      <c r="E109" s="7" t="s">
        <v>60</v>
      </c>
      <c r="F109" s="15" t="s">
        <v>33</v>
      </c>
      <c r="G109" s="54"/>
      <c r="H109" s="7"/>
      <c r="I109" s="7"/>
      <c r="J109" s="7"/>
      <c r="K109" s="7"/>
      <c r="L109" s="7"/>
      <c r="M109" s="7"/>
      <c r="N109" s="7"/>
      <c r="O109" s="7"/>
      <c r="P109" s="7"/>
      <c r="Q109" s="7">
        <v>3</v>
      </c>
      <c r="R109" s="7">
        <v>4</v>
      </c>
      <c r="S109" s="7"/>
      <c r="T109" s="15">
        <v>1</v>
      </c>
      <c r="U109" s="27">
        <f t="shared" si="10"/>
        <v>3</v>
      </c>
      <c r="V109" s="15">
        <f t="shared" si="11"/>
        <v>5</v>
      </c>
      <c r="W109" s="20">
        <f t="shared" si="12"/>
        <v>8</v>
      </c>
    </row>
    <row r="110" spans="1:23" s="20" customFormat="1" ht="12.75">
      <c r="A110" s="30">
        <v>110101</v>
      </c>
      <c r="B110" s="7" t="s">
        <v>159</v>
      </c>
      <c r="C110" s="8" t="s">
        <v>591</v>
      </c>
      <c r="D110" s="7" t="s">
        <v>160</v>
      </c>
      <c r="E110" s="7" t="s">
        <v>60</v>
      </c>
      <c r="F110" s="15" t="s">
        <v>34</v>
      </c>
      <c r="G110" s="54">
        <v>2</v>
      </c>
      <c r="H110" s="7"/>
      <c r="I110" s="7"/>
      <c r="J110" s="7"/>
      <c r="K110" s="7"/>
      <c r="L110" s="7"/>
      <c r="M110" s="7"/>
      <c r="N110" s="7"/>
      <c r="O110" s="7"/>
      <c r="P110" s="7"/>
      <c r="Q110" s="7">
        <v>1</v>
      </c>
      <c r="R110" s="7"/>
      <c r="S110" s="7"/>
      <c r="T110" s="15"/>
      <c r="U110" s="27">
        <f t="shared" si="10"/>
        <v>3</v>
      </c>
      <c r="V110" s="15">
        <f t="shared" si="11"/>
        <v>0</v>
      </c>
      <c r="W110" s="20">
        <f t="shared" si="12"/>
        <v>3</v>
      </c>
    </row>
    <row r="111" spans="1:23" s="20" customFormat="1" ht="12.75">
      <c r="A111" s="30">
        <v>130101</v>
      </c>
      <c r="B111" s="7" t="s">
        <v>161</v>
      </c>
      <c r="C111" s="8" t="s">
        <v>591</v>
      </c>
      <c r="D111" s="7" t="s">
        <v>162</v>
      </c>
      <c r="E111" s="7" t="s">
        <v>62</v>
      </c>
      <c r="F111" s="15" t="s">
        <v>31</v>
      </c>
      <c r="G111" s="54"/>
      <c r="H111" s="7"/>
      <c r="I111" s="7"/>
      <c r="J111" s="7">
        <v>1</v>
      </c>
      <c r="K111" s="7"/>
      <c r="L111" s="7"/>
      <c r="M111" s="7"/>
      <c r="N111" s="7"/>
      <c r="O111" s="7"/>
      <c r="P111" s="7"/>
      <c r="Q111" s="7">
        <v>5</v>
      </c>
      <c r="R111" s="7">
        <v>18</v>
      </c>
      <c r="S111" s="7">
        <v>2</v>
      </c>
      <c r="T111" s="15">
        <v>2</v>
      </c>
      <c r="U111" s="27">
        <f t="shared" si="10"/>
        <v>7</v>
      </c>
      <c r="V111" s="15">
        <f t="shared" si="11"/>
        <v>21</v>
      </c>
      <c r="W111" s="20">
        <f t="shared" si="12"/>
        <v>28</v>
      </c>
    </row>
    <row r="112" spans="1:23" s="20" customFormat="1" ht="12.75">
      <c r="A112" s="30">
        <v>131314</v>
      </c>
      <c r="B112" s="7" t="s">
        <v>163</v>
      </c>
      <c r="C112" s="8" t="s">
        <v>591</v>
      </c>
      <c r="D112" s="7" t="s">
        <v>164</v>
      </c>
      <c r="E112" s="7" t="s">
        <v>62</v>
      </c>
      <c r="F112" s="15" t="s">
        <v>31</v>
      </c>
      <c r="G112" s="54">
        <v>1</v>
      </c>
      <c r="H112" s="7"/>
      <c r="I112" s="7"/>
      <c r="J112" s="7"/>
      <c r="K112" s="7"/>
      <c r="L112" s="7"/>
      <c r="M112" s="7"/>
      <c r="N112" s="7">
        <v>1</v>
      </c>
      <c r="O112" s="7"/>
      <c r="P112" s="7"/>
      <c r="Q112" s="7">
        <v>2</v>
      </c>
      <c r="R112" s="7">
        <v>3</v>
      </c>
      <c r="S112" s="7"/>
      <c r="T112" s="15">
        <v>1</v>
      </c>
      <c r="U112" s="27">
        <f t="shared" si="10"/>
        <v>3</v>
      </c>
      <c r="V112" s="15">
        <f t="shared" si="11"/>
        <v>5</v>
      </c>
      <c r="W112" s="20">
        <f t="shared" si="12"/>
        <v>8</v>
      </c>
    </row>
    <row r="113" spans="1:23" s="20" customFormat="1" ht="12.75">
      <c r="A113" s="30">
        <v>140701</v>
      </c>
      <c r="B113" s="7" t="s">
        <v>165</v>
      </c>
      <c r="C113" s="8" t="s">
        <v>591</v>
      </c>
      <c r="D113" s="7" t="s">
        <v>166</v>
      </c>
      <c r="E113" s="7" t="s">
        <v>63</v>
      </c>
      <c r="F113" s="15" t="s">
        <v>35</v>
      </c>
      <c r="G113" s="54"/>
      <c r="H113" s="7"/>
      <c r="I113" s="7"/>
      <c r="J113" s="7"/>
      <c r="K113" s="7"/>
      <c r="L113" s="7"/>
      <c r="M113" s="7"/>
      <c r="N113" s="7"/>
      <c r="O113" s="7"/>
      <c r="P113" s="7"/>
      <c r="Q113" s="7">
        <v>2</v>
      </c>
      <c r="R113" s="7">
        <v>1</v>
      </c>
      <c r="S113" s="7"/>
      <c r="T113" s="15"/>
      <c r="U113" s="27">
        <f aca="true" t="shared" si="13" ref="U113:U129">G113+I113+K113+M113+O113+Q113+S113</f>
        <v>2</v>
      </c>
      <c r="V113" s="15">
        <f aca="true" t="shared" si="14" ref="V113:V129">H113+J113+L113+N113+P113+R113+T113</f>
        <v>1</v>
      </c>
      <c r="W113" s="20">
        <f aca="true" t="shared" si="15" ref="W113:W129">SUM(U113:V113)</f>
        <v>3</v>
      </c>
    </row>
    <row r="114" spans="1:23" s="20" customFormat="1" ht="12.75">
      <c r="A114" s="30">
        <v>140801</v>
      </c>
      <c r="B114" s="7" t="s">
        <v>394</v>
      </c>
      <c r="C114" s="8" t="s">
        <v>591</v>
      </c>
      <c r="D114" s="7" t="s">
        <v>167</v>
      </c>
      <c r="E114" s="7" t="s">
        <v>63</v>
      </c>
      <c r="F114" s="15" t="s">
        <v>35</v>
      </c>
      <c r="G114" s="54">
        <v>4</v>
      </c>
      <c r="H114" s="7">
        <v>2</v>
      </c>
      <c r="I114" s="7"/>
      <c r="J114" s="7"/>
      <c r="K114" s="7"/>
      <c r="L114" s="7"/>
      <c r="M114" s="7"/>
      <c r="N114" s="7"/>
      <c r="O114" s="7"/>
      <c r="P114" s="7"/>
      <c r="Q114" s="7">
        <v>4</v>
      </c>
      <c r="R114" s="7">
        <v>1</v>
      </c>
      <c r="S114" s="7">
        <v>2</v>
      </c>
      <c r="T114" s="15"/>
      <c r="U114" s="27">
        <f t="shared" si="13"/>
        <v>10</v>
      </c>
      <c r="V114" s="15">
        <f t="shared" si="14"/>
        <v>3</v>
      </c>
      <c r="W114" s="20">
        <f t="shared" si="15"/>
        <v>13</v>
      </c>
    </row>
    <row r="115" spans="1:23" s="20" customFormat="1" ht="12.75">
      <c r="A115" s="30">
        <v>141001</v>
      </c>
      <c r="B115" s="7" t="s">
        <v>168</v>
      </c>
      <c r="C115" s="8" t="s">
        <v>591</v>
      </c>
      <c r="D115" s="7" t="s">
        <v>169</v>
      </c>
      <c r="E115" s="7" t="s">
        <v>63</v>
      </c>
      <c r="F115" s="15" t="s">
        <v>35</v>
      </c>
      <c r="G115" s="54">
        <v>2</v>
      </c>
      <c r="H115" s="7">
        <v>1</v>
      </c>
      <c r="I115" s="7">
        <v>1</v>
      </c>
      <c r="J115" s="7"/>
      <c r="K115" s="7"/>
      <c r="L115" s="7"/>
      <c r="M115" s="7"/>
      <c r="N115" s="7"/>
      <c r="O115" s="7"/>
      <c r="P115" s="7">
        <v>1</v>
      </c>
      <c r="Q115" s="7">
        <v>4</v>
      </c>
      <c r="R115" s="7"/>
      <c r="S115" s="7">
        <v>3</v>
      </c>
      <c r="T115" s="15"/>
      <c r="U115" s="27">
        <f t="shared" si="13"/>
        <v>10</v>
      </c>
      <c r="V115" s="15">
        <f t="shared" si="14"/>
        <v>2</v>
      </c>
      <c r="W115" s="20">
        <f t="shared" si="15"/>
        <v>12</v>
      </c>
    </row>
    <row r="116" spans="1:23" s="20" customFormat="1" ht="12.75">
      <c r="A116" s="30">
        <v>141901</v>
      </c>
      <c r="B116" s="7" t="s">
        <v>395</v>
      </c>
      <c r="C116" s="8" t="s">
        <v>591</v>
      </c>
      <c r="D116" s="7" t="s">
        <v>170</v>
      </c>
      <c r="E116" s="7" t="s">
        <v>63</v>
      </c>
      <c r="F116" s="15" t="s">
        <v>35</v>
      </c>
      <c r="G116" s="54">
        <v>1</v>
      </c>
      <c r="H116" s="7"/>
      <c r="I116" s="7"/>
      <c r="J116" s="7"/>
      <c r="K116" s="7"/>
      <c r="L116" s="7"/>
      <c r="M116" s="7">
        <v>1</v>
      </c>
      <c r="N116" s="7"/>
      <c r="O116" s="7">
        <v>1</v>
      </c>
      <c r="P116" s="7">
        <v>1</v>
      </c>
      <c r="Q116" s="7">
        <v>6</v>
      </c>
      <c r="R116" s="7"/>
      <c r="S116" s="7">
        <v>1</v>
      </c>
      <c r="T116" s="15">
        <v>1</v>
      </c>
      <c r="U116" s="27">
        <f t="shared" si="13"/>
        <v>10</v>
      </c>
      <c r="V116" s="15">
        <f t="shared" si="14"/>
        <v>2</v>
      </c>
      <c r="W116" s="20">
        <f t="shared" si="15"/>
        <v>12</v>
      </c>
    </row>
    <row r="117" spans="1:23" s="20" customFormat="1" ht="12.75">
      <c r="A117" s="30">
        <v>142401</v>
      </c>
      <c r="B117" s="7" t="s">
        <v>171</v>
      </c>
      <c r="C117" s="8" t="s">
        <v>591</v>
      </c>
      <c r="D117" s="7" t="s">
        <v>172</v>
      </c>
      <c r="E117" s="7" t="s">
        <v>63</v>
      </c>
      <c r="F117" s="15" t="s">
        <v>35</v>
      </c>
      <c r="G117" s="54">
        <v>2</v>
      </c>
      <c r="H117" s="7">
        <v>2</v>
      </c>
      <c r="I117" s="7"/>
      <c r="J117" s="7"/>
      <c r="K117" s="7"/>
      <c r="L117" s="7"/>
      <c r="M117" s="7"/>
      <c r="N117" s="7"/>
      <c r="O117" s="7"/>
      <c r="P117" s="7"/>
      <c r="Q117" s="7">
        <v>1</v>
      </c>
      <c r="R117" s="7"/>
      <c r="S117" s="7">
        <v>1</v>
      </c>
      <c r="T117" s="15">
        <v>1</v>
      </c>
      <c r="U117" s="27">
        <f t="shared" si="13"/>
        <v>4</v>
      </c>
      <c r="V117" s="15">
        <f t="shared" si="14"/>
        <v>3</v>
      </c>
      <c r="W117" s="20">
        <f t="shared" si="15"/>
        <v>7</v>
      </c>
    </row>
    <row r="118" spans="1:23" s="20" customFormat="1" ht="12.75">
      <c r="A118" s="30">
        <v>143501</v>
      </c>
      <c r="B118" s="7" t="s">
        <v>173</v>
      </c>
      <c r="C118" s="8" t="s">
        <v>591</v>
      </c>
      <c r="D118" s="7" t="s">
        <v>174</v>
      </c>
      <c r="E118" s="7" t="s">
        <v>63</v>
      </c>
      <c r="F118" s="15" t="s">
        <v>35</v>
      </c>
      <c r="G118" s="54">
        <v>4</v>
      </c>
      <c r="H118" s="7">
        <v>1</v>
      </c>
      <c r="I118" s="7"/>
      <c r="J118" s="7"/>
      <c r="K118" s="7"/>
      <c r="L118" s="7"/>
      <c r="M118" s="7"/>
      <c r="N118" s="7"/>
      <c r="O118" s="7"/>
      <c r="P118" s="7"/>
      <c r="Q118" s="7">
        <v>1</v>
      </c>
      <c r="R118" s="7"/>
      <c r="S118" s="7"/>
      <c r="T118" s="15"/>
      <c r="U118" s="27">
        <f t="shared" si="13"/>
        <v>5</v>
      </c>
      <c r="V118" s="15">
        <f t="shared" si="14"/>
        <v>1</v>
      </c>
      <c r="W118" s="20">
        <f t="shared" si="15"/>
        <v>6</v>
      </c>
    </row>
    <row r="119" spans="1:23" s="20" customFormat="1" ht="12.75">
      <c r="A119" s="30">
        <v>160905</v>
      </c>
      <c r="B119" s="7" t="s">
        <v>175</v>
      </c>
      <c r="C119" s="8" t="s">
        <v>591</v>
      </c>
      <c r="D119" s="7" t="s">
        <v>176</v>
      </c>
      <c r="E119" s="7" t="s">
        <v>60</v>
      </c>
      <c r="F119" s="15" t="s">
        <v>33</v>
      </c>
      <c r="G119" s="54"/>
      <c r="H119" s="7">
        <v>1</v>
      </c>
      <c r="I119" s="7"/>
      <c r="J119" s="7"/>
      <c r="K119" s="7"/>
      <c r="L119" s="7"/>
      <c r="M119" s="7"/>
      <c r="N119" s="7"/>
      <c r="O119" s="7"/>
      <c r="P119" s="7"/>
      <c r="Q119" s="7"/>
      <c r="R119" s="7">
        <v>1</v>
      </c>
      <c r="S119" s="7"/>
      <c r="T119" s="15">
        <v>2</v>
      </c>
      <c r="U119" s="27">
        <f t="shared" si="13"/>
        <v>0</v>
      </c>
      <c r="V119" s="15">
        <f t="shared" si="14"/>
        <v>4</v>
      </c>
      <c r="W119" s="20">
        <f t="shared" si="15"/>
        <v>4</v>
      </c>
    </row>
    <row r="120" spans="1:23" s="20" customFormat="1" ht="12.75">
      <c r="A120" s="30">
        <v>190501</v>
      </c>
      <c r="B120" s="7" t="s">
        <v>396</v>
      </c>
      <c r="C120" s="8" t="s">
        <v>591</v>
      </c>
      <c r="D120" s="7" t="s">
        <v>177</v>
      </c>
      <c r="E120" s="7" t="s">
        <v>61</v>
      </c>
      <c r="F120" s="15" t="s">
        <v>29</v>
      </c>
      <c r="G120" s="54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10</v>
      </c>
      <c r="S120" s="7"/>
      <c r="T120" s="15">
        <v>1</v>
      </c>
      <c r="U120" s="27">
        <f t="shared" si="13"/>
        <v>0</v>
      </c>
      <c r="V120" s="15">
        <f t="shared" si="14"/>
        <v>11</v>
      </c>
      <c r="W120" s="20">
        <f t="shared" si="15"/>
        <v>11</v>
      </c>
    </row>
    <row r="121" spans="1:23" s="20" customFormat="1" ht="12.75">
      <c r="A121" s="30">
        <v>190701</v>
      </c>
      <c r="B121" s="7" t="s">
        <v>317</v>
      </c>
      <c r="C121" s="8" t="s">
        <v>591</v>
      </c>
      <c r="D121" s="7" t="s">
        <v>178</v>
      </c>
      <c r="E121" s="7" t="s">
        <v>62</v>
      </c>
      <c r="F121" s="15" t="s">
        <v>31</v>
      </c>
      <c r="G121" s="54"/>
      <c r="H121" s="7"/>
      <c r="I121" s="7">
        <v>1</v>
      </c>
      <c r="J121" s="7">
        <v>4</v>
      </c>
      <c r="K121" s="7"/>
      <c r="L121" s="7"/>
      <c r="M121" s="7"/>
      <c r="N121" s="7">
        <v>1</v>
      </c>
      <c r="O121" s="7"/>
      <c r="P121" s="7"/>
      <c r="Q121" s="7">
        <v>1</v>
      </c>
      <c r="R121" s="7">
        <v>9</v>
      </c>
      <c r="S121" s="7"/>
      <c r="T121" s="15">
        <v>7</v>
      </c>
      <c r="U121" s="27">
        <f t="shared" si="13"/>
        <v>2</v>
      </c>
      <c r="V121" s="15">
        <f t="shared" si="14"/>
        <v>21</v>
      </c>
      <c r="W121" s="20">
        <f t="shared" si="15"/>
        <v>23</v>
      </c>
    </row>
    <row r="122" spans="1:23" s="20" customFormat="1" ht="12.75">
      <c r="A122" s="30">
        <v>190901</v>
      </c>
      <c r="B122" s="7" t="s">
        <v>397</v>
      </c>
      <c r="C122" s="8" t="s">
        <v>591</v>
      </c>
      <c r="D122" s="7" t="s">
        <v>179</v>
      </c>
      <c r="E122" s="7" t="s">
        <v>62</v>
      </c>
      <c r="F122" s="15" t="s">
        <v>31</v>
      </c>
      <c r="G122" s="54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5</v>
      </c>
      <c r="S122" s="7"/>
      <c r="T122" s="15">
        <v>4</v>
      </c>
      <c r="U122" s="27">
        <f t="shared" si="13"/>
        <v>0</v>
      </c>
      <c r="V122" s="15">
        <f t="shared" si="14"/>
        <v>9</v>
      </c>
      <c r="W122" s="20">
        <f t="shared" si="15"/>
        <v>9</v>
      </c>
    </row>
    <row r="123" spans="1:23" s="20" customFormat="1" ht="12.75">
      <c r="A123" s="30">
        <v>230101</v>
      </c>
      <c r="B123" s="7" t="s">
        <v>250</v>
      </c>
      <c r="C123" s="8" t="s">
        <v>591</v>
      </c>
      <c r="D123" s="7" t="s">
        <v>180</v>
      </c>
      <c r="E123" s="7" t="s">
        <v>60</v>
      </c>
      <c r="F123" s="15" t="s">
        <v>33</v>
      </c>
      <c r="G123" s="54"/>
      <c r="H123" s="7"/>
      <c r="I123" s="7"/>
      <c r="J123" s="7"/>
      <c r="K123" s="7"/>
      <c r="L123" s="7"/>
      <c r="M123" s="7"/>
      <c r="N123" s="7"/>
      <c r="O123" s="7"/>
      <c r="P123" s="7"/>
      <c r="Q123" s="7">
        <v>1</v>
      </c>
      <c r="R123" s="7">
        <v>2</v>
      </c>
      <c r="S123" s="7">
        <v>1</v>
      </c>
      <c r="T123" s="15">
        <v>1</v>
      </c>
      <c r="U123" s="27">
        <f t="shared" si="13"/>
        <v>2</v>
      </c>
      <c r="V123" s="15">
        <f t="shared" si="14"/>
        <v>3</v>
      </c>
      <c r="W123" s="20">
        <f t="shared" si="15"/>
        <v>5</v>
      </c>
    </row>
    <row r="124" spans="1:23" s="20" customFormat="1" ht="12.75">
      <c r="A124" s="30">
        <v>250101</v>
      </c>
      <c r="B124" s="7" t="s">
        <v>181</v>
      </c>
      <c r="C124" s="8" t="s">
        <v>591</v>
      </c>
      <c r="D124" s="7" t="s">
        <v>182</v>
      </c>
      <c r="E124" s="7" t="s">
        <v>60</v>
      </c>
      <c r="F124" s="15" t="s">
        <v>30</v>
      </c>
      <c r="G124" s="54"/>
      <c r="H124" s="7"/>
      <c r="I124" s="7"/>
      <c r="J124" s="7"/>
      <c r="K124" s="7"/>
      <c r="L124" s="7"/>
      <c r="M124" s="7"/>
      <c r="N124" s="7"/>
      <c r="O124" s="7"/>
      <c r="P124" s="7">
        <v>1</v>
      </c>
      <c r="Q124" s="7">
        <v>10</v>
      </c>
      <c r="R124" s="7">
        <v>42</v>
      </c>
      <c r="S124" s="7">
        <v>1</v>
      </c>
      <c r="T124" s="15">
        <v>19</v>
      </c>
      <c r="U124" s="27">
        <f t="shared" si="13"/>
        <v>11</v>
      </c>
      <c r="V124" s="15">
        <f t="shared" si="14"/>
        <v>62</v>
      </c>
      <c r="W124" s="20">
        <f t="shared" si="15"/>
        <v>73</v>
      </c>
    </row>
    <row r="125" spans="1:23" s="20" customFormat="1" ht="12.75">
      <c r="A125" s="30">
        <v>260204</v>
      </c>
      <c r="B125" s="7" t="s">
        <v>398</v>
      </c>
      <c r="C125" s="8" t="s">
        <v>591</v>
      </c>
      <c r="D125" s="7" t="s">
        <v>320</v>
      </c>
      <c r="E125" s="7" t="s">
        <v>61</v>
      </c>
      <c r="F125" s="15" t="s">
        <v>29</v>
      </c>
      <c r="G125" s="54"/>
      <c r="H125" s="7"/>
      <c r="I125" s="7"/>
      <c r="J125" s="7"/>
      <c r="K125" s="7"/>
      <c r="L125" s="7"/>
      <c r="M125" s="7"/>
      <c r="N125" s="7"/>
      <c r="O125" s="7"/>
      <c r="P125" s="7"/>
      <c r="Q125" s="7">
        <v>1</v>
      </c>
      <c r="R125" s="7">
        <v>2</v>
      </c>
      <c r="S125" s="7"/>
      <c r="T125" s="15"/>
      <c r="U125" s="27">
        <f t="shared" si="13"/>
        <v>1</v>
      </c>
      <c r="V125" s="15">
        <f t="shared" si="14"/>
        <v>2</v>
      </c>
      <c r="W125" s="20">
        <f t="shared" si="15"/>
        <v>3</v>
      </c>
    </row>
    <row r="126" spans="1:23" s="20" customFormat="1" ht="12.75">
      <c r="A126" s="30">
        <v>260701</v>
      </c>
      <c r="B126" s="7" t="s">
        <v>183</v>
      </c>
      <c r="C126" s="8" t="s">
        <v>591</v>
      </c>
      <c r="D126" s="7" t="s">
        <v>184</v>
      </c>
      <c r="E126" s="7" t="s">
        <v>61</v>
      </c>
      <c r="F126" s="15" t="s">
        <v>36</v>
      </c>
      <c r="G126" s="5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1</v>
      </c>
      <c r="S126" s="7"/>
      <c r="T126" s="15">
        <v>1</v>
      </c>
      <c r="U126" s="27">
        <f t="shared" si="13"/>
        <v>0</v>
      </c>
      <c r="V126" s="15">
        <f t="shared" si="14"/>
        <v>2</v>
      </c>
      <c r="W126" s="20">
        <f t="shared" si="15"/>
        <v>2</v>
      </c>
    </row>
    <row r="127" spans="1:23" s="20" customFormat="1" ht="12.75">
      <c r="A127" s="30">
        <v>261304</v>
      </c>
      <c r="B127" s="7" t="s">
        <v>399</v>
      </c>
      <c r="C127" s="8" t="s">
        <v>591</v>
      </c>
      <c r="D127" s="7" t="s">
        <v>321</v>
      </c>
      <c r="E127" s="7" t="s">
        <v>61</v>
      </c>
      <c r="F127" s="15" t="s">
        <v>29</v>
      </c>
      <c r="G127" s="54"/>
      <c r="H127" s="7"/>
      <c r="I127" s="7"/>
      <c r="J127" s="7"/>
      <c r="K127" s="7"/>
      <c r="L127" s="7"/>
      <c r="M127" s="7"/>
      <c r="N127" s="7"/>
      <c r="O127" s="7"/>
      <c r="P127" s="7">
        <v>1</v>
      </c>
      <c r="Q127" s="7"/>
      <c r="R127" s="7">
        <v>2</v>
      </c>
      <c r="S127" s="7">
        <v>1</v>
      </c>
      <c r="T127" s="15"/>
      <c r="U127" s="27">
        <f t="shared" si="13"/>
        <v>1</v>
      </c>
      <c r="V127" s="15">
        <f t="shared" si="14"/>
        <v>3</v>
      </c>
      <c r="W127" s="20">
        <f t="shared" si="15"/>
        <v>4</v>
      </c>
    </row>
    <row r="128" spans="1:23" s="20" customFormat="1" ht="12.75">
      <c r="A128" s="30">
        <v>261307</v>
      </c>
      <c r="B128" s="7" t="s">
        <v>400</v>
      </c>
      <c r="C128" s="8" t="s">
        <v>591</v>
      </c>
      <c r="D128" s="7" t="s">
        <v>322</v>
      </c>
      <c r="E128" s="7" t="s">
        <v>61</v>
      </c>
      <c r="F128" s="15" t="s">
        <v>29</v>
      </c>
      <c r="G128" s="5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15">
        <v>1</v>
      </c>
      <c r="U128" s="27">
        <f t="shared" si="13"/>
        <v>0</v>
      </c>
      <c r="V128" s="15">
        <f t="shared" si="14"/>
        <v>1</v>
      </c>
      <c r="W128" s="20">
        <f t="shared" si="15"/>
        <v>1</v>
      </c>
    </row>
    <row r="129" spans="1:23" s="20" customFormat="1" ht="12.75">
      <c r="A129" s="30">
        <v>270101</v>
      </c>
      <c r="B129" s="7" t="s">
        <v>185</v>
      </c>
      <c r="C129" s="8" t="s">
        <v>591</v>
      </c>
      <c r="D129" s="7" t="s">
        <v>186</v>
      </c>
      <c r="E129" s="7" t="s">
        <v>60</v>
      </c>
      <c r="F129" s="15" t="s">
        <v>34</v>
      </c>
      <c r="G129" s="54">
        <v>2</v>
      </c>
      <c r="H129" s="7"/>
      <c r="I129" s="7"/>
      <c r="J129" s="7"/>
      <c r="K129" s="7"/>
      <c r="L129" s="7"/>
      <c r="M129" s="7"/>
      <c r="N129" s="7"/>
      <c r="O129" s="7"/>
      <c r="P129" s="7"/>
      <c r="Q129" s="7">
        <v>5</v>
      </c>
      <c r="R129" s="7"/>
      <c r="S129" s="7"/>
      <c r="T129" s="15"/>
      <c r="U129" s="27">
        <f t="shared" si="13"/>
        <v>7</v>
      </c>
      <c r="V129" s="15">
        <f t="shared" si="14"/>
        <v>0</v>
      </c>
      <c r="W129" s="20">
        <f t="shared" si="15"/>
        <v>7</v>
      </c>
    </row>
    <row r="130" spans="1:23" s="20" customFormat="1" ht="12.75">
      <c r="A130" s="36">
        <v>270501</v>
      </c>
      <c r="B130" s="7" t="s">
        <v>187</v>
      </c>
      <c r="C130" s="8" t="s">
        <v>591</v>
      </c>
      <c r="D130" s="7" t="s">
        <v>188</v>
      </c>
      <c r="E130" s="7" t="s">
        <v>60</v>
      </c>
      <c r="F130" s="15" t="s">
        <v>34</v>
      </c>
      <c r="G130" s="54">
        <v>1</v>
      </c>
      <c r="H130" s="7"/>
      <c r="I130" s="7"/>
      <c r="J130" s="7"/>
      <c r="K130" s="7"/>
      <c r="L130" s="7"/>
      <c r="M130" s="7"/>
      <c r="N130" s="7"/>
      <c r="O130" s="7"/>
      <c r="P130" s="7"/>
      <c r="Q130" s="7">
        <v>1</v>
      </c>
      <c r="R130" s="7"/>
      <c r="S130" s="7"/>
      <c r="T130" s="15"/>
      <c r="U130" s="27">
        <f t="shared" si="10"/>
        <v>2</v>
      </c>
      <c r="V130" s="15">
        <f t="shared" si="11"/>
        <v>0</v>
      </c>
      <c r="W130" s="20">
        <f t="shared" si="12"/>
        <v>2</v>
      </c>
    </row>
    <row r="131" spans="1:23" s="20" customFormat="1" ht="12.75">
      <c r="A131" s="36">
        <v>400501</v>
      </c>
      <c r="B131" s="7" t="s">
        <v>251</v>
      </c>
      <c r="C131" s="8" t="s">
        <v>591</v>
      </c>
      <c r="D131" s="7" t="s">
        <v>189</v>
      </c>
      <c r="E131" s="7" t="s">
        <v>60</v>
      </c>
      <c r="F131" s="15" t="s">
        <v>34</v>
      </c>
      <c r="G131" s="54"/>
      <c r="H131" s="7">
        <v>1</v>
      </c>
      <c r="I131" s="7"/>
      <c r="J131" s="7"/>
      <c r="K131" s="7"/>
      <c r="L131" s="7"/>
      <c r="M131" s="7"/>
      <c r="N131" s="7"/>
      <c r="O131" s="7"/>
      <c r="P131" s="7"/>
      <c r="Q131" s="7">
        <v>1</v>
      </c>
      <c r="R131" s="7">
        <v>1</v>
      </c>
      <c r="S131" s="7"/>
      <c r="T131" s="15"/>
      <c r="U131" s="27">
        <f t="shared" si="10"/>
        <v>1</v>
      </c>
      <c r="V131" s="15">
        <f t="shared" si="11"/>
        <v>2</v>
      </c>
      <c r="W131" s="20">
        <f t="shared" si="12"/>
        <v>3</v>
      </c>
    </row>
    <row r="132" spans="1:23" s="20" customFormat="1" ht="12.75">
      <c r="A132" s="36">
        <v>400607</v>
      </c>
      <c r="B132" s="7" t="s">
        <v>190</v>
      </c>
      <c r="C132" s="8" t="s">
        <v>591</v>
      </c>
      <c r="D132" s="7" t="s">
        <v>191</v>
      </c>
      <c r="E132" s="7" t="s">
        <v>64</v>
      </c>
      <c r="F132" s="15" t="s">
        <v>37</v>
      </c>
      <c r="G132" s="54"/>
      <c r="H132" s="7"/>
      <c r="I132" s="7"/>
      <c r="J132" s="7"/>
      <c r="K132" s="7"/>
      <c r="L132" s="7">
        <v>1</v>
      </c>
      <c r="M132" s="7"/>
      <c r="N132" s="7"/>
      <c r="O132" s="7"/>
      <c r="P132" s="7"/>
      <c r="Q132" s="7">
        <v>2</v>
      </c>
      <c r="R132" s="7">
        <v>6</v>
      </c>
      <c r="S132" s="7">
        <v>1</v>
      </c>
      <c r="T132" s="15"/>
      <c r="U132" s="27">
        <f t="shared" si="10"/>
        <v>3</v>
      </c>
      <c r="V132" s="15">
        <f t="shared" si="11"/>
        <v>7</v>
      </c>
      <c r="W132" s="20">
        <f t="shared" si="12"/>
        <v>10</v>
      </c>
    </row>
    <row r="133" spans="1:23" s="20" customFormat="1" ht="12.75">
      <c r="A133" s="36">
        <v>400801</v>
      </c>
      <c r="B133" s="7" t="s">
        <v>527</v>
      </c>
      <c r="C133" s="8" t="s">
        <v>591</v>
      </c>
      <c r="D133" s="7" t="s">
        <v>526</v>
      </c>
      <c r="E133" s="7" t="s">
        <v>60</v>
      </c>
      <c r="F133" s="15" t="s">
        <v>34</v>
      </c>
      <c r="G133" s="54">
        <v>1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15"/>
      <c r="U133" s="27">
        <f t="shared" si="10"/>
        <v>1</v>
      </c>
      <c r="V133" s="15">
        <f t="shared" si="11"/>
        <v>0</v>
      </c>
      <c r="W133" s="20">
        <f t="shared" si="12"/>
        <v>1</v>
      </c>
    </row>
    <row r="134" spans="1:23" s="20" customFormat="1" ht="12.75">
      <c r="A134" s="36">
        <v>422801</v>
      </c>
      <c r="B134" s="7" t="s">
        <v>401</v>
      </c>
      <c r="C134" s="8" t="s">
        <v>591</v>
      </c>
      <c r="D134" s="7" t="s">
        <v>192</v>
      </c>
      <c r="E134" s="7" t="s">
        <v>60</v>
      </c>
      <c r="F134" s="15" t="s">
        <v>30</v>
      </c>
      <c r="G134" s="54">
        <v>1</v>
      </c>
      <c r="H134" s="7"/>
      <c r="I134" s="7"/>
      <c r="J134" s="7">
        <v>1</v>
      </c>
      <c r="K134" s="7"/>
      <c r="L134" s="7"/>
      <c r="M134" s="7"/>
      <c r="N134" s="7"/>
      <c r="O134" s="7"/>
      <c r="P134" s="7"/>
      <c r="Q134" s="7">
        <v>1</v>
      </c>
      <c r="R134" s="7">
        <v>4</v>
      </c>
      <c r="S134" s="7"/>
      <c r="T134" s="15">
        <v>3</v>
      </c>
      <c r="U134" s="27">
        <f t="shared" si="10"/>
        <v>2</v>
      </c>
      <c r="V134" s="15">
        <f t="shared" si="11"/>
        <v>8</v>
      </c>
      <c r="W134" s="20">
        <f t="shared" si="12"/>
        <v>10</v>
      </c>
    </row>
    <row r="135" spans="1:23" s="20" customFormat="1" ht="12.75">
      <c r="A135" s="36">
        <v>422805</v>
      </c>
      <c r="B135" s="7" t="s">
        <v>193</v>
      </c>
      <c r="C135" s="8" t="s">
        <v>591</v>
      </c>
      <c r="D135" s="7" t="s">
        <v>194</v>
      </c>
      <c r="E135" s="7" t="s">
        <v>60</v>
      </c>
      <c r="F135" s="15" t="s">
        <v>30</v>
      </c>
      <c r="G135" s="54"/>
      <c r="H135" s="58"/>
      <c r="I135" s="7"/>
      <c r="J135" s="7"/>
      <c r="K135" s="7"/>
      <c r="L135" s="7"/>
      <c r="M135" s="7"/>
      <c r="N135" s="7"/>
      <c r="O135" s="7"/>
      <c r="P135" s="7"/>
      <c r="Q135" s="7">
        <v>1</v>
      </c>
      <c r="R135" s="7">
        <v>3</v>
      </c>
      <c r="S135" s="7"/>
      <c r="T135" s="15">
        <v>2</v>
      </c>
      <c r="U135" s="27">
        <f t="shared" si="10"/>
        <v>1</v>
      </c>
      <c r="V135" s="15">
        <f t="shared" si="11"/>
        <v>5</v>
      </c>
      <c r="W135" s="20">
        <f t="shared" si="12"/>
        <v>6</v>
      </c>
    </row>
    <row r="136" spans="1:23" s="20" customFormat="1" ht="12.75">
      <c r="A136" s="36">
        <v>440401</v>
      </c>
      <c r="B136" s="7" t="s">
        <v>195</v>
      </c>
      <c r="C136" s="8" t="s">
        <v>591</v>
      </c>
      <c r="D136" s="7" t="s">
        <v>196</v>
      </c>
      <c r="E136" s="7" t="s">
        <v>60</v>
      </c>
      <c r="F136" s="15" t="s">
        <v>30</v>
      </c>
      <c r="G136" s="54"/>
      <c r="H136" s="7"/>
      <c r="I136" s="7"/>
      <c r="J136" s="7">
        <v>1</v>
      </c>
      <c r="K136" s="7"/>
      <c r="L136" s="7"/>
      <c r="M136" s="7"/>
      <c r="N136" s="7"/>
      <c r="O136" s="7"/>
      <c r="P136" s="7">
        <v>2</v>
      </c>
      <c r="Q136" s="7">
        <v>5</v>
      </c>
      <c r="R136" s="7">
        <v>10</v>
      </c>
      <c r="S136" s="7">
        <v>1</v>
      </c>
      <c r="T136" s="15"/>
      <c r="U136" s="27">
        <f t="shared" si="10"/>
        <v>6</v>
      </c>
      <c r="V136" s="15">
        <f t="shared" si="11"/>
        <v>13</v>
      </c>
      <c r="W136" s="20">
        <f t="shared" si="12"/>
        <v>19</v>
      </c>
    </row>
    <row r="137" spans="1:23" s="20" customFormat="1" ht="12.75">
      <c r="A137" s="36">
        <v>440401</v>
      </c>
      <c r="B137" s="7" t="s">
        <v>402</v>
      </c>
      <c r="C137" s="8" t="s">
        <v>591</v>
      </c>
      <c r="D137" s="7" t="s">
        <v>199</v>
      </c>
      <c r="E137" s="7" t="s">
        <v>61</v>
      </c>
      <c r="F137" s="15" t="s">
        <v>29</v>
      </c>
      <c r="G137" s="54">
        <v>1</v>
      </c>
      <c r="H137" s="7">
        <v>1</v>
      </c>
      <c r="I137" s="7"/>
      <c r="J137" s="7"/>
      <c r="K137" s="7"/>
      <c r="L137" s="7"/>
      <c r="M137" s="7"/>
      <c r="N137" s="7"/>
      <c r="O137" s="7"/>
      <c r="P137" s="7"/>
      <c r="Q137" s="7">
        <v>2</v>
      </c>
      <c r="R137" s="7">
        <v>3</v>
      </c>
      <c r="S137" s="7"/>
      <c r="T137" s="15"/>
      <c r="U137" s="27">
        <f t="shared" si="10"/>
        <v>3</v>
      </c>
      <c r="V137" s="15">
        <f t="shared" si="11"/>
        <v>4</v>
      </c>
      <c r="W137" s="20">
        <f t="shared" si="12"/>
        <v>7</v>
      </c>
    </row>
    <row r="138" spans="1:23" s="20" customFormat="1" ht="12.75">
      <c r="A138" s="36">
        <v>440501</v>
      </c>
      <c r="B138" s="7" t="s">
        <v>200</v>
      </c>
      <c r="C138" s="8" t="s">
        <v>591</v>
      </c>
      <c r="D138" s="7" t="s">
        <v>201</v>
      </c>
      <c r="E138" s="7" t="s">
        <v>61</v>
      </c>
      <c r="F138" s="15" t="s">
        <v>29</v>
      </c>
      <c r="G138" s="54"/>
      <c r="H138" s="7"/>
      <c r="I138" s="7"/>
      <c r="J138" s="7"/>
      <c r="K138" s="7"/>
      <c r="L138" s="7"/>
      <c r="M138" s="7"/>
      <c r="N138" s="7"/>
      <c r="O138" s="7"/>
      <c r="P138" s="7"/>
      <c r="Q138" s="7">
        <v>1</v>
      </c>
      <c r="R138" s="7">
        <v>1</v>
      </c>
      <c r="S138" s="7"/>
      <c r="T138" s="15">
        <v>1</v>
      </c>
      <c r="U138" s="27">
        <f t="shared" si="10"/>
        <v>1</v>
      </c>
      <c r="V138" s="15">
        <f t="shared" si="11"/>
        <v>2</v>
      </c>
      <c r="W138" s="20">
        <f t="shared" si="12"/>
        <v>3</v>
      </c>
    </row>
    <row r="139" spans="1:23" s="20" customFormat="1" ht="12.75">
      <c r="A139" s="36">
        <v>450602</v>
      </c>
      <c r="B139" s="7" t="s">
        <v>403</v>
      </c>
      <c r="C139" s="8" t="s">
        <v>591</v>
      </c>
      <c r="D139" s="7" t="s">
        <v>202</v>
      </c>
      <c r="E139" s="7" t="s">
        <v>61</v>
      </c>
      <c r="F139" s="15" t="s">
        <v>29</v>
      </c>
      <c r="G139" s="54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>
        <v>1</v>
      </c>
      <c r="S139" s="7"/>
      <c r="T139" s="15"/>
      <c r="U139" s="27">
        <f t="shared" si="10"/>
        <v>0</v>
      </c>
      <c r="V139" s="15">
        <f t="shared" si="11"/>
        <v>1</v>
      </c>
      <c r="W139" s="20">
        <f t="shared" si="12"/>
        <v>1</v>
      </c>
    </row>
    <row r="140" spans="1:23" s="20" customFormat="1" ht="12.75">
      <c r="A140" s="36">
        <v>451001</v>
      </c>
      <c r="B140" s="7" t="s">
        <v>203</v>
      </c>
      <c r="C140" s="8" t="s">
        <v>591</v>
      </c>
      <c r="D140" s="7" t="s">
        <v>204</v>
      </c>
      <c r="E140" s="7" t="s">
        <v>60</v>
      </c>
      <c r="F140" s="15" t="s">
        <v>30</v>
      </c>
      <c r="G140" s="54"/>
      <c r="H140" s="7"/>
      <c r="I140" s="7"/>
      <c r="J140" s="7"/>
      <c r="K140" s="7"/>
      <c r="L140" s="7"/>
      <c r="M140" s="7"/>
      <c r="N140" s="7"/>
      <c r="O140" s="7"/>
      <c r="P140" s="7"/>
      <c r="Q140" s="7">
        <v>1</v>
      </c>
      <c r="R140" s="7">
        <v>2</v>
      </c>
      <c r="S140" s="7"/>
      <c r="T140" s="15"/>
      <c r="U140" s="27">
        <f t="shared" si="10"/>
        <v>1</v>
      </c>
      <c r="V140" s="15">
        <f t="shared" si="11"/>
        <v>2</v>
      </c>
      <c r="W140" s="20">
        <f t="shared" si="12"/>
        <v>3</v>
      </c>
    </row>
    <row r="141" spans="1:23" s="20" customFormat="1" ht="12.75">
      <c r="A141" s="36">
        <v>500901</v>
      </c>
      <c r="B141" s="7" t="s">
        <v>205</v>
      </c>
      <c r="C141" s="8" t="s">
        <v>591</v>
      </c>
      <c r="D141" s="7" t="s">
        <v>206</v>
      </c>
      <c r="E141" s="7" t="s">
        <v>60</v>
      </c>
      <c r="F141" s="15" t="s">
        <v>1</v>
      </c>
      <c r="G141" s="54"/>
      <c r="H141" s="7"/>
      <c r="I141" s="7"/>
      <c r="J141" s="7"/>
      <c r="K141" s="7"/>
      <c r="L141" s="7"/>
      <c r="M141" s="7"/>
      <c r="N141" s="7"/>
      <c r="O141" s="7"/>
      <c r="P141" s="7"/>
      <c r="Q141" s="7">
        <v>1</v>
      </c>
      <c r="R141" s="7">
        <v>3</v>
      </c>
      <c r="S141" s="7"/>
      <c r="T141" s="15"/>
      <c r="U141" s="27">
        <f t="shared" si="10"/>
        <v>1</v>
      </c>
      <c r="V141" s="15">
        <f t="shared" si="11"/>
        <v>3</v>
      </c>
      <c r="W141" s="20">
        <f t="shared" si="12"/>
        <v>4</v>
      </c>
    </row>
    <row r="142" spans="1:23" s="20" customFormat="1" ht="12.75">
      <c r="A142" s="36">
        <v>510203</v>
      </c>
      <c r="B142" s="7" t="s">
        <v>404</v>
      </c>
      <c r="C142" s="8" t="s">
        <v>591</v>
      </c>
      <c r="D142" s="7" t="s">
        <v>207</v>
      </c>
      <c r="E142" s="7" t="s">
        <v>62</v>
      </c>
      <c r="F142" s="15" t="s">
        <v>31</v>
      </c>
      <c r="G142" s="54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14</v>
      </c>
      <c r="S142" s="7"/>
      <c r="T142" s="15">
        <v>2</v>
      </c>
      <c r="U142" s="27">
        <f t="shared" si="10"/>
        <v>0</v>
      </c>
      <c r="V142" s="15">
        <f t="shared" si="11"/>
        <v>16</v>
      </c>
      <c r="W142" s="20">
        <f t="shared" si="12"/>
        <v>16</v>
      </c>
    </row>
    <row r="143" spans="1:23" s="20" customFormat="1" ht="12.75">
      <c r="A143" s="36">
        <v>511005</v>
      </c>
      <c r="B143" s="7" t="s">
        <v>405</v>
      </c>
      <c r="C143" s="8" t="s">
        <v>591</v>
      </c>
      <c r="D143" s="7" t="s">
        <v>208</v>
      </c>
      <c r="E143" s="7" t="s">
        <v>60</v>
      </c>
      <c r="F143" s="15" t="s">
        <v>29</v>
      </c>
      <c r="G143" s="54"/>
      <c r="H143" s="7">
        <v>1</v>
      </c>
      <c r="I143" s="7">
        <v>2</v>
      </c>
      <c r="J143" s="7">
        <v>1</v>
      </c>
      <c r="K143" s="7"/>
      <c r="L143" s="7"/>
      <c r="M143" s="7"/>
      <c r="N143" s="7">
        <v>1</v>
      </c>
      <c r="O143" s="7"/>
      <c r="P143" s="7">
        <v>1</v>
      </c>
      <c r="Q143" s="7">
        <v>6</v>
      </c>
      <c r="R143" s="7">
        <v>9</v>
      </c>
      <c r="S143" s="7">
        <v>1</v>
      </c>
      <c r="T143" s="15">
        <v>4</v>
      </c>
      <c r="U143" s="27">
        <f t="shared" si="10"/>
        <v>9</v>
      </c>
      <c r="V143" s="15">
        <f t="shared" si="11"/>
        <v>17</v>
      </c>
      <c r="W143" s="20">
        <f t="shared" si="12"/>
        <v>26</v>
      </c>
    </row>
    <row r="144" spans="1:23" s="20" customFormat="1" ht="12.75">
      <c r="A144" s="36">
        <v>512003</v>
      </c>
      <c r="B144" s="7" t="s">
        <v>406</v>
      </c>
      <c r="C144" s="8" t="s">
        <v>591</v>
      </c>
      <c r="D144" s="7" t="s">
        <v>323</v>
      </c>
      <c r="E144" s="7" t="s">
        <v>66</v>
      </c>
      <c r="F144" s="15" t="s">
        <v>39</v>
      </c>
      <c r="G144" s="54"/>
      <c r="H144" s="7">
        <v>2</v>
      </c>
      <c r="I144" s="7"/>
      <c r="J144" s="7"/>
      <c r="K144" s="7"/>
      <c r="L144" s="7"/>
      <c r="M144" s="7">
        <v>1</v>
      </c>
      <c r="N144" s="7">
        <v>1</v>
      </c>
      <c r="O144" s="7"/>
      <c r="P144" s="7"/>
      <c r="Q144" s="7"/>
      <c r="R144" s="7"/>
      <c r="S144" s="7">
        <v>1</v>
      </c>
      <c r="T144" s="15">
        <v>2</v>
      </c>
      <c r="U144" s="27">
        <f t="shared" si="10"/>
        <v>2</v>
      </c>
      <c r="V144" s="15">
        <f t="shared" si="11"/>
        <v>5</v>
      </c>
      <c r="W144" s="20">
        <f t="shared" si="12"/>
        <v>7</v>
      </c>
    </row>
    <row r="145" spans="1:23" s="20" customFormat="1" ht="12.75">
      <c r="A145" s="36">
        <v>513808</v>
      </c>
      <c r="B145" s="7" t="s">
        <v>209</v>
      </c>
      <c r="C145" s="8" t="s">
        <v>591</v>
      </c>
      <c r="D145" s="7" t="s">
        <v>210</v>
      </c>
      <c r="E145" s="7" t="s">
        <v>65</v>
      </c>
      <c r="F145" s="15" t="s">
        <v>38</v>
      </c>
      <c r="G145" s="54"/>
      <c r="H145" s="7"/>
      <c r="I145" s="7"/>
      <c r="J145" s="7">
        <v>1</v>
      </c>
      <c r="K145" s="7"/>
      <c r="L145" s="7"/>
      <c r="M145" s="7"/>
      <c r="N145" s="7"/>
      <c r="O145" s="7"/>
      <c r="P145" s="7"/>
      <c r="Q145" s="7">
        <v>1</v>
      </c>
      <c r="R145" s="7">
        <v>23</v>
      </c>
      <c r="S145" s="7"/>
      <c r="T145" s="15">
        <v>1</v>
      </c>
      <c r="U145" s="27">
        <f>G145+I145+K145+M145+O145+Q145+S145</f>
        <v>1</v>
      </c>
      <c r="V145" s="15">
        <f>H145+J145+L145+N145+P145+R145+T145</f>
        <v>25</v>
      </c>
      <c r="W145" s="20">
        <f>SUM(U145:V145)</f>
        <v>26</v>
      </c>
    </row>
    <row r="146" spans="1:23" s="20" customFormat="1" ht="12.75">
      <c r="A146" s="36">
        <v>520201</v>
      </c>
      <c r="B146" s="7" t="s">
        <v>211</v>
      </c>
      <c r="C146" s="8" t="s">
        <v>591</v>
      </c>
      <c r="D146" s="7" t="s">
        <v>212</v>
      </c>
      <c r="E146" s="7" t="s">
        <v>67</v>
      </c>
      <c r="F146" s="15" t="s">
        <v>40</v>
      </c>
      <c r="G146" s="54">
        <v>4</v>
      </c>
      <c r="H146" s="7">
        <v>2</v>
      </c>
      <c r="I146" s="7">
        <v>1</v>
      </c>
      <c r="J146" s="7">
        <v>1</v>
      </c>
      <c r="K146" s="7"/>
      <c r="L146" s="7"/>
      <c r="M146" s="7"/>
      <c r="N146" s="7"/>
      <c r="O146" s="7"/>
      <c r="P146" s="7"/>
      <c r="Q146" s="7">
        <v>10</v>
      </c>
      <c r="R146" s="7">
        <v>2</v>
      </c>
      <c r="S146" s="7">
        <v>2</v>
      </c>
      <c r="T146" s="15">
        <v>4</v>
      </c>
      <c r="U146" s="27">
        <f t="shared" si="10"/>
        <v>17</v>
      </c>
      <c r="V146" s="15">
        <f t="shared" si="11"/>
        <v>9</v>
      </c>
      <c r="W146" s="20">
        <f t="shared" si="12"/>
        <v>26</v>
      </c>
    </row>
    <row r="147" spans="1:23" s="20" customFormat="1" ht="12.75">
      <c r="A147" s="36">
        <v>520201</v>
      </c>
      <c r="B147" s="7" t="s">
        <v>213</v>
      </c>
      <c r="C147" s="8" t="s">
        <v>591</v>
      </c>
      <c r="D147" s="7" t="s">
        <v>214</v>
      </c>
      <c r="E147" s="7" t="s">
        <v>67</v>
      </c>
      <c r="F147" s="15" t="s">
        <v>40</v>
      </c>
      <c r="G147" s="54">
        <v>2</v>
      </c>
      <c r="H147" s="7">
        <v>1</v>
      </c>
      <c r="I147" s="7">
        <v>2</v>
      </c>
      <c r="J147" s="7"/>
      <c r="K147" s="7"/>
      <c r="L147" s="7"/>
      <c r="M147" s="7">
        <v>1</v>
      </c>
      <c r="N147" s="7"/>
      <c r="O147" s="7"/>
      <c r="P147" s="7">
        <v>2</v>
      </c>
      <c r="Q147" s="7">
        <v>27</v>
      </c>
      <c r="R147" s="7">
        <v>9</v>
      </c>
      <c r="S147" s="7">
        <v>6</v>
      </c>
      <c r="T147" s="15">
        <v>1</v>
      </c>
      <c r="U147" s="27">
        <f t="shared" si="10"/>
        <v>38</v>
      </c>
      <c r="V147" s="15">
        <f t="shared" si="11"/>
        <v>13</v>
      </c>
      <c r="W147" s="20">
        <f t="shared" si="12"/>
        <v>51</v>
      </c>
    </row>
    <row r="148" spans="1:23" s="20" customFormat="1" ht="12.75">
      <c r="A148" s="36">
        <v>520201</v>
      </c>
      <c r="B148" s="7" t="s">
        <v>543</v>
      </c>
      <c r="C148" s="8" t="s">
        <v>591</v>
      </c>
      <c r="D148" s="7" t="s">
        <v>542</v>
      </c>
      <c r="E148" s="7" t="s">
        <v>67</v>
      </c>
      <c r="F148" s="15" t="s">
        <v>40</v>
      </c>
      <c r="G148" s="54">
        <v>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15"/>
      <c r="U148" s="27">
        <f t="shared" si="10"/>
        <v>1</v>
      </c>
      <c r="V148" s="15">
        <f t="shared" si="11"/>
        <v>0</v>
      </c>
      <c r="W148" s="20">
        <f t="shared" si="12"/>
        <v>1</v>
      </c>
    </row>
    <row r="149" spans="1:23" s="20" customFormat="1" ht="12.75">
      <c r="A149" s="36">
        <v>520301</v>
      </c>
      <c r="B149" s="7" t="s">
        <v>215</v>
      </c>
      <c r="C149" s="8" t="s">
        <v>591</v>
      </c>
      <c r="D149" s="7" t="s">
        <v>216</v>
      </c>
      <c r="E149" s="7" t="s">
        <v>67</v>
      </c>
      <c r="F149" s="15" t="s">
        <v>40</v>
      </c>
      <c r="G149" s="54"/>
      <c r="H149" s="7">
        <v>1</v>
      </c>
      <c r="I149" s="7">
        <v>1</v>
      </c>
      <c r="J149" s="7"/>
      <c r="K149" s="7"/>
      <c r="L149" s="7"/>
      <c r="M149" s="7">
        <v>1</v>
      </c>
      <c r="N149" s="7">
        <v>1</v>
      </c>
      <c r="O149" s="7">
        <v>2</v>
      </c>
      <c r="P149" s="7">
        <v>1</v>
      </c>
      <c r="Q149" s="7">
        <v>4</v>
      </c>
      <c r="R149" s="7">
        <v>6</v>
      </c>
      <c r="S149" s="7">
        <v>1</v>
      </c>
      <c r="T149" s="15">
        <v>4</v>
      </c>
      <c r="U149" s="27">
        <f t="shared" si="10"/>
        <v>9</v>
      </c>
      <c r="V149" s="15">
        <f t="shared" si="11"/>
        <v>13</v>
      </c>
      <c r="W149" s="20">
        <f t="shared" si="12"/>
        <v>22</v>
      </c>
    </row>
    <row r="150" spans="1:23" s="20" customFormat="1" ht="12.75">
      <c r="A150" s="36">
        <v>521002</v>
      </c>
      <c r="B150" s="7" t="s">
        <v>407</v>
      </c>
      <c r="C150" s="8" t="s">
        <v>591</v>
      </c>
      <c r="D150" s="7" t="s">
        <v>217</v>
      </c>
      <c r="E150" s="7" t="s">
        <v>41</v>
      </c>
      <c r="F150" s="15" t="s">
        <v>42</v>
      </c>
      <c r="G150" s="54"/>
      <c r="H150" s="7">
        <v>1</v>
      </c>
      <c r="I150" s="7"/>
      <c r="J150" s="7"/>
      <c r="K150" s="7"/>
      <c r="L150" s="7"/>
      <c r="M150" s="7"/>
      <c r="N150" s="7"/>
      <c r="O150" s="7"/>
      <c r="P150" s="7"/>
      <c r="Q150" s="7">
        <v>2</v>
      </c>
      <c r="R150" s="7">
        <v>4</v>
      </c>
      <c r="S150" s="7"/>
      <c r="T150" s="15">
        <v>1</v>
      </c>
      <c r="U150" s="27">
        <f t="shared" si="10"/>
        <v>2</v>
      </c>
      <c r="V150" s="15">
        <f t="shared" si="11"/>
        <v>6</v>
      </c>
      <c r="W150" s="20">
        <f t="shared" si="12"/>
        <v>8</v>
      </c>
    </row>
    <row r="151" spans="1:23" s="20" customFormat="1" ht="12.75">
      <c r="A151" s="37">
        <v>540101</v>
      </c>
      <c r="B151" s="16" t="s">
        <v>218</v>
      </c>
      <c r="C151" s="17" t="s">
        <v>591</v>
      </c>
      <c r="D151" s="16" t="s">
        <v>219</v>
      </c>
      <c r="E151" s="16" t="s">
        <v>60</v>
      </c>
      <c r="F151" s="18" t="s">
        <v>33</v>
      </c>
      <c r="G151" s="55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>
        <v>2</v>
      </c>
      <c r="S151" s="16">
        <v>1</v>
      </c>
      <c r="T151" s="18">
        <v>1</v>
      </c>
      <c r="U151" s="28">
        <f t="shared" si="10"/>
        <v>1</v>
      </c>
      <c r="V151" s="18">
        <f t="shared" si="11"/>
        <v>3</v>
      </c>
      <c r="W151" s="20">
        <f t="shared" si="12"/>
        <v>4</v>
      </c>
    </row>
    <row r="152" spans="1:23" s="20" customFormat="1" ht="12.75">
      <c r="A152" s="21" t="s">
        <v>2</v>
      </c>
      <c r="C152" s="21"/>
      <c r="D152" s="50"/>
      <c r="E152" s="21"/>
      <c r="F152" s="21"/>
      <c r="G152" s="20">
        <f aca="true" t="shared" si="16" ref="G152:W152">SUM(G106:G151)</f>
        <v>30</v>
      </c>
      <c r="H152" s="20">
        <f t="shared" si="16"/>
        <v>18</v>
      </c>
      <c r="I152" s="20">
        <f t="shared" si="16"/>
        <v>8</v>
      </c>
      <c r="J152" s="20">
        <f t="shared" si="16"/>
        <v>10</v>
      </c>
      <c r="K152" s="20">
        <f t="shared" si="16"/>
        <v>0</v>
      </c>
      <c r="L152" s="20">
        <f t="shared" si="16"/>
        <v>1</v>
      </c>
      <c r="M152" s="20">
        <f t="shared" si="16"/>
        <v>4</v>
      </c>
      <c r="N152" s="20">
        <f t="shared" si="16"/>
        <v>5</v>
      </c>
      <c r="O152" s="20">
        <f t="shared" si="16"/>
        <v>3</v>
      </c>
      <c r="P152" s="20">
        <f t="shared" si="16"/>
        <v>10</v>
      </c>
      <c r="Q152" s="20">
        <f t="shared" si="16"/>
        <v>115</v>
      </c>
      <c r="R152" s="20">
        <f t="shared" si="16"/>
        <v>209</v>
      </c>
      <c r="S152" s="20">
        <f t="shared" si="16"/>
        <v>26</v>
      </c>
      <c r="T152" s="20">
        <f t="shared" si="16"/>
        <v>69</v>
      </c>
      <c r="U152" s="20">
        <f t="shared" si="16"/>
        <v>186</v>
      </c>
      <c r="V152" s="20">
        <f t="shared" si="16"/>
        <v>322</v>
      </c>
      <c r="W152" s="20">
        <f t="shared" si="16"/>
        <v>508</v>
      </c>
    </row>
    <row r="153" spans="1:6" s="20" customFormat="1" ht="12.75">
      <c r="A153" s="21"/>
      <c r="C153" s="21"/>
      <c r="D153" s="50"/>
      <c r="E153" s="21"/>
      <c r="F153" s="21"/>
    </row>
    <row r="154" spans="1:6" s="20" customFormat="1" ht="12.75">
      <c r="A154" s="21"/>
      <c r="C154" s="21"/>
      <c r="D154" s="50"/>
      <c r="E154" s="21"/>
      <c r="F154" s="21"/>
    </row>
    <row r="155" spans="1:25" ht="12.75">
      <c r="A155" s="3" t="s">
        <v>9</v>
      </c>
      <c r="C155" s="1"/>
      <c r="E155" s="1"/>
      <c r="Y155" s="20"/>
    </row>
    <row r="156" spans="1:5" ht="12.75">
      <c r="A156" s="3" t="s">
        <v>8</v>
      </c>
      <c r="C156" s="1"/>
      <c r="E156" s="1"/>
    </row>
    <row r="157" spans="1:5" ht="12.75">
      <c r="A157" s="3" t="s">
        <v>586</v>
      </c>
      <c r="E157" s="1"/>
    </row>
    <row r="158" spans="1:5" ht="12.75">
      <c r="A158" s="70"/>
      <c r="C158" s="3" t="s">
        <v>17</v>
      </c>
      <c r="E158" s="1"/>
    </row>
    <row r="159" spans="1:22" ht="12.75">
      <c r="A159" s="1"/>
      <c r="C159" s="1"/>
      <c r="E159" s="1"/>
      <c r="G159" s="112" t="s">
        <v>10</v>
      </c>
      <c r="H159" s="112"/>
      <c r="I159" s="112" t="s">
        <v>12</v>
      </c>
      <c r="J159" s="112"/>
      <c r="K159" s="112" t="s">
        <v>11</v>
      </c>
      <c r="L159" s="112"/>
      <c r="M159" s="112" t="s">
        <v>13</v>
      </c>
      <c r="N159" s="112"/>
      <c r="O159" s="112" t="s">
        <v>4</v>
      </c>
      <c r="P159" s="112"/>
      <c r="Q159" s="112" t="s">
        <v>5</v>
      </c>
      <c r="R159" s="112"/>
      <c r="S159" s="112" t="s">
        <v>6</v>
      </c>
      <c r="T159" s="112"/>
      <c r="U159" s="112" t="s">
        <v>14</v>
      </c>
      <c r="V159" s="112"/>
    </row>
    <row r="160" spans="1:24" ht="12.75">
      <c r="A160" s="4" t="s">
        <v>672</v>
      </c>
      <c r="B160" s="9" t="s">
        <v>77</v>
      </c>
      <c r="C160" s="10" t="s">
        <v>3</v>
      </c>
      <c r="D160" s="51" t="s">
        <v>78</v>
      </c>
      <c r="E160" s="10" t="s">
        <v>43</v>
      </c>
      <c r="F160" s="10" t="s">
        <v>44</v>
      </c>
      <c r="G160" s="11" t="s">
        <v>0</v>
      </c>
      <c r="H160" s="11" t="s">
        <v>7</v>
      </c>
      <c r="I160" s="11" t="s">
        <v>0</v>
      </c>
      <c r="J160" s="11" t="s">
        <v>7</v>
      </c>
      <c r="K160" s="11" t="s">
        <v>0</v>
      </c>
      <c r="L160" s="11" t="s">
        <v>7</v>
      </c>
      <c r="M160" s="11" t="s">
        <v>0</v>
      </c>
      <c r="N160" s="11" t="s">
        <v>7</v>
      </c>
      <c r="O160" s="11" t="s">
        <v>0</v>
      </c>
      <c r="P160" s="11" t="s">
        <v>7</v>
      </c>
      <c r="Q160" s="11" t="s">
        <v>0</v>
      </c>
      <c r="R160" s="11" t="s">
        <v>7</v>
      </c>
      <c r="S160" s="11" t="s">
        <v>0</v>
      </c>
      <c r="T160" s="11" t="s">
        <v>7</v>
      </c>
      <c r="U160" s="11" t="s">
        <v>0</v>
      </c>
      <c r="V160" s="11" t="s">
        <v>7</v>
      </c>
      <c r="W160" s="29" t="s">
        <v>2</v>
      </c>
      <c r="X160" s="20"/>
    </row>
    <row r="161" spans="1:26" s="20" customFormat="1" ht="12.75">
      <c r="A161" s="46" t="s">
        <v>673</v>
      </c>
      <c r="B161" s="12" t="s">
        <v>547</v>
      </c>
      <c r="C161" s="13" t="s">
        <v>592</v>
      </c>
      <c r="D161" s="12" t="s">
        <v>546</v>
      </c>
      <c r="E161" s="12" t="s">
        <v>61</v>
      </c>
      <c r="F161" s="14" t="s">
        <v>29</v>
      </c>
      <c r="G161" s="56"/>
      <c r="H161" s="12"/>
      <c r="I161" s="12"/>
      <c r="J161" s="12"/>
      <c r="K161" s="12"/>
      <c r="L161" s="12"/>
      <c r="M161" s="12"/>
      <c r="N161" s="12"/>
      <c r="O161" s="12"/>
      <c r="P161" s="12"/>
      <c r="Q161" s="12">
        <v>1</v>
      </c>
      <c r="R161" s="12"/>
      <c r="S161" s="12">
        <v>1</v>
      </c>
      <c r="T161" s="14"/>
      <c r="U161" s="26">
        <f aca="true" t="shared" si="17" ref="U161:V166">G161+I161+K161+M161+O161+Q161+S161</f>
        <v>2</v>
      </c>
      <c r="V161" s="14">
        <f t="shared" si="17"/>
        <v>0</v>
      </c>
      <c r="W161" s="20">
        <f aca="true" t="shared" si="18" ref="W161:W166">SUM(U161:V161)</f>
        <v>2</v>
      </c>
      <c r="Z161"/>
    </row>
    <row r="162" spans="1:26" s="20" customFormat="1" ht="12.75">
      <c r="A162" s="30" t="s">
        <v>673</v>
      </c>
      <c r="B162" s="7" t="s">
        <v>391</v>
      </c>
      <c r="C162" s="8" t="s">
        <v>592</v>
      </c>
      <c r="D162" s="7" t="s">
        <v>326</v>
      </c>
      <c r="E162" s="7" t="s">
        <v>61</v>
      </c>
      <c r="F162" s="15" t="s">
        <v>29</v>
      </c>
      <c r="G162" s="54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>
        <v>1</v>
      </c>
      <c r="S162" s="7"/>
      <c r="T162" s="15">
        <v>1</v>
      </c>
      <c r="U162" s="27">
        <f t="shared" si="17"/>
        <v>0</v>
      </c>
      <c r="V162" s="15">
        <f t="shared" si="17"/>
        <v>2</v>
      </c>
      <c r="W162" s="20">
        <f t="shared" si="18"/>
        <v>2</v>
      </c>
      <c r="Z162"/>
    </row>
    <row r="163" spans="1:26" s="20" customFormat="1" ht="12.75">
      <c r="A163" s="30" t="s">
        <v>673</v>
      </c>
      <c r="B163" s="7" t="s">
        <v>508</v>
      </c>
      <c r="C163" s="8" t="s">
        <v>592</v>
      </c>
      <c r="D163" s="7" t="s">
        <v>548</v>
      </c>
      <c r="E163" s="7" t="s">
        <v>61</v>
      </c>
      <c r="F163" s="15" t="s">
        <v>29</v>
      </c>
      <c r="G163" s="54">
        <v>1</v>
      </c>
      <c r="H163" s="7">
        <v>1</v>
      </c>
      <c r="I163" s="7"/>
      <c r="J163" s="7"/>
      <c r="K163" s="7"/>
      <c r="L163" s="7"/>
      <c r="M163" s="7"/>
      <c r="N163" s="7"/>
      <c r="O163" s="7"/>
      <c r="P163" s="7"/>
      <c r="Q163" s="7"/>
      <c r="R163" s="7">
        <v>1</v>
      </c>
      <c r="S163" s="7"/>
      <c r="T163" s="15"/>
      <c r="U163" s="27">
        <f t="shared" si="17"/>
        <v>1</v>
      </c>
      <c r="V163" s="15">
        <f t="shared" si="17"/>
        <v>2</v>
      </c>
      <c r="W163" s="20">
        <f t="shared" si="18"/>
        <v>3</v>
      </c>
      <c r="Z163"/>
    </row>
    <row r="164" spans="1:26" s="20" customFormat="1" ht="12.75">
      <c r="A164" s="36">
        <v>130101</v>
      </c>
      <c r="B164" s="7" t="s">
        <v>242</v>
      </c>
      <c r="C164" s="8" t="s">
        <v>592</v>
      </c>
      <c r="D164" s="7" t="s">
        <v>241</v>
      </c>
      <c r="E164" s="7" t="s">
        <v>62</v>
      </c>
      <c r="F164" s="15" t="s">
        <v>31</v>
      </c>
      <c r="G164" s="54"/>
      <c r="H164" s="7"/>
      <c r="I164" s="7"/>
      <c r="J164" s="7"/>
      <c r="K164" s="7"/>
      <c r="L164" s="7"/>
      <c r="M164" s="7"/>
      <c r="N164" s="7"/>
      <c r="O164" s="7"/>
      <c r="P164" s="7"/>
      <c r="Q164" s="7">
        <v>2</v>
      </c>
      <c r="R164" s="7">
        <v>3</v>
      </c>
      <c r="S164" s="7"/>
      <c r="T164" s="15"/>
      <c r="U164" s="27">
        <f t="shared" si="17"/>
        <v>2</v>
      </c>
      <c r="V164" s="15">
        <f t="shared" si="17"/>
        <v>3</v>
      </c>
      <c r="W164" s="20">
        <f t="shared" si="18"/>
        <v>5</v>
      </c>
      <c r="Z164"/>
    </row>
    <row r="165" spans="1:26" s="20" customFormat="1" ht="12.75">
      <c r="A165" s="36">
        <v>140701</v>
      </c>
      <c r="B165" s="7" t="s">
        <v>220</v>
      </c>
      <c r="C165" s="8" t="s">
        <v>592</v>
      </c>
      <c r="D165" s="7" t="s">
        <v>221</v>
      </c>
      <c r="E165" s="7" t="s">
        <v>63</v>
      </c>
      <c r="F165" s="15" t="s">
        <v>35</v>
      </c>
      <c r="G165" s="54">
        <v>1</v>
      </c>
      <c r="H165" s="7"/>
      <c r="I165" s="7"/>
      <c r="J165" s="7"/>
      <c r="K165" s="7"/>
      <c r="L165" s="7"/>
      <c r="M165" s="7"/>
      <c r="N165" s="7"/>
      <c r="O165" s="7"/>
      <c r="P165" s="7"/>
      <c r="Q165" s="7">
        <v>1</v>
      </c>
      <c r="R165" s="7"/>
      <c r="S165" s="7"/>
      <c r="T165" s="15"/>
      <c r="U165" s="27">
        <f t="shared" si="17"/>
        <v>2</v>
      </c>
      <c r="V165" s="15">
        <f t="shared" si="17"/>
        <v>0</v>
      </c>
      <c r="W165" s="20">
        <f t="shared" si="18"/>
        <v>2</v>
      </c>
      <c r="Z165"/>
    </row>
    <row r="166" spans="1:23" s="20" customFormat="1" ht="12.75">
      <c r="A166" s="36">
        <v>141001</v>
      </c>
      <c r="B166" s="7" t="s">
        <v>312</v>
      </c>
      <c r="C166" s="8" t="s">
        <v>592</v>
      </c>
      <c r="D166" s="7" t="s">
        <v>222</v>
      </c>
      <c r="E166" s="7" t="s">
        <v>63</v>
      </c>
      <c r="F166" s="15" t="s">
        <v>35</v>
      </c>
      <c r="G166" s="54">
        <v>1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15"/>
      <c r="U166" s="27">
        <f t="shared" si="17"/>
        <v>1</v>
      </c>
      <c r="V166" s="15">
        <f t="shared" si="17"/>
        <v>0</v>
      </c>
      <c r="W166" s="20">
        <f t="shared" si="18"/>
        <v>1</v>
      </c>
    </row>
    <row r="167" spans="1:23" s="20" customFormat="1" ht="12.75">
      <c r="A167" s="36">
        <v>141901</v>
      </c>
      <c r="B167" s="7" t="s">
        <v>410</v>
      </c>
      <c r="C167" s="8" t="s">
        <v>592</v>
      </c>
      <c r="D167" s="7" t="s">
        <v>223</v>
      </c>
      <c r="E167" s="7" t="s">
        <v>63</v>
      </c>
      <c r="F167" s="15" t="s">
        <v>35</v>
      </c>
      <c r="G167" s="54">
        <v>3</v>
      </c>
      <c r="H167" s="7"/>
      <c r="I167" s="7"/>
      <c r="J167" s="7"/>
      <c r="K167" s="7"/>
      <c r="L167" s="7"/>
      <c r="M167" s="7"/>
      <c r="N167" s="7"/>
      <c r="O167" s="7"/>
      <c r="P167" s="7"/>
      <c r="Q167" s="7">
        <v>1</v>
      </c>
      <c r="R167" s="7"/>
      <c r="S167" s="7"/>
      <c r="T167" s="15"/>
      <c r="U167" s="27">
        <f aca="true" t="shared" si="19" ref="U167:V172">G167+I167+K167+M167+O167+Q167+S167</f>
        <v>4</v>
      </c>
      <c r="V167" s="15">
        <f t="shared" si="19"/>
        <v>0</v>
      </c>
      <c r="W167" s="20">
        <f aca="true" t="shared" si="20" ref="W167:W172">SUM(U167:V167)</f>
        <v>4</v>
      </c>
    </row>
    <row r="168" spans="1:23" s="20" customFormat="1" ht="12.75">
      <c r="A168" s="36">
        <v>142401</v>
      </c>
      <c r="B168" s="7" t="s">
        <v>556</v>
      </c>
      <c r="C168" s="8" t="s">
        <v>592</v>
      </c>
      <c r="D168" s="7" t="s">
        <v>555</v>
      </c>
      <c r="E168" s="7" t="s">
        <v>63</v>
      </c>
      <c r="F168" s="15" t="s">
        <v>35</v>
      </c>
      <c r="G168" s="54">
        <v>1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15"/>
      <c r="U168" s="27">
        <f t="shared" si="19"/>
        <v>1</v>
      </c>
      <c r="V168" s="15">
        <f t="shared" si="19"/>
        <v>0</v>
      </c>
      <c r="W168" s="20">
        <f t="shared" si="20"/>
        <v>1</v>
      </c>
    </row>
    <row r="169" spans="1:23" s="20" customFormat="1" ht="12.75">
      <c r="A169" s="36">
        <v>230101</v>
      </c>
      <c r="B169" s="7" t="s">
        <v>225</v>
      </c>
      <c r="C169" s="8" t="s">
        <v>592</v>
      </c>
      <c r="D169" s="7" t="s">
        <v>226</v>
      </c>
      <c r="E169" s="7" t="s">
        <v>60</v>
      </c>
      <c r="F169" s="15" t="s">
        <v>33</v>
      </c>
      <c r="G169" s="54">
        <v>1</v>
      </c>
      <c r="H169" s="7">
        <v>2</v>
      </c>
      <c r="I169" s="7"/>
      <c r="J169" s="7"/>
      <c r="K169" s="7"/>
      <c r="L169" s="7"/>
      <c r="M169" s="7"/>
      <c r="N169" s="7"/>
      <c r="O169" s="7"/>
      <c r="P169" s="7"/>
      <c r="Q169" s="7">
        <v>5</v>
      </c>
      <c r="R169" s="7">
        <v>3</v>
      </c>
      <c r="S169" s="7">
        <v>1</v>
      </c>
      <c r="T169" s="15"/>
      <c r="U169" s="27">
        <f>G169+I169+K169+M169+O169+Q169+S169</f>
        <v>7</v>
      </c>
      <c r="V169" s="15">
        <f>H169+J169+L169+N169+P169+R169+T169</f>
        <v>5</v>
      </c>
      <c r="W169" s="20">
        <f t="shared" si="20"/>
        <v>12</v>
      </c>
    </row>
    <row r="170" spans="1:23" s="20" customFormat="1" ht="12.75">
      <c r="A170" s="36">
        <v>260202</v>
      </c>
      <c r="B170" s="7" t="s">
        <v>564</v>
      </c>
      <c r="C170" s="8" t="s">
        <v>592</v>
      </c>
      <c r="D170" s="7" t="s">
        <v>563</v>
      </c>
      <c r="E170" s="7" t="s">
        <v>60</v>
      </c>
      <c r="F170" s="15" t="s">
        <v>29</v>
      </c>
      <c r="G170" s="54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1</v>
      </c>
      <c r="S170" s="7"/>
      <c r="T170" s="15"/>
      <c r="U170" s="27">
        <f>G170+I170+K170+M170+O170+Q170+S170</f>
        <v>0</v>
      </c>
      <c r="V170" s="15">
        <f>H170+J170+L170+N170+P170+R170+T170</f>
        <v>1</v>
      </c>
      <c r="W170" s="20">
        <f t="shared" si="20"/>
        <v>1</v>
      </c>
    </row>
    <row r="171" spans="1:23" s="20" customFormat="1" ht="12.75">
      <c r="A171" s="36">
        <v>260204</v>
      </c>
      <c r="B171" s="7" t="s">
        <v>398</v>
      </c>
      <c r="C171" s="8" t="s">
        <v>592</v>
      </c>
      <c r="D171" s="7" t="s">
        <v>328</v>
      </c>
      <c r="E171" s="7" t="s">
        <v>61</v>
      </c>
      <c r="F171" s="15" t="s">
        <v>29</v>
      </c>
      <c r="G171" s="54">
        <v>1</v>
      </c>
      <c r="H171" s="7"/>
      <c r="I171" s="7"/>
      <c r="J171" s="7"/>
      <c r="K171" s="7"/>
      <c r="L171" s="7"/>
      <c r="M171" s="7"/>
      <c r="N171" s="7"/>
      <c r="O171" s="7"/>
      <c r="P171" s="7"/>
      <c r="Q171" s="7">
        <v>1</v>
      </c>
      <c r="R171" s="7">
        <v>1</v>
      </c>
      <c r="S171" s="7"/>
      <c r="T171" s="15"/>
      <c r="U171" s="27">
        <f t="shared" si="19"/>
        <v>2</v>
      </c>
      <c r="V171" s="15">
        <f t="shared" si="19"/>
        <v>1</v>
      </c>
      <c r="W171" s="20">
        <f t="shared" si="20"/>
        <v>3</v>
      </c>
    </row>
    <row r="172" spans="1:23" s="20" customFormat="1" ht="12.75">
      <c r="A172" s="36">
        <v>270101</v>
      </c>
      <c r="B172" s="7" t="s">
        <v>330</v>
      </c>
      <c r="C172" s="8" t="s">
        <v>592</v>
      </c>
      <c r="D172" s="7" t="s">
        <v>329</v>
      </c>
      <c r="E172" s="7" t="s">
        <v>60</v>
      </c>
      <c r="F172" s="15" t="s">
        <v>34</v>
      </c>
      <c r="G172" s="54"/>
      <c r="H172" s="7"/>
      <c r="I172" s="7"/>
      <c r="J172" s="7"/>
      <c r="K172" s="7"/>
      <c r="L172" s="7"/>
      <c r="M172" s="7"/>
      <c r="N172" s="7"/>
      <c r="O172" s="7"/>
      <c r="P172" s="7"/>
      <c r="Q172" s="7">
        <v>1</v>
      </c>
      <c r="R172" s="7">
        <v>1</v>
      </c>
      <c r="S172" s="7"/>
      <c r="T172" s="15"/>
      <c r="U172" s="27">
        <f t="shared" si="19"/>
        <v>1</v>
      </c>
      <c r="V172" s="15">
        <f t="shared" si="19"/>
        <v>1</v>
      </c>
      <c r="W172" s="20">
        <f t="shared" si="20"/>
        <v>2</v>
      </c>
    </row>
    <row r="173" spans="1:23" s="64" customFormat="1" ht="12.75">
      <c r="A173" s="71">
        <v>400501</v>
      </c>
      <c r="B173" s="58" t="s">
        <v>252</v>
      </c>
      <c r="C173" s="72" t="s">
        <v>592</v>
      </c>
      <c r="D173" s="58" t="s">
        <v>227</v>
      </c>
      <c r="E173" s="58" t="s">
        <v>60</v>
      </c>
      <c r="F173" s="73" t="s">
        <v>34</v>
      </c>
      <c r="G173" s="74">
        <v>2</v>
      </c>
      <c r="H173" s="58">
        <v>2</v>
      </c>
      <c r="I173" s="58"/>
      <c r="J173" s="58"/>
      <c r="K173" s="58"/>
      <c r="L173" s="58"/>
      <c r="M173" s="58"/>
      <c r="N173" s="58"/>
      <c r="O173" s="58"/>
      <c r="P173" s="58"/>
      <c r="Q173" s="58">
        <v>1</v>
      </c>
      <c r="R173" s="58"/>
      <c r="S173" s="58"/>
      <c r="T173" s="73"/>
      <c r="U173" s="75">
        <f aca="true" t="shared" si="21" ref="U173:U178">G173+I173+K173+M173+O173+Q173+S173</f>
        <v>3</v>
      </c>
      <c r="V173" s="73">
        <f aca="true" t="shared" si="22" ref="V173:V178">H173+J173+L173+N173+P173+R173+T173</f>
        <v>2</v>
      </c>
      <c r="W173" s="64">
        <f aca="true" t="shared" si="23" ref="W173:W178">SUM(U173:V173)</f>
        <v>5</v>
      </c>
    </row>
    <row r="174" spans="1:23" s="20" customFormat="1" ht="12.75">
      <c r="A174" s="36">
        <v>400607</v>
      </c>
      <c r="B174" s="7" t="s">
        <v>228</v>
      </c>
      <c r="C174" s="8" t="s">
        <v>592</v>
      </c>
      <c r="D174" s="7" t="s">
        <v>229</v>
      </c>
      <c r="E174" s="7" t="s">
        <v>64</v>
      </c>
      <c r="F174" s="15" t="s">
        <v>37</v>
      </c>
      <c r="G174" s="54">
        <v>3</v>
      </c>
      <c r="H174" s="7"/>
      <c r="I174" s="7"/>
      <c r="J174" s="7"/>
      <c r="K174" s="7"/>
      <c r="L174" s="7"/>
      <c r="M174" s="7"/>
      <c r="N174" s="7"/>
      <c r="O174" s="7"/>
      <c r="P174" s="7"/>
      <c r="Q174" s="7">
        <v>4</v>
      </c>
      <c r="R174" s="7">
        <v>4</v>
      </c>
      <c r="S174" s="7"/>
      <c r="T174" s="15"/>
      <c r="U174" s="27">
        <f t="shared" si="21"/>
        <v>7</v>
      </c>
      <c r="V174" s="15">
        <f t="shared" si="22"/>
        <v>4</v>
      </c>
      <c r="W174" s="20">
        <f t="shared" si="23"/>
        <v>11</v>
      </c>
    </row>
    <row r="175" spans="1:23" s="20" customFormat="1" ht="12.75">
      <c r="A175" s="36">
        <v>422801</v>
      </c>
      <c r="B175" s="7" t="s">
        <v>401</v>
      </c>
      <c r="C175" s="8" t="s">
        <v>592</v>
      </c>
      <c r="D175" s="7" t="s">
        <v>331</v>
      </c>
      <c r="E175" s="7" t="s">
        <v>60</v>
      </c>
      <c r="F175" s="15" t="s">
        <v>30</v>
      </c>
      <c r="G175" s="54"/>
      <c r="H175" s="7"/>
      <c r="I175" s="7"/>
      <c r="J175" s="7">
        <v>1</v>
      </c>
      <c r="K175" s="7"/>
      <c r="L175" s="7"/>
      <c r="M175" s="7"/>
      <c r="N175" s="7"/>
      <c r="O175" s="7"/>
      <c r="P175" s="7">
        <v>2</v>
      </c>
      <c r="Q175" s="7">
        <v>1</v>
      </c>
      <c r="R175" s="7">
        <v>2</v>
      </c>
      <c r="S175" s="7"/>
      <c r="T175" s="15"/>
      <c r="U175" s="27">
        <f t="shared" si="21"/>
        <v>1</v>
      </c>
      <c r="V175" s="15">
        <f t="shared" si="22"/>
        <v>5</v>
      </c>
      <c r="W175" s="20">
        <f t="shared" si="23"/>
        <v>6</v>
      </c>
    </row>
    <row r="176" spans="1:23" s="20" customFormat="1" ht="12.75">
      <c r="A176" s="36">
        <v>422704</v>
      </c>
      <c r="B176" s="7" t="s">
        <v>411</v>
      </c>
      <c r="C176" s="8" t="s">
        <v>592</v>
      </c>
      <c r="D176" s="7" t="s">
        <v>230</v>
      </c>
      <c r="E176" s="7" t="s">
        <v>60</v>
      </c>
      <c r="F176" s="15" t="s">
        <v>30</v>
      </c>
      <c r="G176" s="54"/>
      <c r="H176" s="7"/>
      <c r="I176" s="7"/>
      <c r="J176" s="7"/>
      <c r="K176" s="7"/>
      <c r="L176" s="7"/>
      <c r="M176" s="7"/>
      <c r="N176" s="7">
        <v>1</v>
      </c>
      <c r="O176" s="7"/>
      <c r="P176" s="7"/>
      <c r="Q176" s="7"/>
      <c r="R176" s="7">
        <v>1</v>
      </c>
      <c r="S176" s="7"/>
      <c r="T176" s="15">
        <v>2</v>
      </c>
      <c r="U176" s="27">
        <f t="shared" si="21"/>
        <v>0</v>
      </c>
      <c r="V176" s="15">
        <f t="shared" si="22"/>
        <v>4</v>
      </c>
      <c r="W176" s="20">
        <f t="shared" si="23"/>
        <v>4</v>
      </c>
    </row>
    <row r="177" spans="1:23" s="20" customFormat="1" ht="12.75">
      <c r="A177" s="36">
        <v>422805</v>
      </c>
      <c r="B177" s="7" t="s">
        <v>193</v>
      </c>
      <c r="C177" s="8" t="s">
        <v>592</v>
      </c>
      <c r="D177" s="7" t="s">
        <v>332</v>
      </c>
      <c r="E177" s="7" t="s">
        <v>60</v>
      </c>
      <c r="F177" s="15" t="s">
        <v>30</v>
      </c>
      <c r="G177" s="54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4</v>
      </c>
      <c r="S177" s="7"/>
      <c r="T177" s="15"/>
      <c r="U177" s="27">
        <f t="shared" si="21"/>
        <v>0</v>
      </c>
      <c r="V177" s="15">
        <f t="shared" si="22"/>
        <v>4</v>
      </c>
      <c r="W177" s="20">
        <f t="shared" si="23"/>
        <v>4</v>
      </c>
    </row>
    <row r="178" spans="1:23" s="20" customFormat="1" ht="12.75">
      <c r="A178" s="36">
        <v>440501</v>
      </c>
      <c r="B178" s="7" t="s">
        <v>571</v>
      </c>
      <c r="C178" s="8" t="s">
        <v>592</v>
      </c>
      <c r="D178" s="7" t="s">
        <v>570</v>
      </c>
      <c r="E178" s="7" t="s">
        <v>61</v>
      </c>
      <c r="F178" s="15" t="s">
        <v>29</v>
      </c>
      <c r="G178" s="54"/>
      <c r="H178" s="7"/>
      <c r="I178" s="7"/>
      <c r="J178" s="7"/>
      <c r="K178" s="7"/>
      <c r="L178" s="7"/>
      <c r="M178" s="7"/>
      <c r="N178" s="7"/>
      <c r="O178" s="7"/>
      <c r="P178" s="7"/>
      <c r="Q178" s="7">
        <v>1</v>
      </c>
      <c r="R178" s="7">
        <v>1</v>
      </c>
      <c r="S178" s="7"/>
      <c r="T178" s="15"/>
      <c r="U178" s="27">
        <f t="shared" si="21"/>
        <v>1</v>
      </c>
      <c r="V178" s="15">
        <f t="shared" si="22"/>
        <v>1</v>
      </c>
      <c r="W178" s="20">
        <f t="shared" si="23"/>
        <v>2</v>
      </c>
    </row>
    <row r="179" spans="1:23" s="20" customFormat="1" ht="12.75">
      <c r="A179" s="36">
        <v>450602</v>
      </c>
      <c r="B179" s="7" t="s">
        <v>412</v>
      </c>
      <c r="C179" s="8" t="s">
        <v>592</v>
      </c>
      <c r="D179" s="7" t="s">
        <v>231</v>
      </c>
      <c r="E179" s="7" t="s">
        <v>61</v>
      </c>
      <c r="F179" s="15" t="s">
        <v>29</v>
      </c>
      <c r="G179" s="54">
        <v>1</v>
      </c>
      <c r="H179" s="7">
        <v>1</v>
      </c>
      <c r="I179" s="7"/>
      <c r="J179" s="7"/>
      <c r="K179" s="7"/>
      <c r="L179" s="7"/>
      <c r="M179" s="7"/>
      <c r="N179" s="7"/>
      <c r="O179" s="7"/>
      <c r="P179" s="7"/>
      <c r="Q179" s="7">
        <v>1</v>
      </c>
      <c r="R179" s="7">
        <v>1</v>
      </c>
      <c r="S179" s="7"/>
      <c r="T179" s="15"/>
      <c r="U179" s="27">
        <f aca="true" t="shared" si="24" ref="U179:V183">G179+I179+K179+M179+O179+Q179+S179</f>
        <v>2</v>
      </c>
      <c r="V179" s="15">
        <f t="shared" si="24"/>
        <v>2</v>
      </c>
      <c r="W179" s="20">
        <f>SUM(U179:V179)</f>
        <v>4</v>
      </c>
    </row>
    <row r="180" spans="1:23" s="20" customFormat="1" ht="12.75">
      <c r="A180" s="36">
        <v>512003</v>
      </c>
      <c r="B180" s="7" t="s">
        <v>414</v>
      </c>
      <c r="C180" s="8" t="s">
        <v>592</v>
      </c>
      <c r="D180" s="7" t="s">
        <v>413</v>
      </c>
      <c r="E180" s="7" t="s">
        <v>66</v>
      </c>
      <c r="F180" s="15" t="s">
        <v>39</v>
      </c>
      <c r="G180" s="54">
        <v>2</v>
      </c>
      <c r="H180" s="7">
        <v>1</v>
      </c>
      <c r="I180" s="7"/>
      <c r="J180" s="7"/>
      <c r="K180" s="7"/>
      <c r="L180" s="7"/>
      <c r="M180" s="7">
        <v>1</v>
      </c>
      <c r="N180" s="7"/>
      <c r="O180" s="7"/>
      <c r="P180" s="7"/>
      <c r="Q180" s="7">
        <v>2</v>
      </c>
      <c r="R180" s="7">
        <v>1</v>
      </c>
      <c r="S180" s="7"/>
      <c r="T180" s="15">
        <v>1</v>
      </c>
      <c r="U180" s="27">
        <f t="shared" si="24"/>
        <v>5</v>
      </c>
      <c r="V180" s="15">
        <f t="shared" si="24"/>
        <v>3</v>
      </c>
      <c r="W180" s="20">
        <f>SUM(U180:V180)</f>
        <v>8</v>
      </c>
    </row>
    <row r="181" spans="1:23" s="20" customFormat="1" ht="12.75">
      <c r="A181" s="36">
        <v>512308</v>
      </c>
      <c r="B181" s="7" t="s">
        <v>249</v>
      </c>
      <c r="C181" s="8" t="s">
        <v>592</v>
      </c>
      <c r="D181" s="7" t="s">
        <v>248</v>
      </c>
      <c r="E181" s="7" t="s">
        <v>62</v>
      </c>
      <c r="F181" s="15" t="s">
        <v>31</v>
      </c>
      <c r="G181" s="54"/>
      <c r="H181" s="7"/>
      <c r="I181" s="7"/>
      <c r="J181" s="7">
        <v>1</v>
      </c>
      <c r="K181" s="7"/>
      <c r="L181" s="7"/>
      <c r="M181" s="7"/>
      <c r="N181" s="7"/>
      <c r="O181" s="7"/>
      <c r="P181" s="7"/>
      <c r="Q181" s="7">
        <v>7</v>
      </c>
      <c r="R181" s="7">
        <v>12</v>
      </c>
      <c r="S181" s="7">
        <v>2</v>
      </c>
      <c r="T181" s="15">
        <v>6</v>
      </c>
      <c r="U181" s="27">
        <f t="shared" si="24"/>
        <v>9</v>
      </c>
      <c r="V181" s="15">
        <f t="shared" si="24"/>
        <v>19</v>
      </c>
      <c r="W181" s="20">
        <f>SUM(U181:V181)</f>
        <v>28</v>
      </c>
    </row>
    <row r="182" spans="1:23" s="20" customFormat="1" ht="12.75">
      <c r="A182" s="36">
        <v>513808</v>
      </c>
      <c r="B182" s="7" t="s">
        <v>246</v>
      </c>
      <c r="C182" s="8" t="s">
        <v>592</v>
      </c>
      <c r="D182" s="7" t="s">
        <v>245</v>
      </c>
      <c r="E182" s="7" t="s">
        <v>65</v>
      </c>
      <c r="F182" s="15" t="s">
        <v>38</v>
      </c>
      <c r="G182" s="54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>
        <v>1</v>
      </c>
      <c r="S182" s="7"/>
      <c r="T182" s="15"/>
      <c r="U182" s="27">
        <f t="shared" si="24"/>
        <v>0</v>
      </c>
      <c r="V182" s="15">
        <f t="shared" si="24"/>
        <v>1</v>
      </c>
      <c r="W182" s="20">
        <f>SUM(U182:V182)</f>
        <v>1</v>
      </c>
    </row>
    <row r="183" spans="1:23" s="20" customFormat="1" ht="12.75">
      <c r="A183" s="37">
        <v>520201</v>
      </c>
      <c r="B183" s="16" t="s">
        <v>232</v>
      </c>
      <c r="C183" s="17" t="s">
        <v>592</v>
      </c>
      <c r="D183" s="16" t="s">
        <v>233</v>
      </c>
      <c r="E183" s="16" t="s">
        <v>67</v>
      </c>
      <c r="F183" s="18" t="s">
        <v>40</v>
      </c>
      <c r="G183" s="55">
        <v>1</v>
      </c>
      <c r="H183" s="16"/>
      <c r="I183" s="16"/>
      <c r="J183" s="16"/>
      <c r="K183" s="16"/>
      <c r="L183" s="16"/>
      <c r="M183" s="16"/>
      <c r="N183" s="16"/>
      <c r="O183" s="16"/>
      <c r="P183" s="16">
        <v>1</v>
      </c>
      <c r="Q183" s="16">
        <v>1</v>
      </c>
      <c r="R183" s="16"/>
      <c r="S183" s="16"/>
      <c r="T183" s="18"/>
      <c r="U183" s="28">
        <f t="shared" si="24"/>
        <v>2</v>
      </c>
      <c r="V183" s="18">
        <f t="shared" si="24"/>
        <v>1</v>
      </c>
      <c r="W183" s="20">
        <f>SUM(U183:V183)</f>
        <v>3</v>
      </c>
    </row>
    <row r="184" spans="1:25" s="20" customFormat="1" ht="12.75">
      <c r="A184" s="21" t="s">
        <v>2</v>
      </c>
      <c r="C184" s="21"/>
      <c r="D184" s="50"/>
      <c r="E184" s="21"/>
      <c r="F184" s="21"/>
      <c r="G184" s="20">
        <f aca="true" t="shared" si="25" ref="G184:W184">SUM(G161:G183)</f>
        <v>18</v>
      </c>
      <c r="H184" s="20">
        <f t="shared" si="25"/>
        <v>7</v>
      </c>
      <c r="I184" s="20">
        <f t="shared" si="25"/>
        <v>0</v>
      </c>
      <c r="J184" s="20">
        <f t="shared" si="25"/>
        <v>2</v>
      </c>
      <c r="K184" s="20">
        <f t="shared" si="25"/>
        <v>0</v>
      </c>
      <c r="L184" s="20">
        <f t="shared" si="25"/>
        <v>0</v>
      </c>
      <c r="M184" s="20">
        <f t="shared" si="25"/>
        <v>1</v>
      </c>
      <c r="N184" s="20">
        <f t="shared" si="25"/>
        <v>1</v>
      </c>
      <c r="O184" s="20">
        <f t="shared" si="25"/>
        <v>0</v>
      </c>
      <c r="P184" s="20">
        <f t="shared" si="25"/>
        <v>3</v>
      </c>
      <c r="Q184" s="20">
        <f t="shared" si="25"/>
        <v>30</v>
      </c>
      <c r="R184" s="20">
        <f t="shared" si="25"/>
        <v>38</v>
      </c>
      <c r="S184" s="20">
        <f t="shared" si="25"/>
        <v>4</v>
      </c>
      <c r="T184" s="20">
        <f t="shared" si="25"/>
        <v>10</v>
      </c>
      <c r="U184" s="20">
        <f t="shared" si="25"/>
        <v>53</v>
      </c>
      <c r="V184" s="20">
        <f t="shared" si="25"/>
        <v>61</v>
      </c>
      <c r="W184" s="20">
        <f t="shared" si="25"/>
        <v>114</v>
      </c>
      <c r="Y184"/>
    </row>
    <row r="185" spans="1:25" s="20" customFormat="1" ht="12.75">
      <c r="A185" s="50"/>
      <c r="C185" s="21"/>
      <c r="D185" s="50"/>
      <c r="E185" s="21"/>
      <c r="F185" s="21"/>
      <c r="Y185"/>
    </row>
    <row r="186" spans="1:24" ht="12.75">
      <c r="A186" s="66"/>
      <c r="B186" s="20"/>
      <c r="C186" s="19"/>
      <c r="D186" s="50"/>
      <c r="E186" s="21"/>
      <c r="F186" s="21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5" ht="12.75">
      <c r="A187" s="3" t="s">
        <v>9</v>
      </c>
      <c r="C187" s="1"/>
      <c r="E187" s="1"/>
    </row>
    <row r="188" spans="1:5" ht="12.75">
      <c r="A188" s="3" t="s">
        <v>8</v>
      </c>
      <c r="C188" s="1"/>
      <c r="E188" s="1"/>
    </row>
    <row r="189" spans="1:5" ht="12.75">
      <c r="A189" s="3" t="s">
        <v>586</v>
      </c>
      <c r="E189" s="1"/>
    </row>
    <row r="190" spans="1:5" ht="12.75">
      <c r="A190" s="3"/>
      <c r="C190" s="3" t="s">
        <v>587</v>
      </c>
      <c r="E190" s="1"/>
    </row>
    <row r="191" spans="3:22" ht="12.75">
      <c r="C191" s="1"/>
      <c r="E191" s="1"/>
      <c r="G191" s="112" t="s">
        <v>10</v>
      </c>
      <c r="H191" s="112"/>
      <c r="I191" s="112" t="s">
        <v>12</v>
      </c>
      <c r="J191" s="112"/>
      <c r="K191" s="112" t="s">
        <v>11</v>
      </c>
      <c r="L191" s="112"/>
      <c r="M191" s="112" t="s">
        <v>13</v>
      </c>
      <c r="N191" s="112"/>
      <c r="O191" s="112" t="s">
        <v>4</v>
      </c>
      <c r="P191" s="112"/>
      <c r="Q191" s="112" t="s">
        <v>5</v>
      </c>
      <c r="R191" s="112"/>
      <c r="S191" s="112" t="s">
        <v>6</v>
      </c>
      <c r="T191" s="112"/>
      <c r="U191" s="112" t="s">
        <v>14</v>
      </c>
      <c r="V191" s="112"/>
    </row>
    <row r="192" spans="1:24" ht="12.75">
      <c r="A192" s="4" t="s">
        <v>672</v>
      </c>
      <c r="B192" s="9" t="s">
        <v>77</v>
      </c>
      <c r="C192" s="10" t="s">
        <v>3</v>
      </c>
      <c r="D192" s="51" t="s">
        <v>78</v>
      </c>
      <c r="E192" s="10" t="s">
        <v>43</v>
      </c>
      <c r="F192" s="10" t="s">
        <v>44</v>
      </c>
      <c r="G192" s="11" t="s">
        <v>0</v>
      </c>
      <c r="H192" s="11" t="s">
        <v>7</v>
      </c>
      <c r="I192" s="11" t="s">
        <v>0</v>
      </c>
      <c r="J192" s="11" t="s">
        <v>7</v>
      </c>
      <c r="K192" s="11" t="s">
        <v>0</v>
      </c>
      <c r="L192" s="11" t="s">
        <v>7</v>
      </c>
      <c r="M192" s="11" t="s">
        <v>0</v>
      </c>
      <c r="N192" s="11" t="s">
        <v>7</v>
      </c>
      <c r="O192" s="11" t="s">
        <v>0</v>
      </c>
      <c r="P192" s="11" t="s">
        <v>7</v>
      </c>
      <c r="Q192" s="11" t="s">
        <v>0</v>
      </c>
      <c r="R192" s="11" t="s">
        <v>7</v>
      </c>
      <c r="S192" s="11" t="s">
        <v>0</v>
      </c>
      <c r="T192" s="11" t="s">
        <v>7</v>
      </c>
      <c r="U192" s="11" t="s">
        <v>0</v>
      </c>
      <c r="V192" s="42" t="s">
        <v>7</v>
      </c>
      <c r="W192" s="33" t="s">
        <v>2</v>
      </c>
      <c r="X192" s="20"/>
    </row>
    <row r="193" spans="1:23" s="20" customFormat="1" ht="12.75">
      <c r="A193" s="110">
        <v>512001</v>
      </c>
      <c r="B193" s="22" t="s">
        <v>588</v>
      </c>
      <c r="C193" s="22" t="s">
        <v>593</v>
      </c>
      <c r="D193" s="97" t="s">
        <v>70</v>
      </c>
      <c r="E193" s="22" t="s">
        <v>69</v>
      </c>
      <c r="F193" s="24" t="s">
        <v>39</v>
      </c>
      <c r="G193" s="98"/>
      <c r="H193" s="22"/>
      <c r="I193" s="22"/>
      <c r="J193" s="22"/>
      <c r="K193" s="22"/>
      <c r="L193" s="22"/>
      <c r="M193" s="22">
        <v>2</v>
      </c>
      <c r="N193" s="22">
        <v>2</v>
      </c>
      <c r="O193" s="22"/>
      <c r="P193" s="22">
        <v>1</v>
      </c>
      <c r="Q193" s="22">
        <v>34</v>
      </c>
      <c r="R193" s="22">
        <v>41</v>
      </c>
      <c r="S193" s="22">
        <v>2</v>
      </c>
      <c r="T193" s="40">
        <v>9</v>
      </c>
      <c r="U193" s="41">
        <f>G193+I193+K193+M193+O193+Q193+S193</f>
        <v>38</v>
      </c>
      <c r="V193" s="24">
        <f>H193+J193+L193+N193+P193+R193+T193</f>
        <v>53</v>
      </c>
      <c r="W193" s="20">
        <f>SUM(U193:V193)</f>
        <v>91</v>
      </c>
    </row>
    <row r="194" spans="1:23" s="20" customFormat="1" ht="12.75">
      <c r="A194" s="50" t="s">
        <v>2</v>
      </c>
      <c r="C194" s="21"/>
      <c r="D194" s="50"/>
      <c r="E194" s="21"/>
      <c r="F194" s="21"/>
      <c r="G194" s="20">
        <f>SUM(G193)</f>
        <v>0</v>
      </c>
      <c r="H194" s="20">
        <f aca="true" t="shared" si="26" ref="H194:W194">SUM(H193)</f>
        <v>0</v>
      </c>
      <c r="I194" s="20">
        <f t="shared" si="26"/>
        <v>0</v>
      </c>
      <c r="J194" s="20">
        <f t="shared" si="26"/>
        <v>0</v>
      </c>
      <c r="K194" s="20">
        <f t="shared" si="26"/>
        <v>0</v>
      </c>
      <c r="L194" s="20">
        <f t="shared" si="26"/>
        <v>0</v>
      </c>
      <c r="M194" s="20">
        <f t="shared" si="26"/>
        <v>2</v>
      </c>
      <c r="N194" s="20">
        <f t="shared" si="26"/>
        <v>2</v>
      </c>
      <c r="O194" s="20">
        <f t="shared" si="26"/>
        <v>0</v>
      </c>
      <c r="P194" s="20">
        <f t="shared" si="26"/>
        <v>1</v>
      </c>
      <c r="Q194" s="20">
        <f t="shared" si="26"/>
        <v>34</v>
      </c>
      <c r="R194" s="20">
        <f t="shared" si="26"/>
        <v>41</v>
      </c>
      <c r="S194" s="20">
        <f t="shared" si="26"/>
        <v>2</v>
      </c>
      <c r="T194" s="20">
        <f t="shared" si="26"/>
        <v>9</v>
      </c>
      <c r="U194" s="20">
        <f t="shared" si="26"/>
        <v>38</v>
      </c>
      <c r="V194" s="20">
        <f t="shared" si="26"/>
        <v>53</v>
      </c>
      <c r="W194" s="20">
        <f t="shared" si="26"/>
        <v>91</v>
      </c>
    </row>
    <row r="195" spans="1:6" s="20" customFormat="1" ht="12.75">
      <c r="A195" s="50"/>
      <c r="C195" s="21"/>
      <c r="D195" s="50"/>
      <c r="E195" s="21"/>
      <c r="F195" s="21"/>
    </row>
    <row r="196" spans="1:6" s="20" customFormat="1" ht="12.75">
      <c r="A196" s="50"/>
      <c r="C196" s="21"/>
      <c r="D196" s="50"/>
      <c r="E196" s="21"/>
      <c r="F196" s="21"/>
    </row>
    <row r="197" spans="1:5" ht="12.75">
      <c r="A197" s="3" t="s">
        <v>9</v>
      </c>
      <c r="C197" s="1"/>
      <c r="E197" s="1"/>
    </row>
    <row r="198" spans="1:5" ht="12.75">
      <c r="A198" s="3" t="s">
        <v>8</v>
      </c>
      <c r="C198" s="1"/>
      <c r="E198" s="1"/>
    </row>
    <row r="199" spans="1:5" ht="12.75">
      <c r="A199" s="3" t="s">
        <v>586</v>
      </c>
      <c r="E199" s="1"/>
    </row>
    <row r="200" spans="1:5" ht="12.75">
      <c r="A200" s="3"/>
      <c r="C200" s="3" t="s">
        <v>46</v>
      </c>
      <c r="E200" s="1"/>
    </row>
    <row r="201" spans="3:22" ht="12.75">
      <c r="C201" s="1"/>
      <c r="E201" s="1"/>
      <c r="G201" s="112" t="s">
        <v>10</v>
      </c>
      <c r="H201" s="112"/>
      <c r="I201" s="112" t="s">
        <v>12</v>
      </c>
      <c r="J201" s="112"/>
      <c r="K201" s="112" t="s">
        <v>11</v>
      </c>
      <c r="L201" s="112"/>
      <c r="M201" s="112" t="s">
        <v>13</v>
      </c>
      <c r="N201" s="112"/>
      <c r="O201" s="112" t="s">
        <v>4</v>
      </c>
      <c r="P201" s="112"/>
      <c r="Q201" s="112" t="s">
        <v>5</v>
      </c>
      <c r="R201" s="112"/>
      <c r="S201" s="112" t="s">
        <v>6</v>
      </c>
      <c r="T201" s="112"/>
      <c r="U201" s="112" t="s">
        <v>14</v>
      </c>
      <c r="V201" s="112"/>
    </row>
    <row r="202" spans="1:23" ht="12.75">
      <c r="A202" s="4" t="s">
        <v>672</v>
      </c>
      <c r="B202" s="9" t="s">
        <v>77</v>
      </c>
      <c r="C202" s="10" t="s">
        <v>3</v>
      </c>
      <c r="D202" s="51" t="s">
        <v>78</v>
      </c>
      <c r="E202" s="10" t="s">
        <v>43</v>
      </c>
      <c r="F202" s="10" t="s">
        <v>44</v>
      </c>
      <c r="G202" s="11" t="s">
        <v>0</v>
      </c>
      <c r="H202" s="11" t="s">
        <v>7</v>
      </c>
      <c r="I202" s="11" t="s">
        <v>0</v>
      </c>
      <c r="J202" s="11" t="s">
        <v>7</v>
      </c>
      <c r="K202" s="11" t="s">
        <v>0</v>
      </c>
      <c r="L202" s="11" t="s">
        <v>7</v>
      </c>
      <c r="M202" s="11" t="s">
        <v>0</v>
      </c>
      <c r="N202" s="11" t="s">
        <v>7</v>
      </c>
      <c r="O202" s="11" t="s">
        <v>0</v>
      </c>
      <c r="P202" s="11" t="s">
        <v>7</v>
      </c>
      <c r="Q202" s="11" t="s">
        <v>0</v>
      </c>
      <c r="R202" s="11" t="s">
        <v>7</v>
      </c>
      <c r="S202" s="11" t="s">
        <v>0</v>
      </c>
      <c r="T202" s="11" t="s">
        <v>7</v>
      </c>
      <c r="U202" s="11" t="s">
        <v>0</v>
      </c>
      <c r="V202" s="11" t="s">
        <v>7</v>
      </c>
      <c r="W202" s="29" t="s">
        <v>2</v>
      </c>
    </row>
    <row r="203" spans="1:23" s="20" customFormat="1" ht="12.75">
      <c r="A203" s="111" t="s">
        <v>674</v>
      </c>
      <c r="B203" s="22" t="s">
        <v>488</v>
      </c>
      <c r="C203" s="53" t="s">
        <v>590</v>
      </c>
      <c r="D203" s="22" t="s">
        <v>487</v>
      </c>
      <c r="E203" s="23" t="s">
        <v>62</v>
      </c>
      <c r="F203" s="57" t="s">
        <v>31</v>
      </c>
      <c r="G203" s="41"/>
      <c r="H203" s="22"/>
      <c r="I203" s="22"/>
      <c r="J203" s="22"/>
      <c r="K203" s="22"/>
      <c r="L203" s="22"/>
      <c r="M203" s="22"/>
      <c r="N203" s="22"/>
      <c r="O203" s="22"/>
      <c r="P203" s="22">
        <v>1</v>
      </c>
      <c r="Q203" s="22">
        <v>3</v>
      </c>
      <c r="R203" s="22">
        <v>5</v>
      </c>
      <c r="S203" s="22"/>
      <c r="T203" s="24">
        <v>1</v>
      </c>
      <c r="U203" s="41">
        <f>G203+I203+K203+M203+O203+Q203+S203</f>
        <v>3</v>
      </c>
      <c r="V203" s="24">
        <f>H203+J203+L203+N203+P203+R203+T203</f>
        <v>7</v>
      </c>
      <c r="W203" s="20">
        <f>SUM(U203:V203)</f>
        <v>10</v>
      </c>
    </row>
    <row r="204" spans="1:23" s="20" customFormat="1" ht="12.75">
      <c r="A204" s="50" t="s">
        <v>2</v>
      </c>
      <c r="C204" s="52"/>
      <c r="G204" s="20">
        <f>SUM(G203)</f>
        <v>0</v>
      </c>
      <c r="H204" s="20">
        <f aca="true" t="shared" si="27" ref="H204:W204">SUM(H203)</f>
        <v>0</v>
      </c>
      <c r="I204" s="20">
        <f t="shared" si="27"/>
        <v>0</v>
      </c>
      <c r="J204" s="20">
        <f t="shared" si="27"/>
        <v>0</v>
      </c>
      <c r="K204" s="20">
        <f t="shared" si="27"/>
        <v>0</v>
      </c>
      <c r="L204" s="20">
        <f t="shared" si="27"/>
        <v>0</v>
      </c>
      <c r="M204" s="20">
        <f t="shared" si="27"/>
        <v>0</v>
      </c>
      <c r="N204" s="20">
        <f t="shared" si="27"/>
        <v>0</v>
      </c>
      <c r="O204" s="20">
        <f t="shared" si="27"/>
        <v>0</v>
      </c>
      <c r="P204" s="20">
        <f t="shared" si="27"/>
        <v>1</v>
      </c>
      <c r="Q204" s="20">
        <f t="shared" si="27"/>
        <v>3</v>
      </c>
      <c r="R204" s="20">
        <f t="shared" si="27"/>
        <v>5</v>
      </c>
      <c r="S204" s="20">
        <f t="shared" si="27"/>
        <v>0</v>
      </c>
      <c r="T204" s="20">
        <f t="shared" si="27"/>
        <v>1</v>
      </c>
      <c r="U204" s="20">
        <f t="shared" si="27"/>
        <v>3</v>
      </c>
      <c r="V204" s="20">
        <f t="shared" si="27"/>
        <v>7</v>
      </c>
      <c r="W204" s="20">
        <f t="shared" si="27"/>
        <v>10</v>
      </c>
    </row>
    <row r="205" spans="1:3" s="20" customFormat="1" ht="12.75">
      <c r="A205" s="66"/>
      <c r="C205" s="52"/>
    </row>
    <row r="206" spans="1:3" s="20" customFormat="1" ht="12.75">
      <c r="A206" s="66"/>
      <c r="C206" s="52"/>
    </row>
    <row r="207" spans="1:6" s="20" customFormat="1" ht="12.75">
      <c r="A207" s="66"/>
      <c r="C207" s="19"/>
      <c r="D207" s="50"/>
      <c r="E207" s="21"/>
      <c r="F207" s="21"/>
    </row>
    <row r="208" spans="25:32" ht="12.75">
      <c r="Y208" s="20"/>
      <c r="Z208" s="20"/>
      <c r="AA208" s="20"/>
      <c r="AB208" s="20"/>
      <c r="AC208" s="20"/>
      <c r="AD208" s="20"/>
      <c r="AE208" s="20"/>
      <c r="AF208" s="20"/>
    </row>
    <row r="209" ht="12.75">
      <c r="A209" s="67" t="s">
        <v>51</v>
      </c>
    </row>
    <row r="214" ht="12.75">
      <c r="B214" s="3" t="s">
        <v>9</v>
      </c>
    </row>
    <row r="215" ht="12.75">
      <c r="B215" s="3" t="s">
        <v>49</v>
      </c>
    </row>
    <row r="216" spans="2:3" ht="12.75">
      <c r="B216" s="3" t="s">
        <v>586</v>
      </c>
      <c r="C216" s="31"/>
    </row>
    <row r="217" spans="7:22" ht="12.75">
      <c r="G217" s="112" t="s">
        <v>10</v>
      </c>
      <c r="H217" s="112"/>
      <c r="I217" s="112" t="s">
        <v>12</v>
      </c>
      <c r="J217" s="112"/>
      <c r="K217" s="112" t="s">
        <v>11</v>
      </c>
      <c r="L217" s="112"/>
      <c r="M217" s="112" t="s">
        <v>13</v>
      </c>
      <c r="N217" s="112"/>
      <c r="O217" s="112" t="s">
        <v>4</v>
      </c>
      <c r="P217" s="112"/>
      <c r="Q217" s="112" t="s">
        <v>5</v>
      </c>
      <c r="R217" s="112"/>
      <c r="S217" s="112" t="s">
        <v>6</v>
      </c>
      <c r="T217" s="112"/>
      <c r="U217" s="112" t="s">
        <v>14</v>
      </c>
      <c r="V217" s="112"/>
    </row>
    <row r="218" spans="7:24" ht="12.75">
      <c r="G218" s="11" t="s">
        <v>0</v>
      </c>
      <c r="H218" s="11" t="s">
        <v>7</v>
      </c>
      <c r="I218" s="11" t="s">
        <v>0</v>
      </c>
      <c r="J218" s="11" t="s">
        <v>7</v>
      </c>
      <c r="K218" s="11" t="s">
        <v>0</v>
      </c>
      <c r="L218" s="11" t="s">
        <v>7</v>
      </c>
      <c r="M218" s="11" t="s">
        <v>0</v>
      </c>
      <c r="N218" s="11" t="s">
        <v>7</v>
      </c>
      <c r="O218" s="11" t="s">
        <v>0</v>
      </c>
      <c r="P218" s="11" t="s">
        <v>7</v>
      </c>
      <c r="Q218" s="11" t="s">
        <v>0</v>
      </c>
      <c r="R218" s="11" t="s">
        <v>7</v>
      </c>
      <c r="S218" s="11" t="s">
        <v>0</v>
      </c>
      <c r="T218" s="11" t="s">
        <v>7</v>
      </c>
      <c r="U218" s="11" t="s">
        <v>0</v>
      </c>
      <c r="V218" s="11" t="s">
        <v>7</v>
      </c>
      <c r="W218" s="29" t="s">
        <v>2</v>
      </c>
      <c r="X218" s="20"/>
    </row>
    <row r="219" spans="3:23" ht="12.75">
      <c r="C219" s="116" t="s">
        <v>15</v>
      </c>
      <c r="D219" s="117"/>
      <c r="E219" s="117"/>
      <c r="F219" s="118"/>
      <c r="G219" s="26">
        <f>G97</f>
        <v>7</v>
      </c>
      <c r="H219" s="26">
        <f aca="true" t="shared" si="28" ref="H219:T219">H97</f>
        <v>7</v>
      </c>
      <c r="I219" s="26">
        <f t="shared" si="28"/>
        <v>44</v>
      </c>
      <c r="J219" s="26">
        <f t="shared" si="28"/>
        <v>49</v>
      </c>
      <c r="K219" s="26">
        <f t="shared" si="28"/>
        <v>5</v>
      </c>
      <c r="L219" s="26">
        <f t="shared" si="28"/>
        <v>5</v>
      </c>
      <c r="M219" s="26">
        <f t="shared" si="28"/>
        <v>28</v>
      </c>
      <c r="N219" s="26">
        <f t="shared" si="28"/>
        <v>26</v>
      </c>
      <c r="O219" s="26">
        <f t="shared" si="28"/>
        <v>29</v>
      </c>
      <c r="P219" s="26">
        <f t="shared" si="28"/>
        <v>69</v>
      </c>
      <c r="Q219" s="26">
        <f t="shared" si="28"/>
        <v>783</v>
      </c>
      <c r="R219" s="26">
        <f t="shared" si="28"/>
        <v>1188</v>
      </c>
      <c r="S219" s="26">
        <f t="shared" si="28"/>
        <v>141</v>
      </c>
      <c r="T219" s="26">
        <f t="shared" si="28"/>
        <v>162</v>
      </c>
      <c r="U219" s="26">
        <f aca="true" t="shared" si="29" ref="U219:V223">G219+I219+K219+M219+O219+Q219+S219</f>
        <v>1037</v>
      </c>
      <c r="V219" s="14">
        <f t="shared" si="29"/>
        <v>1506</v>
      </c>
      <c r="W219">
        <f>U219+V219</f>
        <v>2543</v>
      </c>
    </row>
    <row r="220" spans="3:23" ht="12.75">
      <c r="C220" s="119" t="s">
        <v>16</v>
      </c>
      <c r="D220" s="120"/>
      <c r="E220" s="120"/>
      <c r="F220" s="121"/>
      <c r="G220" s="27">
        <f>G152</f>
        <v>30</v>
      </c>
      <c r="H220" s="27">
        <f aca="true" t="shared" si="30" ref="H220:T220">H152</f>
        <v>18</v>
      </c>
      <c r="I220" s="27">
        <f t="shared" si="30"/>
        <v>8</v>
      </c>
      <c r="J220" s="27">
        <f t="shared" si="30"/>
        <v>10</v>
      </c>
      <c r="K220" s="27">
        <f t="shared" si="30"/>
        <v>0</v>
      </c>
      <c r="L220" s="27">
        <f t="shared" si="30"/>
        <v>1</v>
      </c>
      <c r="M220" s="27">
        <f t="shared" si="30"/>
        <v>4</v>
      </c>
      <c r="N220" s="27">
        <f t="shared" si="30"/>
        <v>5</v>
      </c>
      <c r="O220" s="27">
        <f t="shared" si="30"/>
        <v>3</v>
      </c>
      <c r="P220" s="27">
        <f t="shared" si="30"/>
        <v>10</v>
      </c>
      <c r="Q220" s="27">
        <f t="shared" si="30"/>
        <v>115</v>
      </c>
      <c r="R220" s="27">
        <f t="shared" si="30"/>
        <v>209</v>
      </c>
      <c r="S220" s="27">
        <f t="shared" si="30"/>
        <v>26</v>
      </c>
      <c r="T220" s="27">
        <f t="shared" si="30"/>
        <v>69</v>
      </c>
      <c r="U220" s="27">
        <f t="shared" si="29"/>
        <v>186</v>
      </c>
      <c r="V220" s="15">
        <f t="shared" si="29"/>
        <v>322</v>
      </c>
      <c r="W220">
        <f>U220+V220</f>
        <v>508</v>
      </c>
    </row>
    <row r="221" spans="3:23" ht="12.75">
      <c r="C221" s="119" t="s">
        <v>17</v>
      </c>
      <c r="D221" s="120"/>
      <c r="E221" s="120"/>
      <c r="F221" s="121"/>
      <c r="G221" s="27">
        <f>G184</f>
        <v>18</v>
      </c>
      <c r="H221" s="27">
        <f aca="true" t="shared" si="31" ref="H221:T221">H184</f>
        <v>7</v>
      </c>
      <c r="I221" s="27">
        <f t="shared" si="31"/>
        <v>0</v>
      </c>
      <c r="J221" s="27">
        <f t="shared" si="31"/>
        <v>2</v>
      </c>
      <c r="K221" s="27">
        <f t="shared" si="31"/>
        <v>0</v>
      </c>
      <c r="L221" s="27">
        <f t="shared" si="31"/>
        <v>0</v>
      </c>
      <c r="M221" s="27">
        <f t="shared" si="31"/>
        <v>1</v>
      </c>
      <c r="N221" s="27">
        <f t="shared" si="31"/>
        <v>1</v>
      </c>
      <c r="O221" s="27">
        <f t="shared" si="31"/>
        <v>0</v>
      </c>
      <c r="P221" s="27">
        <f t="shared" si="31"/>
        <v>3</v>
      </c>
      <c r="Q221" s="27">
        <f t="shared" si="31"/>
        <v>30</v>
      </c>
      <c r="R221" s="27">
        <f t="shared" si="31"/>
        <v>38</v>
      </c>
      <c r="S221" s="27">
        <f t="shared" si="31"/>
        <v>4</v>
      </c>
      <c r="T221" s="27">
        <f t="shared" si="31"/>
        <v>10</v>
      </c>
      <c r="U221" s="27">
        <f t="shared" si="29"/>
        <v>53</v>
      </c>
      <c r="V221" s="15">
        <f t="shared" si="29"/>
        <v>61</v>
      </c>
      <c r="W221">
        <f>U221+V221</f>
        <v>114</v>
      </c>
    </row>
    <row r="222" spans="3:23" ht="12.75">
      <c r="C222" s="119" t="s">
        <v>587</v>
      </c>
      <c r="D222" s="120"/>
      <c r="E222" s="120"/>
      <c r="F222" s="121"/>
      <c r="G222" s="27">
        <f>G194</f>
        <v>0</v>
      </c>
      <c r="H222" s="27">
        <f aca="true" t="shared" si="32" ref="H222:T222">H194</f>
        <v>0</v>
      </c>
      <c r="I222" s="27">
        <f t="shared" si="32"/>
        <v>0</v>
      </c>
      <c r="J222" s="27">
        <f t="shared" si="32"/>
        <v>0</v>
      </c>
      <c r="K222" s="27">
        <f t="shared" si="32"/>
        <v>0</v>
      </c>
      <c r="L222" s="27">
        <f t="shared" si="32"/>
        <v>0</v>
      </c>
      <c r="M222" s="27">
        <f t="shared" si="32"/>
        <v>2</v>
      </c>
      <c r="N222" s="27">
        <f t="shared" si="32"/>
        <v>2</v>
      </c>
      <c r="O222" s="27">
        <f t="shared" si="32"/>
        <v>0</v>
      </c>
      <c r="P222" s="27">
        <f t="shared" si="32"/>
        <v>1</v>
      </c>
      <c r="Q222" s="27">
        <f t="shared" si="32"/>
        <v>34</v>
      </c>
      <c r="R222" s="27">
        <f t="shared" si="32"/>
        <v>41</v>
      </c>
      <c r="S222" s="27">
        <f t="shared" si="32"/>
        <v>2</v>
      </c>
      <c r="T222" s="27">
        <f t="shared" si="32"/>
        <v>9</v>
      </c>
      <c r="U222" s="27">
        <f t="shared" si="29"/>
        <v>38</v>
      </c>
      <c r="V222" s="15">
        <f t="shared" si="29"/>
        <v>53</v>
      </c>
      <c r="W222">
        <f>U222+V222</f>
        <v>91</v>
      </c>
    </row>
    <row r="223" spans="3:23" ht="12.75">
      <c r="C223" s="113" t="s">
        <v>46</v>
      </c>
      <c r="D223" s="114"/>
      <c r="E223" s="114"/>
      <c r="F223" s="115"/>
      <c r="G223" s="28">
        <f>G204</f>
        <v>0</v>
      </c>
      <c r="H223" s="28">
        <f aca="true" t="shared" si="33" ref="H223:T223">H204</f>
        <v>0</v>
      </c>
      <c r="I223" s="28">
        <f t="shared" si="33"/>
        <v>0</v>
      </c>
      <c r="J223" s="28">
        <f t="shared" si="33"/>
        <v>0</v>
      </c>
      <c r="K223" s="28">
        <f t="shared" si="33"/>
        <v>0</v>
      </c>
      <c r="L223" s="28">
        <f t="shared" si="33"/>
        <v>0</v>
      </c>
      <c r="M223" s="28">
        <f t="shared" si="33"/>
        <v>0</v>
      </c>
      <c r="N223" s="28">
        <f t="shared" si="33"/>
        <v>0</v>
      </c>
      <c r="O223" s="28">
        <f t="shared" si="33"/>
        <v>0</v>
      </c>
      <c r="P223" s="28">
        <f t="shared" si="33"/>
        <v>1</v>
      </c>
      <c r="Q223" s="28">
        <f t="shared" si="33"/>
        <v>3</v>
      </c>
      <c r="R223" s="28">
        <f t="shared" si="33"/>
        <v>5</v>
      </c>
      <c r="S223" s="28">
        <f t="shared" si="33"/>
        <v>0</v>
      </c>
      <c r="T223" s="28">
        <f t="shared" si="33"/>
        <v>1</v>
      </c>
      <c r="U223" s="28">
        <f t="shared" si="29"/>
        <v>3</v>
      </c>
      <c r="V223" s="18">
        <f t="shared" si="29"/>
        <v>7</v>
      </c>
      <c r="W223">
        <f>U223+V223</f>
        <v>10</v>
      </c>
    </row>
    <row r="224" spans="7:23" ht="12.75">
      <c r="G224">
        <f>SUM(G219:G223)</f>
        <v>55</v>
      </c>
      <c r="H224">
        <f>SUM(H219:H223)</f>
        <v>32</v>
      </c>
      <c r="I224">
        <f aca="true" t="shared" si="34" ref="I224:T224">SUM(I219:I223)</f>
        <v>52</v>
      </c>
      <c r="J224">
        <f t="shared" si="34"/>
        <v>61</v>
      </c>
      <c r="K224">
        <f t="shared" si="34"/>
        <v>5</v>
      </c>
      <c r="L224">
        <f t="shared" si="34"/>
        <v>6</v>
      </c>
      <c r="M224">
        <f t="shared" si="34"/>
        <v>35</v>
      </c>
      <c r="N224">
        <f t="shared" si="34"/>
        <v>34</v>
      </c>
      <c r="O224">
        <f t="shared" si="34"/>
        <v>32</v>
      </c>
      <c r="P224">
        <f t="shared" si="34"/>
        <v>84</v>
      </c>
      <c r="Q224">
        <f t="shared" si="34"/>
        <v>965</v>
      </c>
      <c r="R224">
        <f t="shared" si="34"/>
        <v>1481</v>
      </c>
      <c r="S224">
        <f t="shared" si="34"/>
        <v>173</v>
      </c>
      <c r="T224">
        <f t="shared" si="34"/>
        <v>251</v>
      </c>
      <c r="U224">
        <f>SUM(U219:U223)</f>
        <v>1317</v>
      </c>
      <c r="V224">
        <f>SUM(V219:V223)</f>
        <v>1949</v>
      </c>
      <c r="W224">
        <f>SUM(W219:W223)</f>
        <v>3266</v>
      </c>
    </row>
    <row r="226" spans="20:22" ht="12.75">
      <c r="T226" s="60"/>
      <c r="V226" s="60"/>
    </row>
    <row r="232" ht="12.75">
      <c r="B232" s="3" t="s">
        <v>9</v>
      </c>
    </row>
    <row r="233" ht="12.75">
      <c r="B233" s="3" t="s">
        <v>45</v>
      </c>
    </row>
    <row r="234" spans="2:3" ht="12.75">
      <c r="B234" s="3" t="s">
        <v>586</v>
      </c>
      <c r="C234" s="31"/>
    </row>
    <row r="235" spans="2:3" ht="12.75">
      <c r="B235" s="3"/>
      <c r="C235" s="31"/>
    </row>
    <row r="236" spans="3:22" ht="12.75">
      <c r="C236" s="3" t="s">
        <v>15</v>
      </c>
      <c r="G236" s="112" t="s">
        <v>10</v>
      </c>
      <c r="H236" s="112"/>
      <c r="I236" s="112" t="s">
        <v>12</v>
      </c>
      <c r="J236" s="112"/>
      <c r="K236" s="112" t="s">
        <v>11</v>
      </c>
      <c r="L236" s="112"/>
      <c r="M236" s="112" t="s">
        <v>13</v>
      </c>
      <c r="N236" s="112"/>
      <c r="O236" s="112" t="s">
        <v>4</v>
      </c>
      <c r="P236" s="112"/>
      <c r="Q236" s="112" t="s">
        <v>5</v>
      </c>
      <c r="R236" s="112"/>
      <c r="S236" s="112" t="s">
        <v>6</v>
      </c>
      <c r="T236" s="112"/>
      <c r="U236" s="112" t="s">
        <v>14</v>
      </c>
      <c r="V236" s="112"/>
    </row>
    <row r="237" spans="2:24" ht="12.75">
      <c r="B237" s="3" t="s">
        <v>80</v>
      </c>
      <c r="E237" s="31" t="s">
        <v>81</v>
      </c>
      <c r="G237" s="25" t="s">
        <v>0</v>
      </c>
      <c r="H237" s="25" t="s">
        <v>7</v>
      </c>
      <c r="I237" s="25" t="s">
        <v>0</v>
      </c>
      <c r="J237" s="25" t="s">
        <v>7</v>
      </c>
      <c r="K237" s="25" t="s">
        <v>0</v>
      </c>
      <c r="L237" s="25" t="s">
        <v>7</v>
      </c>
      <c r="M237" s="25" t="s">
        <v>0</v>
      </c>
      <c r="N237" s="25" t="s">
        <v>7</v>
      </c>
      <c r="O237" s="25" t="s">
        <v>0</v>
      </c>
      <c r="P237" s="25" t="s">
        <v>7</v>
      </c>
      <c r="Q237" s="25" t="s">
        <v>0</v>
      </c>
      <c r="R237" s="25" t="s">
        <v>7</v>
      </c>
      <c r="S237" s="25" t="s">
        <v>0</v>
      </c>
      <c r="T237" s="25" t="s">
        <v>7</v>
      </c>
      <c r="U237" s="25" t="s">
        <v>0</v>
      </c>
      <c r="V237" s="25" t="s">
        <v>7</v>
      </c>
      <c r="W237" s="29" t="s">
        <v>2</v>
      </c>
      <c r="X237" s="20"/>
    </row>
    <row r="238" spans="2:23" ht="12.75">
      <c r="B238" s="138" t="s">
        <v>20</v>
      </c>
      <c r="C238" s="139"/>
      <c r="D238" s="140"/>
      <c r="E238" s="148" t="s">
        <v>19</v>
      </c>
      <c r="F238" s="149"/>
      <c r="G238" s="26">
        <f>SUMIF(E7:E96,"=AS",G7:G96)</f>
        <v>2</v>
      </c>
      <c r="H238" s="12">
        <f>SUMIF(E7:E96,"=AS",H7:H96)</f>
        <v>2</v>
      </c>
      <c r="I238" s="12">
        <f>SUMIF(E7:E96,"=AS",I7:I96)</f>
        <v>17</v>
      </c>
      <c r="J238" s="12">
        <f>SUMIF(E7:E96,"=AS",J7:J96)</f>
        <v>15</v>
      </c>
      <c r="K238" s="12">
        <f>SUMIF(E7:E96,"=AS",K7:K96)</f>
        <v>2</v>
      </c>
      <c r="L238" s="12">
        <f>SUMIF(E7:E96,"=AS",L7:L96)</f>
        <v>4</v>
      </c>
      <c r="M238" s="12">
        <f>SUMIF(E7:E96,"=AS",M7:M96)</f>
        <v>5</v>
      </c>
      <c r="N238" s="12">
        <f>SUMIF(E7:E96,"=AS",N7:N96)</f>
        <v>5</v>
      </c>
      <c r="O238" s="12">
        <f>SUMIF(E7:E96,"=AS",O7:O96)</f>
        <v>12</v>
      </c>
      <c r="P238" s="12">
        <f>SUMIF(E7:E96,"=AS",P7:P96)</f>
        <v>28</v>
      </c>
      <c r="Q238" s="12">
        <f>SUMIF(E7:E96,"=AS",Q7:Q96)</f>
        <v>307</v>
      </c>
      <c r="R238" s="12">
        <f>SUMIF(E7:E96,"=AS",R7:R96)</f>
        <v>431</v>
      </c>
      <c r="S238" s="12">
        <f>SUMIF(E7:E96,"=AS",S7:S96)</f>
        <v>67</v>
      </c>
      <c r="T238" s="38">
        <f>SUMIF(E7:E96,"=AS",T7:T96)</f>
        <v>66</v>
      </c>
      <c r="U238" s="26">
        <f aca="true" t="shared" si="35" ref="U238:U245">G238+I238+K238+M238+O238+Q238+S238</f>
        <v>412</v>
      </c>
      <c r="V238" s="14">
        <f aca="true" t="shared" si="36" ref="V238:V245">H238+J238+L238+N238+P238+R238+T238</f>
        <v>551</v>
      </c>
      <c r="W238">
        <f aca="true" t="shared" si="37" ref="W238:W245">U238+V238</f>
        <v>963</v>
      </c>
    </row>
    <row r="239" spans="2:23" ht="12.75">
      <c r="B239" s="131" t="s">
        <v>21</v>
      </c>
      <c r="C239" s="132"/>
      <c r="D239" s="133"/>
      <c r="E239" s="150" t="s">
        <v>40</v>
      </c>
      <c r="F239" s="151"/>
      <c r="G239" s="27">
        <f>SUMIF(E7:E96,"=BUS",G7:G96)</f>
        <v>3</v>
      </c>
      <c r="H239" s="7">
        <f>SUMIF(E7:E96,"=BUS",H7:H96)</f>
        <v>1</v>
      </c>
      <c r="I239" s="7">
        <f>SUMIF(E7:E96,"=BUS",I7:I96)</f>
        <v>7</v>
      </c>
      <c r="J239" s="7">
        <f>SUMIF(E7:E96,"=BUS",J7:J96)</f>
        <v>5</v>
      </c>
      <c r="K239" s="7">
        <f>SUMIF(E7:E96,"=BUS",K7:K96)</f>
        <v>2</v>
      </c>
      <c r="L239" s="7">
        <f>SUMIF(E7:E96,"=BUS",L7:L96)</f>
        <v>0</v>
      </c>
      <c r="M239" s="7">
        <f>SUMIF(E7:E96,"=BUS",M7:M96)</f>
        <v>5</v>
      </c>
      <c r="N239" s="7">
        <f>SUMIF(E7:E96,"=BUS",N7:N96)</f>
        <v>4</v>
      </c>
      <c r="O239" s="7">
        <f>SUMIF(E7:E96,"=BUS",O7:O96)</f>
        <v>6</v>
      </c>
      <c r="P239" s="7">
        <f>SUMIF(E7:E96,"=BUS",P7:P96)</f>
        <v>4</v>
      </c>
      <c r="Q239" s="7">
        <f>SUMIF(E7:E96,"=BUS",Q7:Q96)</f>
        <v>184</v>
      </c>
      <c r="R239" s="7">
        <f>SUMIF(E7:E96,"=BUS",R7:R96)</f>
        <v>110</v>
      </c>
      <c r="S239" s="7">
        <f>SUMIF(E7:E96,"=BUS",S7:S96)</f>
        <v>25</v>
      </c>
      <c r="T239" s="35">
        <f>SUMIF(E7:E96,"=BUS",T7:T96)</f>
        <v>10</v>
      </c>
      <c r="U239" s="27">
        <f t="shared" si="35"/>
        <v>232</v>
      </c>
      <c r="V239" s="15">
        <f t="shared" si="36"/>
        <v>134</v>
      </c>
      <c r="W239">
        <f t="shared" si="37"/>
        <v>366</v>
      </c>
    </row>
    <row r="240" spans="2:23" ht="12.75">
      <c r="B240" s="131" t="s">
        <v>22</v>
      </c>
      <c r="C240" s="132"/>
      <c r="D240" s="133"/>
      <c r="E240" s="150" t="s">
        <v>53</v>
      </c>
      <c r="F240" s="151"/>
      <c r="G240" s="27">
        <f>SUMIF(E7:E96,"=ENGR",G7:G96)</f>
        <v>2</v>
      </c>
      <c r="H240" s="7">
        <f>SUMIF(E7:E96,"=ENGR",H7:H96)</f>
        <v>0</v>
      </c>
      <c r="I240" s="7">
        <f>SUMIF(E7:E96,"=ENGR",I7:I96)</f>
        <v>10</v>
      </c>
      <c r="J240" s="7">
        <f>SUMIF(E7:E96,"=ENGR",J7:J96)</f>
        <v>2</v>
      </c>
      <c r="K240" s="7">
        <f>SUMIF(E7:E96,"=ENGR",K7:K96)</f>
        <v>0</v>
      </c>
      <c r="L240" s="7">
        <f>SUMIF(E7:E96,"=ENGR",L7:L96)</f>
        <v>0</v>
      </c>
      <c r="M240" s="7">
        <f>SUMIF(E7:E96,"=ENGR",M7:M96)</f>
        <v>9</v>
      </c>
      <c r="N240" s="7">
        <f>SUMIF(E7:E96,"=ENGR",N7:N96)</f>
        <v>4</v>
      </c>
      <c r="O240" s="7">
        <f>SUMIF(E7:E96,"=ENGR",O7:O96)</f>
        <v>7</v>
      </c>
      <c r="P240" s="7">
        <f>SUMIF(E7:E96,"=ENGR",P7:P96)</f>
        <v>1</v>
      </c>
      <c r="Q240" s="7">
        <f>SUMIF(E7:E96,"=ENGR",Q7:Q96)</f>
        <v>115</v>
      </c>
      <c r="R240" s="7">
        <f>SUMIF(E7:E96,"=ENGR",R7:R96)</f>
        <v>22</v>
      </c>
      <c r="S240" s="7">
        <f>SUMIF(E7:E96,"=ENGR",S7:S96)</f>
        <v>19</v>
      </c>
      <c r="T240" s="35">
        <f>SUMIF(E7:E96,"=ENGR",T7:T96)</f>
        <v>1</v>
      </c>
      <c r="U240" s="27">
        <f t="shared" si="35"/>
        <v>162</v>
      </c>
      <c r="V240" s="15">
        <f t="shared" si="36"/>
        <v>30</v>
      </c>
      <c r="W240">
        <f t="shared" si="37"/>
        <v>192</v>
      </c>
    </row>
    <row r="241" spans="2:23" ht="12.75">
      <c r="B241" s="131" t="s">
        <v>23</v>
      </c>
      <c r="C241" s="132"/>
      <c r="D241" s="133"/>
      <c r="E241" s="146" t="s">
        <v>52</v>
      </c>
      <c r="F241" s="147"/>
      <c r="G241" s="27">
        <f>SUMIF(E7:E96,"=ELSCI",G7:G96)</f>
        <v>0</v>
      </c>
      <c r="H241" s="7">
        <f>SUMIF(E7:E96,"=ELSCI",H7:H96)</f>
        <v>3</v>
      </c>
      <c r="I241" s="7">
        <f>SUMIF(E7:E96,"=ELSCI",I7:I96)</f>
        <v>3</v>
      </c>
      <c r="J241" s="7">
        <f>SUMIF(E7:E96,"=ELSCI",J7:J96)</f>
        <v>7</v>
      </c>
      <c r="K241" s="7">
        <f>SUMIF(E7:E96,"=ELSCI",K7:K96)</f>
        <v>0</v>
      </c>
      <c r="L241" s="7">
        <f>SUMIF(E7:E96,"=ELSCI",L7:L96)</f>
        <v>0</v>
      </c>
      <c r="M241" s="7">
        <f>SUMIF(E7:E96,"=ELSCI",M7:M96)</f>
        <v>4</v>
      </c>
      <c r="N241" s="7">
        <f>SUMIF(E7:E96,"=ELSCI",N7:N96)</f>
        <v>7</v>
      </c>
      <c r="O241" s="7">
        <f>SUMIF(E7:E96,"=ELSCI",O7:O96)</f>
        <v>0</v>
      </c>
      <c r="P241" s="7">
        <f>SUMIF(E7:E96,"=ELSCI",P7:P96)</f>
        <v>10</v>
      </c>
      <c r="Q241" s="7">
        <f>SUMIF(E7:E96,"=ELSCI",Q7:Q96)</f>
        <v>115</v>
      </c>
      <c r="R241" s="7">
        <f>SUMIF(E7:E96,"=ELSCI",R7:R96)</f>
        <v>173</v>
      </c>
      <c r="S241" s="7">
        <f>SUMIF(E7:E96,"=ELSCI",S7:S96)</f>
        <v>20</v>
      </c>
      <c r="T241" s="35">
        <f>SUMIF(E7:E96,"=ELSCI",T7:T96)</f>
        <v>31</v>
      </c>
      <c r="U241" s="27">
        <f t="shared" si="35"/>
        <v>142</v>
      </c>
      <c r="V241" s="15">
        <f t="shared" si="36"/>
        <v>231</v>
      </c>
      <c r="W241">
        <f t="shared" si="37"/>
        <v>373</v>
      </c>
    </row>
    <row r="242" spans="2:23" ht="12.75">
      <c r="B242" s="131" t="s">
        <v>24</v>
      </c>
      <c r="C242" s="132"/>
      <c r="D242" s="133"/>
      <c r="E242" s="146" t="s">
        <v>31</v>
      </c>
      <c r="F242" s="147"/>
      <c r="G242" s="27">
        <f>SUMIF(E7:E96,"=HSS",G7:G96)</f>
        <v>0</v>
      </c>
      <c r="H242" s="7">
        <f>SUMIF(E7:E96,"=HSS",H7:H96)</f>
        <v>0</v>
      </c>
      <c r="I242" s="7">
        <f>SUMIF(E7:E96,"=HSS",I7:I96)</f>
        <v>2</v>
      </c>
      <c r="J242" s="7">
        <f>SUMIF(E7:E96,"=HSS",J7:J96)</f>
        <v>9</v>
      </c>
      <c r="K242" s="7">
        <f>SUMIF(E7:E96,"=HSS",K7:K96)</f>
        <v>1</v>
      </c>
      <c r="L242" s="7">
        <f>SUMIF(E7:E96,"=HSS",L7:L96)</f>
        <v>1</v>
      </c>
      <c r="M242" s="7">
        <f>SUMIF(E7:E96,"=HSS",M7:M96)</f>
        <v>4</v>
      </c>
      <c r="N242" s="7">
        <f>SUMIF(E7:E96,"=HSS",N7:N96)</f>
        <v>3</v>
      </c>
      <c r="O242" s="7">
        <f>SUMIF(E7:E96,"=HSS",O7:O96)</f>
        <v>4</v>
      </c>
      <c r="P242" s="7">
        <f>SUMIF(E7:E96,"=HSS",P7:P96)</f>
        <v>19</v>
      </c>
      <c r="Q242" s="7">
        <f>SUMIF(E7:E96,"=HSS",Q7:Q96)</f>
        <v>57</v>
      </c>
      <c r="R242" s="7">
        <f>SUMIF(E7:E96,"=HSS",R7:R96)</f>
        <v>348</v>
      </c>
      <c r="S242" s="7">
        <f>SUMIF(E7:E96,"=HSS",S7:S96)</f>
        <v>6</v>
      </c>
      <c r="T242" s="35">
        <f>SUMIF(E7:E96,"=HSS",T7:T96)</f>
        <v>43</v>
      </c>
      <c r="U242" s="27">
        <f t="shared" si="35"/>
        <v>74</v>
      </c>
      <c r="V242" s="15">
        <f t="shared" si="36"/>
        <v>423</v>
      </c>
      <c r="W242">
        <f t="shared" si="37"/>
        <v>497</v>
      </c>
    </row>
    <row r="243" spans="2:23" ht="12.75">
      <c r="B243" s="131" t="s">
        <v>25</v>
      </c>
      <c r="C243" s="132"/>
      <c r="D243" s="133"/>
      <c r="E243" s="146" t="s">
        <v>59</v>
      </c>
      <c r="F243" s="147"/>
      <c r="G243" s="27">
        <f>SUMIF(E7:E96,"=NURS",G7:G96)</f>
        <v>0</v>
      </c>
      <c r="H243" s="7">
        <f>SUMIF(E7:E96,"=NURS",H7:H96)</f>
        <v>1</v>
      </c>
      <c r="I243" s="7">
        <f>SUMIF(E7:E96,"=NURS",I7:I96)</f>
        <v>5</v>
      </c>
      <c r="J243" s="7">
        <f>SUMIF(E7:E96,"=NURS",J7:J96)</f>
        <v>11</v>
      </c>
      <c r="K243" s="7">
        <f>SUMIF(E7:E96,"=NURS",K7:K96)</f>
        <v>0</v>
      </c>
      <c r="L243" s="7">
        <f>SUMIF(E7:E96,"=NURS",L7:L96)</f>
        <v>0</v>
      </c>
      <c r="M243" s="7">
        <f>SUMIF(E7:E96,"=NURS",M7:M96)</f>
        <v>1</v>
      </c>
      <c r="N243" s="7">
        <f>SUMIF(E7:E96,"=NURS",N7:N96)</f>
        <v>3</v>
      </c>
      <c r="O243" s="7">
        <f>SUMIF(E7:E96,"=NURS",O7:O96)</f>
        <v>0</v>
      </c>
      <c r="P243" s="7">
        <f>SUMIF(E7:E96,"=NURS",P7:P96)</f>
        <v>7</v>
      </c>
      <c r="Q243" s="7">
        <f>SUMIF(E7:E96,"=NURS",Q7:Q96)</f>
        <v>5</v>
      </c>
      <c r="R243" s="7">
        <f>SUMIF(E7:E96,"=NURS",R7:R96)</f>
        <v>100</v>
      </c>
      <c r="S243" s="7">
        <f>SUMIF(E7:E96,"=NURS",S7:S96)</f>
        <v>3</v>
      </c>
      <c r="T243" s="35">
        <f>SUMIF(E7:E96,"=NURS",T7:T96)</f>
        <v>10</v>
      </c>
      <c r="U243" s="27">
        <f t="shared" si="35"/>
        <v>14</v>
      </c>
      <c r="V243" s="15">
        <f t="shared" si="36"/>
        <v>132</v>
      </c>
      <c r="W243">
        <f t="shared" si="37"/>
        <v>146</v>
      </c>
    </row>
    <row r="244" spans="2:23" ht="12.75">
      <c r="B244" s="131" t="s">
        <v>26</v>
      </c>
      <c r="C244" s="132"/>
      <c r="D244" s="133"/>
      <c r="E244" s="146" t="s">
        <v>37</v>
      </c>
      <c r="F244" s="147"/>
      <c r="G244" s="27">
        <f>SUMIF(E7:E96,"=OC",G7:G96)</f>
        <v>0</v>
      </c>
      <c r="H244" s="7">
        <f>SUMIF(E7:E96,"=OC",H7:H96)</f>
        <v>0</v>
      </c>
      <c r="I244" s="7">
        <f>SUMIF(E7:E96,"=OC",I7:I96)</f>
        <v>0</v>
      </c>
      <c r="J244" s="7">
        <f>SUMIF(E7:E96,"=OC",J7:J96)</f>
        <v>0</v>
      </c>
      <c r="K244" s="7">
        <f>SUMIF(E7:E96,"=OC",K7:K96)</f>
        <v>0</v>
      </c>
      <c r="L244" s="7">
        <f>SUMIF(E7:E96,"=OC",L7:L96)</f>
        <v>0</v>
      </c>
      <c r="M244" s="7">
        <f>SUMIF(E7:E96,"=OC",M7:M96)</f>
        <v>0</v>
      </c>
      <c r="N244" s="7">
        <f>SUMIF(E7:E96,"=OC",N7:N96)</f>
        <v>0</v>
      </c>
      <c r="O244" s="7">
        <f>SUMIF(E7:E96,"=OC",O7:O96)</f>
        <v>0</v>
      </c>
      <c r="P244" s="7">
        <f>SUMIF(E7:E96,"=OC",P7:P96)</f>
        <v>0</v>
      </c>
      <c r="Q244" s="7">
        <f>SUMIF(E7:E96,"=OC",Q7:Q96)</f>
        <v>0</v>
      </c>
      <c r="R244" s="7">
        <f>SUMIF(E7:E96,"=OC",R7:R96)</f>
        <v>0</v>
      </c>
      <c r="S244" s="7">
        <f>SUMIF(E7:E96,"=OC",S7:S96)</f>
        <v>0</v>
      </c>
      <c r="T244" s="35">
        <f>SUMIF(E7:E96,"=OC",T7:T96)</f>
        <v>0</v>
      </c>
      <c r="U244" s="27">
        <f t="shared" si="35"/>
        <v>0</v>
      </c>
      <c r="V244" s="15">
        <f t="shared" si="36"/>
        <v>0</v>
      </c>
      <c r="W244">
        <f t="shared" si="37"/>
        <v>0</v>
      </c>
    </row>
    <row r="245" spans="2:23" ht="12.75">
      <c r="B245" s="131" t="s">
        <v>27</v>
      </c>
      <c r="C245" s="132"/>
      <c r="D245" s="133"/>
      <c r="E245" s="146" t="s">
        <v>18</v>
      </c>
      <c r="F245" s="147"/>
      <c r="G245" s="27">
        <f>SUMIF(E7:E96,"=PH",G7:G96)</f>
        <v>0</v>
      </c>
      <c r="H245" s="7">
        <f>SUMIF(E7:E96,"=PH",H7:H96)</f>
        <v>0</v>
      </c>
      <c r="I245" s="7">
        <f>SUMIF(E7:E96,"=PH",I7:I96)</f>
        <v>0</v>
      </c>
      <c r="J245" s="7">
        <f>SUMIF(E7:E96,"=PH",J7:J96)</f>
        <v>0</v>
      </c>
      <c r="K245" s="7">
        <f>SUMIF(E7:E96,"=PH",K7:K96)</f>
        <v>0</v>
      </c>
      <c r="L245" s="7">
        <f>SUMIF(E7:E96,"=PH",L7:L96)</f>
        <v>0</v>
      </c>
      <c r="M245" s="7">
        <f>SUMIF(E7:E96,"=PH",M7:M96)</f>
        <v>0</v>
      </c>
      <c r="N245" s="7">
        <f>SUMIF(E7:E96,"=PH",N7:N96)</f>
        <v>0</v>
      </c>
      <c r="O245" s="7">
        <f>SUMIF(E7:E96,"=PH",O7:O96)</f>
        <v>0</v>
      </c>
      <c r="P245" s="7">
        <f>SUMIF(E7:E96,"=PH",P7:P96)</f>
        <v>0</v>
      </c>
      <c r="Q245" s="7">
        <f>SUMIF(E7:E96,"=PH",Q7:Q96)</f>
        <v>0</v>
      </c>
      <c r="R245" s="7">
        <f>SUMIF(E7:E96,"=PH",R7:R96)</f>
        <v>0</v>
      </c>
      <c r="S245" s="7">
        <f>SUMIF(E7:E96,"=PH",S7:S96)</f>
        <v>0</v>
      </c>
      <c r="T245" s="35">
        <f>SUMIF(E7:E96,"=PH",T7:T96)</f>
        <v>0</v>
      </c>
      <c r="U245" s="27">
        <f t="shared" si="35"/>
        <v>0</v>
      </c>
      <c r="V245" s="15">
        <f t="shared" si="36"/>
        <v>0</v>
      </c>
      <c r="W245">
        <f t="shared" si="37"/>
        <v>0</v>
      </c>
    </row>
    <row r="246" spans="2:23" ht="12.75">
      <c r="B246" s="143" t="s">
        <v>47</v>
      </c>
      <c r="C246" s="144"/>
      <c r="D246" s="145"/>
      <c r="E246" s="141" t="s">
        <v>32</v>
      </c>
      <c r="F246" s="142"/>
      <c r="G246" s="28">
        <f>SUMIF(E7:E96,"=CCE",G7:G96)</f>
        <v>0</v>
      </c>
      <c r="H246" s="16">
        <f>SUMIF(E7:E96,"=CCE",H7:H96)</f>
        <v>0</v>
      </c>
      <c r="I246" s="16">
        <f>SUMIF(E7:E96,"=CCE",I7:I96)</f>
        <v>0</v>
      </c>
      <c r="J246" s="16">
        <f>SUMIF(E7:E96,"=CCE",J7:J96)</f>
        <v>0</v>
      </c>
      <c r="K246" s="16">
        <f>SUMIF(E7:E96,"=CCE",K7:K96)</f>
        <v>0</v>
      </c>
      <c r="L246" s="16">
        <f>SUMIF(E7:E96,"=CCE",L7:L96)</f>
        <v>0</v>
      </c>
      <c r="M246" s="16">
        <f>SUMIF(E7:E96,"=CCE",M7:M96)</f>
        <v>0</v>
      </c>
      <c r="N246" s="16">
        <f>SUMIF(E7:E96,"=CCE",N7:N96)</f>
        <v>0</v>
      </c>
      <c r="O246" s="16">
        <f>SUMIF(E7:E96,"=CCE",O7:O96)</f>
        <v>0</v>
      </c>
      <c r="P246" s="16">
        <f>SUMIF(E7:E96,"=CCE",P7:P96)</f>
        <v>0</v>
      </c>
      <c r="Q246" s="16">
        <f>SUMIF(E7:E96,"=CCE",Q7:Q96)</f>
        <v>0</v>
      </c>
      <c r="R246" s="16">
        <f>SUMIF(E7:E96,"=CCE",R7:R96)</f>
        <v>4</v>
      </c>
      <c r="S246" s="16">
        <f>SUMIF(E7:E96,"=CCE",S7:S96)</f>
        <v>1</v>
      </c>
      <c r="T246" s="39">
        <f>SUMIF(E7:E96,"=CCE",T7:T96)</f>
        <v>1</v>
      </c>
      <c r="U246" s="28">
        <f>G246+I246+K246+M246+O246+Q246+S246</f>
        <v>1</v>
      </c>
      <c r="V246" s="18">
        <f>H246+J246+L246+N246+P246+R246+T246</f>
        <v>5</v>
      </c>
      <c r="W246">
        <f>U246+V246</f>
        <v>6</v>
      </c>
    </row>
    <row r="247" spans="2:23" ht="12.75">
      <c r="B247" s="32" t="s">
        <v>28</v>
      </c>
      <c r="G247">
        <f>SUM(G238:G246)</f>
        <v>7</v>
      </c>
      <c r="H247">
        <f aca="true" t="shared" si="38" ref="H247:W247">SUM(H238:H246)</f>
        <v>7</v>
      </c>
      <c r="I247">
        <f t="shared" si="38"/>
        <v>44</v>
      </c>
      <c r="J247">
        <f t="shared" si="38"/>
        <v>49</v>
      </c>
      <c r="K247">
        <f t="shared" si="38"/>
        <v>5</v>
      </c>
      <c r="L247">
        <f t="shared" si="38"/>
        <v>5</v>
      </c>
      <c r="M247">
        <f t="shared" si="38"/>
        <v>28</v>
      </c>
      <c r="N247">
        <f t="shared" si="38"/>
        <v>26</v>
      </c>
      <c r="O247">
        <f t="shared" si="38"/>
        <v>29</v>
      </c>
      <c r="P247">
        <f t="shared" si="38"/>
        <v>69</v>
      </c>
      <c r="Q247">
        <f t="shared" si="38"/>
        <v>783</v>
      </c>
      <c r="R247">
        <f t="shared" si="38"/>
        <v>1188</v>
      </c>
      <c r="S247">
        <f t="shared" si="38"/>
        <v>141</v>
      </c>
      <c r="T247">
        <f t="shared" si="38"/>
        <v>162</v>
      </c>
      <c r="U247">
        <f t="shared" si="38"/>
        <v>1037</v>
      </c>
      <c r="V247">
        <f t="shared" si="38"/>
        <v>1506</v>
      </c>
      <c r="W247">
        <f t="shared" si="38"/>
        <v>2543</v>
      </c>
    </row>
    <row r="248" ht="12.75">
      <c r="B248" s="32"/>
    </row>
    <row r="250" spans="3:22" ht="12.75">
      <c r="C250" s="3" t="s">
        <v>16</v>
      </c>
      <c r="G250" s="112" t="s">
        <v>10</v>
      </c>
      <c r="H250" s="112"/>
      <c r="I250" s="112" t="s">
        <v>12</v>
      </c>
      <c r="J250" s="112"/>
      <c r="K250" s="112" t="s">
        <v>11</v>
      </c>
      <c r="L250" s="112"/>
      <c r="M250" s="112" t="s">
        <v>13</v>
      </c>
      <c r="N250" s="112"/>
      <c r="O250" s="112" t="s">
        <v>4</v>
      </c>
      <c r="P250" s="112"/>
      <c r="Q250" s="112" t="s">
        <v>5</v>
      </c>
      <c r="R250" s="112"/>
      <c r="S250" s="112" t="s">
        <v>6</v>
      </c>
      <c r="T250" s="112"/>
      <c r="U250" s="112" t="s">
        <v>14</v>
      </c>
      <c r="V250" s="112"/>
    </row>
    <row r="251" spans="2:23" ht="12.75">
      <c r="B251" s="3" t="s">
        <v>80</v>
      </c>
      <c r="E251" s="31" t="s">
        <v>81</v>
      </c>
      <c r="G251" s="25" t="s">
        <v>0</v>
      </c>
      <c r="H251" s="25" t="s">
        <v>7</v>
      </c>
      <c r="I251" s="25" t="s">
        <v>0</v>
      </c>
      <c r="J251" s="25" t="s">
        <v>7</v>
      </c>
      <c r="K251" s="25" t="s">
        <v>0</v>
      </c>
      <c r="L251" s="25" t="s">
        <v>7</v>
      </c>
      <c r="M251" s="25" t="s">
        <v>0</v>
      </c>
      <c r="N251" s="25" t="s">
        <v>7</v>
      </c>
      <c r="O251" s="25" t="s">
        <v>0</v>
      </c>
      <c r="P251" s="25" t="s">
        <v>7</v>
      </c>
      <c r="Q251" s="25" t="s">
        <v>0</v>
      </c>
      <c r="R251" s="25" t="s">
        <v>7</v>
      </c>
      <c r="S251" s="25" t="s">
        <v>0</v>
      </c>
      <c r="T251" s="25" t="s">
        <v>7</v>
      </c>
      <c r="U251" s="25" t="s">
        <v>0</v>
      </c>
      <c r="V251" s="25" t="s">
        <v>7</v>
      </c>
      <c r="W251" s="29" t="s">
        <v>2</v>
      </c>
    </row>
    <row r="252" spans="2:23" ht="12.75">
      <c r="B252" s="138" t="s">
        <v>20</v>
      </c>
      <c r="C252" s="139"/>
      <c r="D252" s="140"/>
      <c r="E252" s="148" t="s">
        <v>60</v>
      </c>
      <c r="F252" s="149"/>
      <c r="G252" s="26">
        <f>SUMIF(E106:E151,"=GRAS",G106:G151)</f>
        <v>7</v>
      </c>
      <c r="H252" s="12">
        <f>SUMIF(E106:E151,"=GRAS",H106:H151)</f>
        <v>3</v>
      </c>
      <c r="I252" s="12">
        <f>SUMIF(E106:E151,"=GRAS",I106:I151)</f>
        <v>2</v>
      </c>
      <c r="J252" s="12">
        <f>SUMIF(E106:E151,"=GRAS",J106:J151)</f>
        <v>3</v>
      </c>
      <c r="K252" s="12">
        <f>SUMIF(E106:E151,"=GRAS",K106:K151)</f>
        <v>0</v>
      </c>
      <c r="L252" s="12">
        <f>SUMIF(E106:E151,"=GRAS",L106:L151)</f>
        <v>0</v>
      </c>
      <c r="M252" s="12">
        <f>SUMIF(E106:E151,"=GRAS",M106:M151)</f>
        <v>0</v>
      </c>
      <c r="N252" s="12">
        <f>SUMIF(E106:E151,"=GRAS",N106:N151)</f>
        <v>1</v>
      </c>
      <c r="O252" s="12">
        <f>SUMIF(E106:E151,"=GRAS",O106:O151)</f>
        <v>0</v>
      </c>
      <c r="P252" s="12">
        <f>SUMIF(E106:E151,"=GRAS",P106:P151)</f>
        <v>4</v>
      </c>
      <c r="Q252" s="12">
        <f>SUMIF(E106:E151,"=GRAS",Q106:Q151)</f>
        <v>37</v>
      </c>
      <c r="R252" s="12">
        <f>SUMIF(E106:E151,"=GRAS",R106:R151)</f>
        <v>83</v>
      </c>
      <c r="S252" s="12">
        <f>SUMIF(E106:E151,"=GRAS",S106:S151)</f>
        <v>5</v>
      </c>
      <c r="T252" s="38">
        <f>SUMIF(E106:E151,"=GRAS",T106:T151)</f>
        <v>33</v>
      </c>
      <c r="U252" s="26">
        <f aca="true" t="shared" si="39" ref="U252:U260">G252+I252+K252+M252+O252+Q252+S252</f>
        <v>51</v>
      </c>
      <c r="V252" s="14">
        <f aca="true" t="shared" si="40" ref="V252:V260">H252+J252+L252+N252+P252+R252+T252</f>
        <v>127</v>
      </c>
      <c r="W252">
        <f aca="true" t="shared" si="41" ref="W252:W260">U252+V252</f>
        <v>178</v>
      </c>
    </row>
    <row r="253" spans="2:23" ht="12.75">
      <c r="B253" s="131" t="s">
        <v>21</v>
      </c>
      <c r="C253" s="132"/>
      <c r="D253" s="133"/>
      <c r="E253" s="150" t="s">
        <v>67</v>
      </c>
      <c r="F253" s="151"/>
      <c r="G253" s="27">
        <f>SUMIF(E106:E151,"=GRBUS",G106:G151)</f>
        <v>7</v>
      </c>
      <c r="H253" s="7">
        <f>SUMIF(E106:E151,"=GRBUS",H106:H151)</f>
        <v>4</v>
      </c>
      <c r="I253" s="7">
        <f>SUMIF(E106:E151,"=GRBUS",I106:I151)</f>
        <v>4</v>
      </c>
      <c r="J253" s="7">
        <f>SUMIF(E106:E151,"=GRBUS",J106:J151)</f>
        <v>1</v>
      </c>
      <c r="K253" s="7">
        <f>SUMIF(E106:E151,"=GRBUS",K106:K151)</f>
        <v>0</v>
      </c>
      <c r="L253" s="7">
        <f>SUMIF(E106:E151,"=GRBUS",L106:L151)</f>
        <v>0</v>
      </c>
      <c r="M253" s="7">
        <f>SUMIF(E106:E151,"=GRBUS",M106:M151)</f>
        <v>2</v>
      </c>
      <c r="N253" s="7">
        <f>SUMIF(E106:E151,"=GRBUS",N106:N151)</f>
        <v>1</v>
      </c>
      <c r="O253" s="7">
        <f>SUMIF(E106:E151,"=GRBUS",O106:O151)</f>
        <v>2</v>
      </c>
      <c r="P253" s="7">
        <f>SUMIF(E106:E151,"=GRBUS",P106:P151)</f>
        <v>3</v>
      </c>
      <c r="Q253" s="7">
        <f>SUMIF(E106:E151,"=GRBUS",Q106:Q151)</f>
        <v>41</v>
      </c>
      <c r="R253" s="7">
        <f>SUMIF(E106:E151,"=GRBUS",R106:R151)</f>
        <v>17</v>
      </c>
      <c r="S253" s="7">
        <f>SUMIF(E106:E151,"=GRBUS",S106:S151)</f>
        <v>9</v>
      </c>
      <c r="T253" s="35">
        <f>SUMIF(E106:E151,"=GRBUS",T106:T151)</f>
        <v>9</v>
      </c>
      <c r="U253" s="27">
        <f t="shared" si="39"/>
        <v>65</v>
      </c>
      <c r="V253" s="15">
        <f t="shared" si="40"/>
        <v>35</v>
      </c>
      <c r="W253">
        <f t="shared" si="41"/>
        <v>100</v>
      </c>
    </row>
    <row r="254" spans="2:23" ht="12.75">
      <c r="B254" s="131" t="s">
        <v>22</v>
      </c>
      <c r="C254" s="132"/>
      <c r="D254" s="133"/>
      <c r="E254" s="150" t="s">
        <v>63</v>
      </c>
      <c r="F254" s="151"/>
      <c r="G254" s="27">
        <f>SUMIF(E106:E151,"=GRENG",G106:G151)</f>
        <v>13</v>
      </c>
      <c r="H254" s="7">
        <f>SUMIF(E106:E151,"=GRENG",H106:H151)</f>
        <v>6</v>
      </c>
      <c r="I254" s="7">
        <f>SUMIF(E106:E151,"=GRENG",I106:I151)</f>
        <v>1</v>
      </c>
      <c r="J254" s="7">
        <f>SUMIF(E106:E151,"=GRENG",J106:J151)</f>
        <v>0</v>
      </c>
      <c r="K254" s="7">
        <f>SUMIF(E106:E151,"=GRENG",K106:K151)</f>
        <v>0</v>
      </c>
      <c r="L254" s="7">
        <f>SUMIF(E106:E151,"=GRENG",L106:L151)</f>
        <v>0</v>
      </c>
      <c r="M254" s="7">
        <f>SUMIF(E106:E151,"=GRENG",M106:M151)</f>
        <v>1</v>
      </c>
      <c r="N254" s="7">
        <f>SUMIF(E106:E151,"=GRENG",N106:N151)</f>
        <v>0</v>
      </c>
      <c r="O254" s="7">
        <f>SUMIF(E106:E151,"=GRENG",O106:O151)</f>
        <v>1</v>
      </c>
      <c r="P254" s="7">
        <f>SUMIF(E106:E151,"=GRENG",P106:P151)</f>
        <v>2</v>
      </c>
      <c r="Q254" s="7">
        <f>SUMIF(E106:E151,"=GRENG",Q106:Q151)</f>
        <v>18</v>
      </c>
      <c r="R254" s="7">
        <f>SUMIF(E106:E151,"=GRENG",R106:R151)</f>
        <v>2</v>
      </c>
      <c r="S254" s="7">
        <f>SUMIF(E106:E151,"=GRENG",S106:S151)</f>
        <v>7</v>
      </c>
      <c r="T254" s="35">
        <f>SUMIF(E106:E151,"=GRENG",T106:T151)</f>
        <v>2</v>
      </c>
      <c r="U254" s="27">
        <f t="shared" si="39"/>
        <v>41</v>
      </c>
      <c r="V254" s="15">
        <f t="shared" si="40"/>
        <v>12</v>
      </c>
      <c r="W254">
        <f t="shared" si="41"/>
        <v>53</v>
      </c>
    </row>
    <row r="255" spans="2:23" ht="12.75">
      <c r="B255" s="131" t="s">
        <v>23</v>
      </c>
      <c r="C255" s="132"/>
      <c r="D255" s="133"/>
      <c r="E255" s="146" t="s">
        <v>61</v>
      </c>
      <c r="F255" s="147"/>
      <c r="G255" s="27">
        <f>SUMIF(E106:E151,"=GRELS",G106:G151)</f>
        <v>2</v>
      </c>
      <c r="H255" s="7">
        <f>SUMIF(E106:E151,"=GRELS",H106:H151)</f>
        <v>2</v>
      </c>
      <c r="I255" s="7">
        <f>SUMIF(E106:E151,"=GRELS",I106:I151)</f>
        <v>0</v>
      </c>
      <c r="J255" s="7">
        <f>SUMIF(E106:E151,"=GRELS",J106:J151)</f>
        <v>0</v>
      </c>
      <c r="K255" s="7">
        <f>SUMIF(E106:E151,"=GRELS",K106:K151)</f>
        <v>0</v>
      </c>
      <c r="L255" s="7">
        <f>SUMIF(E106:E151,"=GRELS",L106:L151)</f>
        <v>0</v>
      </c>
      <c r="M255" s="7">
        <f>SUMIF(E106:E151,"=GRELS",M106:M151)</f>
        <v>0</v>
      </c>
      <c r="N255" s="7">
        <f>SUMIF(E106:E151,"=GRELS",N106:N151)</f>
        <v>0</v>
      </c>
      <c r="O255" s="7">
        <f>SUMIF(E106:E151,"=GRELS",O106:O151)</f>
        <v>0</v>
      </c>
      <c r="P255" s="7">
        <f>SUMIF(E106:E151,"=GRELS",P106:P151)</f>
        <v>1</v>
      </c>
      <c r="Q255" s="7">
        <f>SUMIF(E106:E151,"=GRELS",Q106:Q151)</f>
        <v>6</v>
      </c>
      <c r="R255" s="7">
        <f>SUMIF(E106:E151,"=GRELS",R106:R151)</f>
        <v>25</v>
      </c>
      <c r="S255" s="7">
        <f>SUMIF(E106:E151,"=GRELS",S106:S151)</f>
        <v>1</v>
      </c>
      <c r="T255" s="35">
        <f>SUMIF(E106:E151,"=GRELS",T106:T151)</f>
        <v>5</v>
      </c>
      <c r="U255" s="27">
        <f t="shared" si="39"/>
        <v>9</v>
      </c>
      <c r="V255" s="15">
        <f t="shared" si="40"/>
        <v>33</v>
      </c>
      <c r="W255">
        <f t="shared" si="41"/>
        <v>42</v>
      </c>
    </row>
    <row r="256" spans="2:23" ht="12.75">
      <c r="B256" s="131" t="s">
        <v>24</v>
      </c>
      <c r="C256" s="132"/>
      <c r="D256" s="133"/>
      <c r="E256" s="146" t="s">
        <v>62</v>
      </c>
      <c r="F256" s="147"/>
      <c r="G256" s="27">
        <f>SUMIF(E106:E151,"=GRHSS",G106:G151)</f>
        <v>1</v>
      </c>
      <c r="H256" s="7">
        <f>SUMIF(E106:E151,"=GRHSS",H106:H151)</f>
        <v>0</v>
      </c>
      <c r="I256" s="7">
        <f>SUMIF(E106:E151,"=GRHSS",I106:I151)</f>
        <v>1</v>
      </c>
      <c r="J256" s="7">
        <f>SUMIF(E106:E151,"=GRHSS",J106:J151)</f>
        <v>5</v>
      </c>
      <c r="K256" s="7">
        <f>SUMIF(E106:E151,"=GRHSS",K106:K151)</f>
        <v>0</v>
      </c>
      <c r="L256" s="7">
        <f>SUMIF(E106:E151,"=GRHSS",L106:L151)</f>
        <v>0</v>
      </c>
      <c r="M256" s="7">
        <f>SUMIF(E106:E151,"=GRHSS",M106:M151)</f>
        <v>0</v>
      </c>
      <c r="N256" s="7">
        <f>SUMIF(E106:E151,"=GRHSS",N106:N151)</f>
        <v>2</v>
      </c>
      <c r="O256" s="7">
        <f>SUMIF(E106:E151,"=GRHSS",O106:O151)</f>
        <v>0</v>
      </c>
      <c r="P256" s="7">
        <f>SUMIF(E106:E151,"=GRHSS",P106:P151)</f>
        <v>0</v>
      </c>
      <c r="Q256" s="7">
        <f>SUMIF(E106:E151,"=GRHSS",Q106:Q151)</f>
        <v>8</v>
      </c>
      <c r="R256" s="7">
        <f>SUMIF(E106:E151,"=GRHSS",R106:R151)</f>
        <v>49</v>
      </c>
      <c r="S256" s="7">
        <f>SUMIF(E106:E151,"=GRHSS",S106:S151)</f>
        <v>2</v>
      </c>
      <c r="T256" s="35">
        <f>SUMIF(E106:E151,"=GRHSS",T106:T151)</f>
        <v>16</v>
      </c>
      <c r="U256" s="27">
        <f t="shared" si="39"/>
        <v>12</v>
      </c>
      <c r="V256" s="15">
        <f t="shared" si="40"/>
        <v>72</v>
      </c>
      <c r="W256">
        <f t="shared" si="41"/>
        <v>84</v>
      </c>
    </row>
    <row r="257" spans="2:23" ht="12.75">
      <c r="B257" s="131" t="s">
        <v>25</v>
      </c>
      <c r="C257" s="132"/>
      <c r="D257" s="133"/>
      <c r="E257" s="146" t="s">
        <v>65</v>
      </c>
      <c r="F257" s="147"/>
      <c r="G257" s="27">
        <f>SUMIF(E106:E151,"=GRNUR",G106:G151)</f>
        <v>0</v>
      </c>
      <c r="H257" s="7">
        <f>SUMIF(E106:E151,"=GRNUR",H106:H151)</f>
        <v>0</v>
      </c>
      <c r="I257" s="7">
        <f>SUMIF(E106:E151,"=GRNUR",I106:I151)</f>
        <v>0</v>
      </c>
      <c r="J257" s="7">
        <f>SUMIF(E106:E151,"=GRNUR",J106:J151)</f>
        <v>1</v>
      </c>
      <c r="K257" s="7">
        <f>SUMIF(E106:E151,"=GRNUR",K106:K151)</f>
        <v>0</v>
      </c>
      <c r="L257" s="7">
        <f>SUMIF(E106:E151,"=GRNUR",L106:L151)</f>
        <v>0</v>
      </c>
      <c r="M257" s="7">
        <f>SUMIF(E106:E151,"=GRNUR",M106:M151)</f>
        <v>0</v>
      </c>
      <c r="N257" s="7">
        <f>SUMIF(E106:E151,"=GRNUR",N106:N151)</f>
        <v>0</v>
      </c>
      <c r="O257" s="7">
        <f>SUMIF(E106:E151,"=GRNUR",O106:O151)</f>
        <v>0</v>
      </c>
      <c r="P257" s="7">
        <f>SUMIF(E106:E151,"=GRNUR",P106:P151)</f>
        <v>0</v>
      </c>
      <c r="Q257" s="7">
        <f>SUMIF(E106:E151,"=GRNUR",Q106:Q151)</f>
        <v>1</v>
      </c>
      <c r="R257" s="7">
        <f>SUMIF(E106:E151,"=GRNUR",R106:R151)</f>
        <v>23</v>
      </c>
      <c r="S257" s="7">
        <f>SUMIF(E106:E151,"=GRNUR",S106:S151)</f>
        <v>0</v>
      </c>
      <c r="T257" s="35">
        <f>SUMIF(E106:E151,"=GRNUR",T106:T151)</f>
        <v>1</v>
      </c>
      <c r="U257" s="27">
        <f t="shared" si="39"/>
        <v>1</v>
      </c>
      <c r="V257" s="15">
        <f t="shared" si="40"/>
        <v>25</v>
      </c>
      <c r="W257">
        <f t="shared" si="41"/>
        <v>26</v>
      </c>
    </row>
    <row r="258" spans="2:23" ht="12.75">
      <c r="B258" s="134" t="s">
        <v>26</v>
      </c>
      <c r="C258" s="135"/>
      <c r="D258" s="135"/>
      <c r="E258" s="152" t="s">
        <v>64</v>
      </c>
      <c r="F258" s="153"/>
      <c r="G258" s="27">
        <f>SUMIF(E106:E151,"=GOCG",G106:G151)</f>
        <v>0</v>
      </c>
      <c r="H258" s="7">
        <f>SUMIF(E106:E151,"=GOCG",H106:H151)</f>
        <v>0</v>
      </c>
      <c r="I258" s="7">
        <f>SUMIF(E106:E151,"=GOCG",I106:I151)</f>
        <v>0</v>
      </c>
      <c r="J258" s="7">
        <f>SUMIF(E106:E151,"=GOCG",J106:J151)</f>
        <v>0</v>
      </c>
      <c r="K258" s="7">
        <f>SUMIF(E106:E151,"=GOCG",K106:K151)</f>
        <v>0</v>
      </c>
      <c r="L258" s="7">
        <f>SUMIF(E106:E151,"=GOCG",L106:L151)</f>
        <v>1</v>
      </c>
      <c r="M258" s="7">
        <f>SUMIF(E106:E151,"=GOCG",M106:M151)</f>
        <v>0</v>
      </c>
      <c r="N258" s="7">
        <f>SUMIF(E106:E151,"=GOCG",N106:N151)</f>
        <v>0</v>
      </c>
      <c r="O258" s="7">
        <f>SUMIF(E106:E151,"=GOCG",O106:O151)</f>
        <v>0</v>
      </c>
      <c r="P258" s="7">
        <f>SUMIF(E106:E151,"=GOCG",P106:P151)</f>
        <v>0</v>
      </c>
      <c r="Q258" s="7">
        <f>SUMIF(E106:E151,"=GOCG",Q106:Q151)</f>
        <v>2</v>
      </c>
      <c r="R258" s="7">
        <f>SUMIF(E106:E151,"=GOCG",R106:R151)</f>
        <v>6</v>
      </c>
      <c r="S258" s="7">
        <f>SUMIF(E106:E151,"=GOCG",S106:S151)</f>
        <v>1</v>
      </c>
      <c r="T258" s="35">
        <f>SUMIF(E106:E151,"=GOCG",T106:T151)</f>
        <v>0</v>
      </c>
      <c r="U258" s="27">
        <f t="shared" si="39"/>
        <v>3</v>
      </c>
      <c r="V258" s="15">
        <f t="shared" si="40"/>
        <v>7</v>
      </c>
      <c r="W258">
        <f t="shared" si="41"/>
        <v>10</v>
      </c>
    </row>
    <row r="259" spans="2:23" ht="12.75">
      <c r="B259" s="134" t="s">
        <v>27</v>
      </c>
      <c r="C259" s="135"/>
      <c r="D259" s="135"/>
      <c r="E259" s="152" t="s">
        <v>66</v>
      </c>
      <c r="F259" s="153"/>
      <c r="G259" s="27">
        <f>SUMIF(E106:E151,"=GRPH",G106:G151)</f>
        <v>0</v>
      </c>
      <c r="H259" s="7">
        <f>SUMIF(E106:E151,"=GRPH",H106:H151)</f>
        <v>2</v>
      </c>
      <c r="I259" s="7">
        <f>SUMIF(E106:E151,"=GRPH",I106:I151)</f>
        <v>0</v>
      </c>
      <c r="J259" s="7">
        <f>SUMIF(E106:E151,"=GRPH",J106:J151)</f>
        <v>0</v>
      </c>
      <c r="K259" s="7">
        <f>SUMIF(E106:E151,"=GRPH",K106:K151)</f>
        <v>0</v>
      </c>
      <c r="L259" s="7">
        <f>SUMIF(E106:E151,"=GRPH",L106:L151)</f>
        <v>0</v>
      </c>
      <c r="M259" s="7">
        <f>SUMIF(E106:E151,"=GRPH",M106:M151)</f>
        <v>1</v>
      </c>
      <c r="N259" s="7">
        <f>SUMIF(E106:E151,"=GRPH",N106:N151)</f>
        <v>1</v>
      </c>
      <c r="O259" s="7">
        <f>SUMIF(E106:E151,"=GRPH",O106:O151)</f>
        <v>0</v>
      </c>
      <c r="P259" s="7">
        <f>SUMIF(E106:E151,"=GRPH",P106:P151)</f>
        <v>0</v>
      </c>
      <c r="Q259" s="7">
        <f>SUMIF(E106:E151,"=GRPH",Q106:Q151)</f>
        <v>0</v>
      </c>
      <c r="R259" s="7">
        <f>SUMIF(E106:E151,"=GRPH",R106:R151)</f>
        <v>0</v>
      </c>
      <c r="S259" s="7">
        <f>SUMIF(E106:E151,"=GRPH",S106:S151)</f>
        <v>1</v>
      </c>
      <c r="T259" s="35">
        <f>SUMIF(E106:E151,"=GRPH",T106:T151)</f>
        <v>2</v>
      </c>
      <c r="U259" s="27">
        <f>G259+I259+K259+M259+O259+Q259+S259</f>
        <v>2</v>
      </c>
      <c r="V259" s="15">
        <f>H259+J259+L259+N259+P259+R259+T259</f>
        <v>5</v>
      </c>
      <c r="W259">
        <f>U259+V259</f>
        <v>7</v>
      </c>
    </row>
    <row r="260" spans="2:23" ht="12.75">
      <c r="B260" s="136" t="s">
        <v>48</v>
      </c>
      <c r="C260" s="137"/>
      <c r="D260" s="137"/>
      <c r="E260" s="154" t="s">
        <v>41</v>
      </c>
      <c r="F260" s="155"/>
      <c r="G260" s="28">
        <f>SUMIF(E106:E151,"=GS",G106:G151)</f>
        <v>0</v>
      </c>
      <c r="H260" s="16">
        <f>SUMIF(E106:E151,"=GS",H106:H151)</f>
        <v>1</v>
      </c>
      <c r="I260" s="16">
        <f>SUMIF(E106:E151,"=GS",I106:I151)</f>
        <v>0</v>
      </c>
      <c r="J260" s="16">
        <f>SUMIF(E106:E151,"=GS",J106:J151)</f>
        <v>0</v>
      </c>
      <c r="K260" s="16">
        <f>SUMIF(E106:E151,"=GS",K106:K151)</f>
        <v>0</v>
      </c>
      <c r="L260" s="16">
        <f>SUMIF(E106:E151,"=GS",L106:L151)</f>
        <v>0</v>
      </c>
      <c r="M260" s="16">
        <f>SUMIF(E106:E151,"=GS",M106:M151)</f>
        <v>0</v>
      </c>
      <c r="N260" s="16">
        <f>SUMIF(E106:E151,"=GS",N106:N151)</f>
        <v>0</v>
      </c>
      <c r="O260" s="16">
        <f>SUMIF(E106:E151,"=GS",O106:O151)</f>
        <v>0</v>
      </c>
      <c r="P260" s="16">
        <f>SUMIF(E106:E151,"=GS",P106:P151)</f>
        <v>0</v>
      </c>
      <c r="Q260" s="16">
        <f>SUMIF(E106:E151,"=GS",Q106:Q151)</f>
        <v>2</v>
      </c>
      <c r="R260" s="16">
        <f>SUMIF(E106:E151,"=GS",R106:R151)</f>
        <v>4</v>
      </c>
      <c r="S260" s="16">
        <f>SUMIF(E106:E151,"=GS",S106:S151)</f>
        <v>0</v>
      </c>
      <c r="T260" s="39">
        <f>SUMIF(E106:E151,"=GS",T106:T151)</f>
        <v>1</v>
      </c>
      <c r="U260" s="28">
        <f t="shared" si="39"/>
        <v>2</v>
      </c>
      <c r="V260" s="18">
        <f t="shared" si="40"/>
        <v>6</v>
      </c>
      <c r="W260">
        <f t="shared" si="41"/>
        <v>8</v>
      </c>
    </row>
    <row r="261" spans="2:23" ht="12.75">
      <c r="B261" s="32" t="s">
        <v>28</v>
      </c>
      <c r="G261">
        <f>SUM(G252:G260)</f>
        <v>30</v>
      </c>
      <c r="H261">
        <f>SUM(H252:H260)</f>
        <v>18</v>
      </c>
      <c r="I261">
        <f>SUM(I252:I260)</f>
        <v>8</v>
      </c>
      <c r="J261">
        <f>SUM(J252:J260)</f>
        <v>10</v>
      </c>
      <c r="K261">
        <f aca="true" t="shared" si="42" ref="K261:W261">SUM(K252:K260)</f>
        <v>0</v>
      </c>
      <c r="L261">
        <f t="shared" si="42"/>
        <v>1</v>
      </c>
      <c r="M261">
        <f t="shared" si="42"/>
        <v>4</v>
      </c>
      <c r="N261">
        <f t="shared" si="42"/>
        <v>5</v>
      </c>
      <c r="O261">
        <f t="shared" si="42"/>
        <v>3</v>
      </c>
      <c r="P261">
        <f t="shared" si="42"/>
        <v>10</v>
      </c>
      <c r="Q261" s="43">
        <f t="shared" si="42"/>
        <v>115</v>
      </c>
      <c r="R261" s="43">
        <f t="shared" si="42"/>
        <v>209</v>
      </c>
      <c r="S261" s="43">
        <f t="shared" si="42"/>
        <v>26</v>
      </c>
      <c r="T261" s="43">
        <f t="shared" si="42"/>
        <v>69</v>
      </c>
      <c r="U261">
        <f t="shared" si="42"/>
        <v>186</v>
      </c>
      <c r="V261">
        <f t="shared" si="42"/>
        <v>322</v>
      </c>
      <c r="W261">
        <f t="shared" si="42"/>
        <v>508</v>
      </c>
    </row>
    <row r="262" spans="2:20" ht="12.75">
      <c r="B262" s="32"/>
      <c r="Q262" s="43"/>
      <c r="R262" s="43"/>
      <c r="S262" s="43"/>
      <c r="T262" s="43"/>
    </row>
    <row r="264" spans="3:22" ht="12.75">
      <c r="C264" s="3" t="s">
        <v>17</v>
      </c>
      <c r="G264" s="112" t="s">
        <v>10</v>
      </c>
      <c r="H264" s="112"/>
      <c r="I264" s="112" t="s">
        <v>12</v>
      </c>
      <c r="J264" s="112"/>
      <c r="K264" s="112" t="s">
        <v>11</v>
      </c>
      <c r="L264" s="112"/>
      <c r="M264" s="112" t="s">
        <v>13</v>
      </c>
      <c r="N264" s="112"/>
      <c r="O264" s="112" t="s">
        <v>4</v>
      </c>
      <c r="P264" s="112"/>
      <c r="Q264" s="112" t="s">
        <v>5</v>
      </c>
      <c r="R264" s="112"/>
      <c r="S264" s="112" t="s">
        <v>6</v>
      </c>
      <c r="T264" s="112"/>
      <c r="U264" s="112" t="s">
        <v>14</v>
      </c>
      <c r="V264" s="112"/>
    </row>
    <row r="265" spans="2:23" ht="12.75">
      <c r="B265" s="3" t="s">
        <v>80</v>
      </c>
      <c r="E265" s="31" t="s">
        <v>81</v>
      </c>
      <c r="G265" s="25" t="s">
        <v>0</v>
      </c>
      <c r="H265" s="25" t="s">
        <v>7</v>
      </c>
      <c r="I265" s="25" t="s">
        <v>0</v>
      </c>
      <c r="J265" s="25" t="s">
        <v>7</v>
      </c>
      <c r="K265" s="25" t="s">
        <v>0</v>
      </c>
      <c r="L265" s="25" t="s">
        <v>7</v>
      </c>
      <c r="M265" s="25" t="s">
        <v>0</v>
      </c>
      <c r="N265" s="25" t="s">
        <v>7</v>
      </c>
      <c r="O265" s="25" t="s">
        <v>0</v>
      </c>
      <c r="P265" s="25" t="s">
        <v>7</v>
      </c>
      <c r="Q265" s="25" t="s">
        <v>0</v>
      </c>
      <c r="R265" s="25" t="s">
        <v>7</v>
      </c>
      <c r="S265" s="25" t="s">
        <v>0</v>
      </c>
      <c r="T265" s="25" t="s">
        <v>7</v>
      </c>
      <c r="U265" s="25" t="s">
        <v>0</v>
      </c>
      <c r="V265" s="25" t="s">
        <v>7</v>
      </c>
      <c r="W265" s="29" t="s">
        <v>2</v>
      </c>
    </row>
    <row r="266" spans="2:23" ht="12.75">
      <c r="B266" s="138" t="s">
        <v>20</v>
      </c>
      <c r="C266" s="139"/>
      <c r="D266" s="140"/>
      <c r="E266" s="148" t="s">
        <v>60</v>
      </c>
      <c r="F266" s="149"/>
      <c r="G266" s="26">
        <f>SUMIF(E161:E183,"=GRAS",G161:G183)</f>
        <v>3</v>
      </c>
      <c r="H266" s="12">
        <f>SUMIF(E161:E183,"=GRAS",H161:H183)</f>
        <v>4</v>
      </c>
      <c r="I266" s="12">
        <f>SUMIF(E161:E183,"=GRAS",I161:I183)</f>
        <v>0</v>
      </c>
      <c r="J266" s="12">
        <f>SUMIF(E161:E183,"=GRAS",J161:J183)</f>
        <v>1</v>
      </c>
      <c r="K266" s="12">
        <f>SUMIF(E161:E183,"=GRAS",K161:K183)</f>
        <v>0</v>
      </c>
      <c r="L266" s="12">
        <f>SUMIF(E161:E183,"=GRAS",L161:L183)</f>
        <v>0</v>
      </c>
      <c r="M266" s="12">
        <f>SUMIF(E161:E183,"=GRAS",M161:M183)</f>
        <v>0</v>
      </c>
      <c r="N266" s="12">
        <f>SUMIF(E161:E183,"=GRAS",N161:N183)</f>
        <v>1</v>
      </c>
      <c r="O266" s="12">
        <f>SUMIF(E161:E183,"=GRAS",O161:O183)</f>
        <v>0</v>
      </c>
      <c r="P266" s="12">
        <f>SUMIF(E161:E183,"=GRAS",P161:P183)</f>
        <v>2</v>
      </c>
      <c r="Q266" s="12">
        <f>SUMIF(E161:E183,"=GRAS",Q161:Q183)</f>
        <v>8</v>
      </c>
      <c r="R266" s="12">
        <f>SUMIF(E161:E183,"=GRAS",R161:R183)</f>
        <v>12</v>
      </c>
      <c r="S266" s="12">
        <f>SUMIF(E161:E183,"=GRAS",S161:S183)</f>
        <v>1</v>
      </c>
      <c r="T266" s="38">
        <f>SUMIF(E161:E183,"=GRAS",T161:T183)</f>
        <v>2</v>
      </c>
      <c r="U266" s="26">
        <f aca="true" t="shared" si="43" ref="U266:U273">G266+I266+K266+M266+O266+Q266+S266</f>
        <v>12</v>
      </c>
      <c r="V266" s="14">
        <f aca="true" t="shared" si="44" ref="V266:V273">H266+J266+L266+N266+P266+R266+T266</f>
        <v>22</v>
      </c>
      <c r="W266">
        <f aca="true" t="shared" si="45" ref="W266:W273">U266+V266</f>
        <v>34</v>
      </c>
    </row>
    <row r="267" spans="2:23" ht="12.75">
      <c r="B267" s="131" t="s">
        <v>21</v>
      </c>
      <c r="C267" s="132"/>
      <c r="D267" s="133"/>
      <c r="E267" s="150" t="s">
        <v>67</v>
      </c>
      <c r="F267" s="151"/>
      <c r="G267" s="27">
        <f>SUMIF(E161:E183,"=GRBUS",G161:G183)</f>
        <v>1</v>
      </c>
      <c r="H267" s="7">
        <f>SUMIF(E161:E183,"=GRBUS",H161:H183)</f>
        <v>0</v>
      </c>
      <c r="I267" s="7">
        <f>SUMIF(E161:E183,"=GRBUS",I161:I183)</f>
        <v>0</v>
      </c>
      <c r="J267" s="7">
        <f>SUMIF(E161:E183,"=GRBUS",J161:J183)</f>
        <v>0</v>
      </c>
      <c r="K267" s="7">
        <f>SUMIF(E161:E183,"=GRBUS",K161:K183)</f>
        <v>0</v>
      </c>
      <c r="L267" s="7">
        <f>SUMIF(E161:E183,"=GRBUS",L161:L183)</f>
        <v>0</v>
      </c>
      <c r="M267" s="7">
        <f>SUMIF(E161:E183,"=GRBUS",M161:M183)</f>
        <v>0</v>
      </c>
      <c r="N267" s="7">
        <f>SUMIF(E161:E183,"=GRBUS",N161:N183)</f>
        <v>0</v>
      </c>
      <c r="O267" s="7">
        <f>SUMIF(E161:E183,"=GRBUS",O161:O183)</f>
        <v>0</v>
      </c>
      <c r="P267" s="7">
        <f>SUMIF(E161:E183,"=GRBUS",P161:P183)</f>
        <v>1</v>
      </c>
      <c r="Q267" s="7">
        <f>SUMIF(E161:E183,"=GRBUS",Q161:Q183)</f>
        <v>1</v>
      </c>
      <c r="R267" s="7">
        <f>SUMIF(E161:E183,"=GRBUS",R161:R183)</f>
        <v>0</v>
      </c>
      <c r="S267" s="7">
        <f>SUMIF(E161:E183,"=GRBUS",S161:S183)</f>
        <v>0</v>
      </c>
      <c r="T267" s="35">
        <f>SUMIF(E161:E183,"=GRBUS",T161:T183)</f>
        <v>0</v>
      </c>
      <c r="U267" s="27">
        <f t="shared" si="43"/>
        <v>2</v>
      </c>
      <c r="V267" s="15">
        <f t="shared" si="44"/>
        <v>1</v>
      </c>
      <c r="W267">
        <f t="shared" si="45"/>
        <v>3</v>
      </c>
    </row>
    <row r="268" spans="2:23" ht="12.75">
      <c r="B268" s="131" t="s">
        <v>22</v>
      </c>
      <c r="C268" s="132"/>
      <c r="D268" s="133"/>
      <c r="E268" s="150" t="s">
        <v>63</v>
      </c>
      <c r="F268" s="151"/>
      <c r="G268" s="27">
        <f>SUMIF(E161:E183,"=GRENG",G161:G183)</f>
        <v>6</v>
      </c>
      <c r="H268" s="7">
        <f>SUMIF(E161:E183,"=GRENG",H161:H183)</f>
        <v>0</v>
      </c>
      <c r="I268" s="7">
        <f>SUMIF(E161:E183,"=GRENG",I161:I183)</f>
        <v>0</v>
      </c>
      <c r="J268" s="7">
        <f>SUMIF(E161:E183,"=GRENG",J161:J183)</f>
        <v>0</v>
      </c>
      <c r="K268" s="7">
        <f>SUMIF(E161:E183,"=GRENG",K161:K183)</f>
        <v>0</v>
      </c>
      <c r="L268" s="7">
        <f>SUMIF(E161:E183,"=GRENG",L161:L183)</f>
        <v>0</v>
      </c>
      <c r="M268" s="7">
        <f>SUMIF(E161:E183,"=GRENG",M161:M183)</f>
        <v>0</v>
      </c>
      <c r="N268" s="7">
        <f>SUMIF(E161:E183,"=GRENG",N161:N183)</f>
        <v>0</v>
      </c>
      <c r="O268" s="7">
        <f>SUMIF(E161:E183,"=GRENG",O161:O183)</f>
        <v>0</v>
      </c>
      <c r="P268" s="7">
        <f>SUMIF(E161:E183,"=GRENG",P161:P183)</f>
        <v>0</v>
      </c>
      <c r="Q268" s="7">
        <f>SUMIF(E161:E183,"=GRENG",Q161:Q183)</f>
        <v>2</v>
      </c>
      <c r="R268" s="7">
        <f>SUMIF(E161:E183,"=GRENG",R161:R183)</f>
        <v>0</v>
      </c>
      <c r="S268" s="7">
        <f>SUMIF(E161:E183,"=GRENG",S161:S183)</f>
        <v>0</v>
      </c>
      <c r="T268" s="35">
        <f>SUMIF(E161:E183,"=GRENG",T161:T183)</f>
        <v>0</v>
      </c>
      <c r="U268" s="27">
        <f t="shared" si="43"/>
        <v>8</v>
      </c>
      <c r="V268" s="15">
        <f t="shared" si="44"/>
        <v>0</v>
      </c>
      <c r="W268">
        <f t="shared" si="45"/>
        <v>8</v>
      </c>
    </row>
    <row r="269" spans="2:23" ht="12.75">
      <c r="B269" s="131" t="s">
        <v>23</v>
      </c>
      <c r="C269" s="132"/>
      <c r="D269" s="133"/>
      <c r="E269" s="146" t="s">
        <v>61</v>
      </c>
      <c r="F269" s="147"/>
      <c r="G269" s="27">
        <f>SUMIF(E161:E183,"=GRELS",G161:G183)</f>
        <v>3</v>
      </c>
      <c r="H269" s="7">
        <f>SUMIF(E161:E183,"=GRELS",H161:H183)</f>
        <v>2</v>
      </c>
      <c r="I269" s="7">
        <f>SUMIF(E161:E183,"=GRELS",I161:I183)</f>
        <v>0</v>
      </c>
      <c r="J269" s="7">
        <f>SUMIF(E161:E183,"=GRELS",J161:J183)</f>
        <v>0</v>
      </c>
      <c r="K269" s="7">
        <f>SUMIF(E161:E183,"=GRELS",K161:K183)</f>
        <v>0</v>
      </c>
      <c r="L269" s="7">
        <f>SUMIF(E161:E183,"=GRELS",L161:L183)</f>
        <v>0</v>
      </c>
      <c r="M269" s="7">
        <f>SUMIF(E161:E183,"=GRELS",M161:M183)</f>
        <v>0</v>
      </c>
      <c r="N269" s="7">
        <f>SUMIF(E161:E183,"=GRELS",N161:N183)</f>
        <v>0</v>
      </c>
      <c r="O269" s="7">
        <f>SUMIF(E161:E183,"=GRELS",O161:O183)</f>
        <v>0</v>
      </c>
      <c r="P269" s="7">
        <f>SUMIF(E161:E183,"=GRELS",P161:P183)</f>
        <v>0</v>
      </c>
      <c r="Q269" s="7">
        <f>SUMIF(E161:E183,"=GRELS",Q161:Q183)</f>
        <v>4</v>
      </c>
      <c r="R269" s="7">
        <f>SUMIF(E161:E183,"=GRELS",R161:R183)</f>
        <v>5</v>
      </c>
      <c r="S269" s="7">
        <f>SUMIF(E161:E183,"=GRELS",S161:S183)</f>
        <v>1</v>
      </c>
      <c r="T269" s="35">
        <f>SUMIF(E161:E183,"=GRELS",T161:T183)</f>
        <v>1</v>
      </c>
      <c r="U269" s="27">
        <f t="shared" si="43"/>
        <v>8</v>
      </c>
      <c r="V269" s="15">
        <f t="shared" si="44"/>
        <v>8</v>
      </c>
      <c r="W269">
        <f t="shared" si="45"/>
        <v>16</v>
      </c>
    </row>
    <row r="270" spans="2:23" ht="12.75">
      <c r="B270" s="131" t="s">
        <v>24</v>
      </c>
      <c r="C270" s="132"/>
      <c r="D270" s="133"/>
      <c r="E270" s="146" t="s">
        <v>62</v>
      </c>
      <c r="F270" s="147"/>
      <c r="G270" s="27">
        <f>SUMIF(E161:E183,"=GRHSS",G161:G183)</f>
        <v>0</v>
      </c>
      <c r="H270" s="7">
        <f>SUMIF(E161:E183,"=GRHSS",H161:H183)</f>
        <v>0</v>
      </c>
      <c r="I270" s="7">
        <f>SUMIF(E161:E183,"=GRHSS",I161:I183)</f>
        <v>0</v>
      </c>
      <c r="J270" s="7">
        <f>SUMIF(E161:E183,"=GRHSS",J161:J183)</f>
        <v>1</v>
      </c>
      <c r="K270" s="7">
        <f>SUMIF(E161:E183,"=GRHSS",K161:K183)</f>
        <v>0</v>
      </c>
      <c r="L270" s="7">
        <f>SUMIF(E161:E183,"=GRHSS",L161:L183)</f>
        <v>0</v>
      </c>
      <c r="M270" s="7">
        <f>SUMIF(E161:E183,"=GRHSS",M161:M183)</f>
        <v>0</v>
      </c>
      <c r="N270" s="7">
        <f>SUMIF(E161:E183,"=GRHSS",N161:N183)</f>
        <v>0</v>
      </c>
      <c r="O270" s="7">
        <f>SUMIF(E161:E183,"=GRHSS",O161:O183)</f>
        <v>0</v>
      </c>
      <c r="P270" s="7">
        <f>SUMIF(E161:E183,"=GRHSS",P161:P183)</f>
        <v>0</v>
      </c>
      <c r="Q270" s="7">
        <f>SUMIF(E161:E183,"=GRHSS",Q161:Q183)</f>
        <v>9</v>
      </c>
      <c r="R270" s="7">
        <f>SUMIF(E161:E183,"=GRHSS",R161:R183)</f>
        <v>15</v>
      </c>
      <c r="S270" s="7">
        <f>SUMIF(E161:E183,"=GRHSS",S161:S183)</f>
        <v>2</v>
      </c>
      <c r="T270" s="35">
        <f>SUMIF(E161:E183,"=GRHSS",T161:T183)</f>
        <v>6</v>
      </c>
      <c r="U270" s="27">
        <f t="shared" si="43"/>
        <v>11</v>
      </c>
      <c r="V270" s="15">
        <f t="shared" si="44"/>
        <v>22</v>
      </c>
      <c r="W270">
        <f t="shared" si="45"/>
        <v>33</v>
      </c>
    </row>
    <row r="271" spans="2:23" ht="12.75">
      <c r="B271" s="131" t="s">
        <v>25</v>
      </c>
      <c r="C271" s="132"/>
      <c r="D271" s="133"/>
      <c r="E271" s="146" t="s">
        <v>65</v>
      </c>
      <c r="F271" s="147"/>
      <c r="G271" s="27">
        <f>SUMIF(E161:E183,"=GRNUR",G161:G183)</f>
        <v>0</v>
      </c>
      <c r="H271" s="7">
        <f>SUMIF(E161:E183,"=GRNUR",H161:H183)</f>
        <v>0</v>
      </c>
      <c r="I271" s="7">
        <f>SUMIF(E161:E183,"=GRNUR",I161:I183)</f>
        <v>0</v>
      </c>
      <c r="J271" s="7">
        <f>SUMIF(E161:E183,"=GRNUR",J161:J183)</f>
        <v>0</v>
      </c>
      <c r="K271" s="7">
        <f>SUMIF(E161:E183,"=GRNUR",K161:K183)</f>
        <v>0</v>
      </c>
      <c r="L271" s="7">
        <f>SUMIF(E161:E183,"=GRNUR",L161:L183)</f>
        <v>0</v>
      </c>
      <c r="M271" s="7">
        <f>SUMIF(E161:E183,"=GRNUR",M161:M183)</f>
        <v>0</v>
      </c>
      <c r="N271" s="7">
        <f>SUMIF(E161:E183,"=GRNUR",N161:N183)</f>
        <v>0</v>
      </c>
      <c r="O271" s="7">
        <f>SUMIF(E161:E183,"=GRNUR",O161:O183)</f>
        <v>0</v>
      </c>
      <c r="P271" s="7">
        <f>SUMIF(E161:E183,"=GRNUR",P161:P183)</f>
        <v>0</v>
      </c>
      <c r="Q271" s="7">
        <f>SUMIF(E161:E183,"GRNUR",Q161:Q183)</f>
        <v>0</v>
      </c>
      <c r="R271" s="7">
        <f>SUMIF(E161:E183,"=GRNUR",R161:R183)</f>
        <v>1</v>
      </c>
      <c r="S271" s="7">
        <f>SUMIF(E161:E183,"=GRNUR",S161:S183)</f>
        <v>0</v>
      </c>
      <c r="T271" s="35">
        <f>SUMIF(E161:E183,"=GRNUR",T161:T183)</f>
        <v>0</v>
      </c>
      <c r="U271" s="27">
        <f t="shared" si="43"/>
        <v>0</v>
      </c>
      <c r="V271" s="15">
        <f t="shared" si="44"/>
        <v>1</v>
      </c>
      <c r="W271">
        <f t="shared" si="45"/>
        <v>1</v>
      </c>
    </row>
    <row r="272" spans="2:23" ht="12.75">
      <c r="B272" s="131" t="s">
        <v>26</v>
      </c>
      <c r="C272" s="132"/>
      <c r="D272" s="133"/>
      <c r="E272" s="152" t="s">
        <v>64</v>
      </c>
      <c r="F272" s="153"/>
      <c r="G272" s="27">
        <f>SUMIF(E161:E183,"=GOCG",G161:G183)</f>
        <v>3</v>
      </c>
      <c r="H272" s="7">
        <f>SUMIF(E161:E183,"=GOCG",H161:H183)</f>
        <v>0</v>
      </c>
      <c r="I272" s="7">
        <f>SUMIF(E161:E183,"=GOCG",I161:I183)</f>
        <v>0</v>
      </c>
      <c r="J272" s="7">
        <f>SUMIF(E161:E183,"=GOCG",J161:J183)</f>
        <v>0</v>
      </c>
      <c r="K272" s="7">
        <f>SUMIF(E161:E183,"=GOCG",K161:K183)</f>
        <v>0</v>
      </c>
      <c r="L272" s="7">
        <f>SUMIF(E161:E183,"=GOCG",L161:L183)</f>
        <v>0</v>
      </c>
      <c r="M272" s="7">
        <f>SUMIF(E161:E183,"=GOCG",M161:M183)</f>
        <v>0</v>
      </c>
      <c r="N272" s="7">
        <f>SUMIF(E161:E183,"=GOCG",N161:N183)</f>
        <v>0</v>
      </c>
      <c r="O272" s="7">
        <f>SUMIF(E161:E183,"=GOCG",O161:O183)</f>
        <v>0</v>
      </c>
      <c r="P272" s="7">
        <f>SUMIF(E161:E183,"=GOCG",P161:P183)</f>
        <v>0</v>
      </c>
      <c r="Q272" s="7">
        <f>SUMIF(E161:E183,"=GOCG",Q161:Q183)</f>
        <v>4</v>
      </c>
      <c r="R272" s="7">
        <f>SUMIF(E161:E183,"=GOCG",R161:R183)</f>
        <v>4</v>
      </c>
      <c r="S272" s="7">
        <f>SUMIF(E161:E183,"=GOCG",S161:S183)</f>
        <v>0</v>
      </c>
      <c r="T272" s="35">
        <f>SUMIF(E161:E183,"=GOCG",T161:T183)</f>
        <v>0</v>
      </c>
      <c r="U272" s="27">
        <f t="shared" si="43"/>
        <v>7</v>
      </c>
      <c r="V272" s="15">
        <f t="shared" si="44"/>
        <v>4</v>
      </c>
      <c r="W272">
        <f t="shared" si="45"/>
        <v>11</v>
      </c>
    </row>
    <row r="273" spans="2:23" ht="12.75">
      <c r="B273" s="143" t="s">
        <v>27</v>
      </c>
      <c r="C273" s="144"/>
      <c r="D273" s="145"/>
      <c r="E273" s="154" t="s">
        <v>66</v>
      </c>
      <c r="F273" s="155"/>
      <c r="G273" s="28">
        <f>SUMIF(E161:E183,"=GRPH",G161:G183)</f>
        <v>2</v>
      </c>
      <c r="H273" s="16">
        <f>SUMIF(E161:E183,"=GRPH",H161:H183)</f>
        <v>1</v>
      </c>
      <c r="I273" s="16">
        <f>SUMIF(E161:E183,"=GRPH",I161:I183)</f>
        <v>0</v>
      </c>
      <c r="J273" s="16">
        <f>SUMIF(E161:E183,"=GRPH",J161:J183)</f>
        <v>0</v>
      </c>
      <c r="K273" s="16">
        <f>SUMIF(E161:E183,"=GRPH",K161:K183)</f>
        <v>0</v>
      </c>
      <c r="L273" s="16">
        <f>SUMIF(E161:E183,"=GRPH",L161:L183)</f>
        <v>0</v>
      </c>
      <c r="M273" s="16">
        <f>SUMIF(E161:E183,"=GRPH",M161:M183)</f>
        <v>1</v>
      </c>
      <c r="N273" s="16">
        <f>SUMIF(E161:E183,"=GRPH",N161:N183)</f>
        <v>0</v>
      </c>
      <c r="O273" s="16">
        <f>SUMIF(E161:E183,"=GRPH",O161:O183)</f>
        <v>0</v>
      </c>
      <c r="P273" s="16">
        <f>SUMIF(E161:E183,"=GRPH",P161:P183)</f>
        <v>0</v>
      </c>
      <c r="Q273" s="16">
        <f>SUMIF(E161:E183,"=GRPH",Q161:Q183)</f>
        <v>2</v>
      </c>
      <c r="R273" s="16">
        <f>SUMIF(E161:E183,"=GRPH",R161:R183)</f>
        <v>1</v>
      </c>
      <c r="S273" s="16">
        <f>SUMIF(E161:E183,"=GRPH",S161:S183)</f>
        <v>0</v>
      </c>
      <c r="T273" s="39">
        <f>SUMIF(E161:E183,"=GRPH",T161:T183)</f>
        <v>1</v>
      </c>
      <c r="U273" s="28">
        <f t="shared" si="43"/>
        <v>5</v>
      </c>
      <c r="V273" s="18">
        <f t="shared" si="44"/>
        <v>3</v>
      </c>
      <c r="W273">
        <f t="shared" si="45"/>
        <v>8</v>
      </c>
    </row>
    <row r="274" spans="2:23" ht="12.75">
      <c r="B274" s="32" t="s">
        <v>28</v>
      </c>
      <c r="G274">
        <f aca="true" t="shared" si="46" ref="G274:W274">SUM(G266:G273)</f>
        <v>18</v>
      </c>
      <c r="H274">
        <f t="shared" si="46"/>
        <v>7</v>
      </c>
      <c r="I274">
        <f t="shared" si="46"/>
        <v>0</v>
      </c>
      <c r="J274">
        <f t="shared" si="46"/>
        <v>2</v>
      </c>
      <c r="K274">
        <f t="shared" si="46"/>
        <v>0</v>
      </c>
      <c r="L274">
        <f t="shared" si="46"/>
        <v>0</v>
      </c>
      <c r="M274">
        <f t="shared" si="46"/>
        <v>1</v>
      </c>
      <c r="N274">
        <f t="shared" si="46"/>
        <v>1</v>
      </c>
      <c r="O274">
        <f t="shared" si="46"/>
        <v>0</v>
      </c>
      <c r="P274">
        <f t="shared" si="46"/>
        <v>3</v>
      </c>
      <c r="Q274">
        <f t="shared" si="46"/>
        <v>30</v>
      </c>
      <c r="R274">
        <f t="shared" si="46"/>
        <v>38</v>
      </c>
      <c r="S274">
        <f t="shared" si="46"/>
        <v>4</v>
      </c>
      <c r="T274">
        <f t="shared" si="46"/>
        <v>10</v>
      </c>
      <c r="U274">
        <f t="shared" si="46"/>
        <v>53</v>
      </c>
      <c r="V274">
        <f t="shared" si="46"/>
        <v>61</v>
      </c>
      <c r="W274">
        <f t="shared" si="46"/>
        <v>114</v>
      </c>
    </row>
    <row r="275" ht="12.75">
      <c r="B275" s="32"/>
    </row>
    <row r="277" spans="3:22" ht="12.75">
      <c r="C277" s="3" t="s">
        <v>587</v>
      </c>
      <c r="G277" s="112" t="s">
        <v>10</v>
      </c>
      <c r="H277" s="112"/>
      <c r="I277" s="112" t="s">
        <v>12</v>
      </c>
      <c r="J277" s="112"/>
      <c r="K277" s="112" t="s">
        <v>11</v>
      </c>
      <c r="L277" s="112"/>
      <c r="M277" s="112" t="s">
        <v>13</v>
      </c>
      <c r="N277" s="112"/>
      <c r="O277" s="112" t="s">
        <v>4</v>
      </c>
      <c r="P277" s="112"/>
      <c r="Q277" s="112" t="s">
        <v>5</v>
      </c>
      <c r="R277" s="112"/>
      <c r="S277" s="112" t="s">
        <v>6</v>
      </c>
      <c r="T277" s="112"/>
      <c r="U277" s="112" t="s">
        <v>14</v>
      </c>
      <c r="V277" s="112"/>
    </row>
    <row r="278" spans="2:23" ht="12.75">
      <c r="B278" s="3" t="s">
        <v>80</v>
      </c>
      <c r="E278" s="31" t="s">
        <v>81</v>
      </c>
      <c r="G278" s="25" t="s">
        <v>0</v>
      </c>
      <c r="H278" s="25" t="s">
        <v>7</v>
      </c>
      <c r="I278" s="25" t="s">
        <v>0</v>
      </c>
      <c r="J278" s="25" t="s">
        <v>7</v>
      </c>
      <c r="K278" s="25" t="s">
        <v>0</v>
      </c>
      <c r="L278" s="25" t="s">
        <v>7</v>
      </c>
      <c r="M278" s="25" t="s">
        <v>0</v>
      </c>
      <c r="N278" s="25" t="s">
        <v>7</v>
      </c>
      <c r="O278" s="25" t="s">
        <v>0</v>
      </c>
      <c r="P278" s="25" t="s">
        <v>7</v>
      </c>
      <c r="Q278" s="25" t="s">
        <v>0</v>
      </c>
      <c r="R278" s="25" t="s">
        <v>7</v>
      </c>
      <c r="S278" s="25" t="s">
        <v>0</v>
      </c>
      <c r="T278" s="25" t="s">
        <v>7</v>
      </c>
      <c r="U278" s="25" t="s">
        <v>0</v>
      </c>
      <c r="V278" s="25" t="s">
        <v>7</v>
      </c>
      <c r="W278" s="29" t="s">
        <v>2</v>
      </c>
    </row>
    <row r="279" spans="2:23" ht="12.75">
      <c r="B279" s="127" t="s">
        <v>27</v>
      </c>
      <c r="C279" s="128"/>
      <c r="D279" s="128"/>
      <c r="E279" s="129" t="s">
        <v>66</v>
      </c>
      <c r="F279" s="130"/>
      <c r="G279" s="41">
        <f>SUMIF(E193:E193,"=PHARM",G193:G193)</f>
        <v>0</v>
      </c>
      <c r="H279" s="22">
        <f>SUMIF(E193:E193,"=PHARM",H193:H193)</f>
        <v>0</v>
      </c>
      <c r="I279" s="22">
        <f>SUMIF(E193:E193,"=PHARM",I193:I193)</f>
        <v>0</v>
      </c>
      <c r="J279" s="22">
        <f>SUMIF(E193:E193,"=PHARM",J193:J193)</f>
        <v>0</v>
      </c>
      <c r="K279" s="22">
        <f>SUMIF(E193:E193,"=PHARM",K193:K193)</f>
        <v>0</v>
      </c>
      <c r="L279" s="22">
        <f>SUMIF(E193:E193,"=PHARM",L193:L193)</f>
        <v>0</v>
      </c>
      <c r="M279" s="22">
        <f>SUMIF(E193:E193,"=PHARM",M193:M193)</f>
        <v>2</v>
      </c>
      <c r="N279" s="22">
        <f>SUMIF(E193:E193,"=PHARM",N193:N193)</f>
        <v>2</v>
      </c>
      <c r="O279" s="22">
        <f>SUMIF(E193:E193,"=PHARM",O193:O193)</f>
        <v>0</v>
      </c>
      <c r="P279" s="22">
        <f>SUMIF(E193:E193,"=PHARM",P193:P193)</f>
        <v>1</v>
      </c>
      <c r="Q279" s="22">
        <f>SUMIF(E193:E193,"=PHARM",Q193:Q193)</f>
        <v>34</v>
      </c>
      <c r="R279" s="22">
        <f>SUMIF(E193:E193,"=PHARM",R193:R193)</f>
        <v>41</v>
      </c>
      <c r="S279" s="22">
        <f>SUMIF(E193:E193,"=PHARM",S193:S193)</f>
        <v>2</v>
      </c>
      <c r="T279" s="40">
        <f>SUMIF(E193:E193,"=PHARM",T193:T193)</f>
        <v>9</v>
      </c>
      <c r="U279" s="41">
        <f>G279+I279+K279+M279+O279+Q279+S279</f>
        <v>38</v>
      </c>
      <c r="V279" s="24">
        <f>H279+J279+L279+N279+P279+R279+T279</f>
        <v>53</v>
      </c>
      <c r="W279">
        <f>U279+V279</f>
        <v>91</v>
      </c>
    </row>
    <row r="280" spans="2:23" ht="12.75">
      <c r="B280" s="32" t="s">
        <v>28</v>
      </c>
      <c r="G280">
        <f>SUM(G279)</f>
        <v>0</v>
      </c>
      <c r="H280">
        <f aca="true" t="shared" si="47" ref="H280:W280">SUM(H279)</f>
        <v>0</v>
      </c>
      <c r="I280">
        <f t="shared" si="47"/>
        <v>0</v>
      </c>
      <c r="J280">
        <f t="shared" si="47"/>
        <v>0</v>
      </c>
      <c r="K280">
        <f t="shared" si="47"/>
        <v>0</v>
      </c>
      <c r="L280">
        <f t="shared" si="47"/>
        <v>0</v>
      </c>
      <c r="M280">
        <f t="shared" si="47"/>
        <v>2</v>
      </c>
      <c r="N280">
        <f t="shared" si="47"/>
        <v>2</v>
      </c>
      <c r="O280">
        <f t="shared" si="47"/>
        <v>0</v>
      </c>
      <c r="P280">
        <f t="shared" si="47"/>
        <v>1</v>
      </c>
      <c r="Q280">
        <f t="shared" si="47"/>
        <v>34</v>
      </c>
      <c r="R280">
        <f t="shared" si="47"/>
        <v>41</v>
      </c>
      <c r="S280">
        <f t="shared" si="47"/>
        <v>2</v>
      </c>
      <c r="T280">
        <f t="shared" si="47"/>
        <v>9</v>
      </c>
      <c r="U280">
        <f t="shared" si="47"/>
        <v>38</v>
      </c>
      <c r="V280">
        <f t="shared" si="47"/>
        <v>53</v>
      </c>
      <c r="W280">
        <f t="shared" si="47"/>
        <v>91</v>
      </c>
    </row>
    <row r="283" spans="3:22" ht="12.75">
      <c r="C283" s="3" t="s">
        <v>46</v>
      </c>
      <c r="G283" s="112" t="s">
        <v>10</v>
      </c>
      <c r="H283" s="112"/>
      <c r="I283" s="112" t="s">
        <v>12</v>
      </c>
      <c r="J283" s="112"/>
      <c r="K283" s="112" t="s">
        <v>11</v>
      </c>
      <c r="L283" s="112"/>
      <c r="M283" s="112" t="s">
        <v>13</v>
      </c>
      <c r="N283" s="112"/>
      <c r="O283" s="112" t="s">
        <v>4</v>
      </c>
      <c r="P283" s="112"/>
      <c r="Q283" s="112" t="s">
        <v>5</v>
      </c>
      <c r="R283" s="112"/>
      <c r="S283" s="112" t="s">
        <v>6</v>
      </c>
      <c r="T283" s="112"/>
      <c r="U283" s="112" t="s">
        <v>14</v>
      </c>
      <c r="V283" s="112"/>
    </row>
    <row r="284" spans="2:23" ht="12.75">
      <c r="B284" s="3" t="s">
        <v>80</v>
      </c>
      <c r="E284" s="31" t="s">
        <v>81</v>
      </c>
      <c r="G284" s="25" t="s">
        <v>0</v>
      </c>
      <c r="H284" s="25" t="s">
        <v>7</v>
      </c>
      <c r="I284" s="25" t="s">
        <v>0</v>
      </c>
      <c r="J284" s="25" t="s">
        <v>7</v>
      </c>
      <c r="K284" s="25" t="s">
        <v>0</v>
      </c>
      <c r="L284" s="25" t="s">
        <v>7</v>
      </c>
      <c r="M284" s="25" t="s">
        <v>0</v>
      </c>
      <c r="N284" s="25" t="s">
        <v>7</v>
      </c>
      <c r="O284" s="25" t="s">
        <v>0</v>
      </c>
      <c r="P284" s="25" t="s">
        <v>7</v>
      </c>
      <c r="Q284" s="25" t="s">
        <v>0</v>
      </c>
      <c r="R284" s="25" t="s">
        <v>7</v>
      </c>
      <c r="S284" s="25" t="s">
        <v>0</v>
      </c>
      <c r="T284" s="25" t="s">
        <v>7</v>
      </c>
      <c r="U284" s="25" t="s">
        <v>0</v>
      </c>
      <c r="V284" s="25" t="s">
        <v>7</v>
      </c>
      <c r="W284" s="29" t="s">
        <v>2</v>
      </c>
    </row>
    <row r="285" spans="2:23" ht="12.75">
      <c r="B285" s="122" t="s">
        <v>24</v>
      </c>
      <c r="C285" s="123"/>
      <c r="D285" s="124"/>
      <c r="E285" s="125" t="s">
        <v>62</v>
      </c>
      <c r="F285" s="126"/>
      <c r="G285" s="41">
        <f>SUMIF(E203:E203,"=GRHSS",G203:G203)</f>
        <v>0</v>
      </c>
      <c r="H285" s="22">
        <f>SUMIF(E203:E203,"=GRGRHSSS",H203:H203)</f>
        <v>0</v>
      </c>
      <c r="I285" s="22">
        <f>SUMIF(E203:E203,"=GRHSS",I203:I203)</f>
        <v>0</v>
      </c>
      <c r="J285" s="22">
        <f>SUMIF(E203:E203,"=GRHSS",J203:J203)</f>
        <v>0</v>
      </c>
      <c r="K285" s="22">
        <f>SUMIF(E203:E203,"=GRHSS",K203:K203)</f>
        <v>0</v>
      </c>
      <c r="L285" s="22">
        <f>SUMIF(E203:E203,"=GRHSS",L203:L203)</f>
        <v>0</v>
      </c>
      <c r="M285" s="22">
        <f>SUMIF(E203:E203,"=GRHSS",M203:M203)</f>
        <v>0</v>
      </c>
      <c r="N285" s="22">
        <f>SUMIF(E203:E203,"=GRHSS",N203:N203)</f>
        <v>0</v>
      </c>
      <c r="O285" s="22">
        <f>SUMIF(E203:E203,"=GRHSS",O203:O203)</f>
        <v>0</v>
      </c>
      <c r="P285" s="22">
        <f>SUMIF(E203:E203,"=GRHSS",P203:P203)</f>
        <v>1</v>
      </c>
      <c r="Q285" s="22">
        <f>SUMIF(E203:E203,"=GRHSS",Q203:Q203)</f>
        <v>3</v>
      </c>
      <c r="R285" s="22">
        <f>SUMIF(E203:E203,"=GRHSS",R203:R203)</f>
        <v>5</v>
      </c>
      <c r="S285" s="22">
        <f>SUMIF(E203:E203,"=GRHSS",S203:S203)</f>
        <v>0</v>
      </c>
      <c r="T285" s="40">
        <f>SUMIF(E203:E203,"=GRHSS",T203:T203)</f>
        <v>1</v>
      </c>
      <c r="U285" s="41">
        <f>G285+I285+K285+M285+O285+Q285+S285</f>
        <v>3</v>
      </c>
      <c r="V285" s="24">
        <f>H285+J285+L285+N285+P285+R285+T285</f>
        <v>7</v>
      </c>
      <c r="W285">
        <f>U285+V285</f>
        <v>10</v>
      </c>
    </row>
    <row r="286" spans="2:23" ht="12.75">
      <c r="B286" s="32" t="s">
        <v>28</v>
      </c>
      <c r="G286">
        <f aca="true" t="shared" si="48" ref="G286:W286">SUM(G285)</f>
        <v>0</v>
      </c>
      <c r="H286">
        <f t="shared" si="48"/>
        <v>0</v>
      </c>
      <c r="I286">
        <f t="shared" si="48"/>
        <v>0</v>
      </c>
      <c r="J286">
        <f t="shared" si="48"/>
        <v>0</v>
      </c>
      <c r="K286">
        <f t="shared" si="48"/>
        <v>0</v>
      </c>
      <c r="L286">
        <f t="shared" si="48"/>
        <v>0</v>
      </c>
      <c r="M286">
        <f t="shared" si="48"/>
        <v>0</v>
      </c>
      <c r="N286">
        <f t="shared" si="48"/>
        <v>0</v>
      </c>
      <c r="O286">
        <f t="shared" si="48"/>
        <v>0</v>
      </c>
      <c r="P286">
        <f t="shared" si="48"/>
        <v>1</v>
      </c>
      <c r="Q286">
        <f t="shared" si="48"/>
        <v>3</v>
      </c>
      <c r="R286">
        <f t="shared" si="48"/>
        <v>5</v>
      </c>
      <c r="S286">
        <f t="shared" si="48"/>
        <v>0</v>
      </c>
      <c r="T286">
        <f t="shared" si="48"/>
        <v>1</v>
      </c>
      <c r="U286">
        <f t="shared" si="48"/>
        <v>3</v>
      </c>
      <c r="V286">
        <f t="shared" si="48"/>
        <v>7</v>
      </c>
      <c r="W286">
        <f t="shared" si="48"/>
        <v>10</v>
      </c>
    </row>
  </sheetData>
  <mergeCells count="149">
    <mergeCell ref="O277:P277"/>
    <mergeCell ref="Q277:R277"/>
    <mergeCell ref="S277:T277"/>
    <mergeCell ref="U277:V277"/>
    <mergeCell ref="G277:H277"/>
    <mergeCell ref="I277:J277"/>
    <mergeCell ref="K277:L277"/>
    <mergeCell ref="M277:N277"/>
    <mergeCell ref="O264:P264"/>
    <mergeCell ref="Q264:R264"/>
    <mergeCell ref="S264:T264"/>
    <mergeCell ref="U264:V264"/>
    <mergeCell ref="G264:H264"/>
    <mergeCell ref="I264:J264"/>
    <mergeCell ref="K264:L264"/>
    <mergeCell ref="M264:N264"/>
    <mergeCell ref="O250:P250"/>
    <mergeCell ref="Q250:R250"/>
    <mergeCell ref="S250:T250"/>
    <mergeCell ref="U250:V250"/>
    <mergeCell ref="G250:H250"/>
    <mergeCell ref="I250:J250"/>
    <mergeCell ref="K250:L250"/>
    <mergeCell ref="M250:N250"/>
    <mergeCell ref="O236:P236"/>
    <mergeCell ref="Q236:R236"/>
    <mergeCell ref="S236:T236"/>
    <mergeCell ref="U236:V236"/>
    <mergeCell ref="G236:H236"/>
    <mergeCell ref="I236:J236"/>
    <mergeCell ref="K236:L236"/>
    <mergeCell ref="M236:N236"/>
    <mergeCell ref="G5:H5"/>
    <mergeCell ref="I5:J5"/>
    <mergeCell ref="K5:L5"/>
    <mergeCell ref="M5:N5"/>
    <mergeCell ref="O5:P5"/>
    <mergeCell ref="Q5:R5"/>
    <mergeCell ref="S5:T5"/>
    <mergeCell ref="U5:V5"/>
    <mergeCell ref="G104:H104"/>
    <mergeCell ref="I104:J104"/>
    <mergeCell ref="K104:L104"/>
    <mergeCell ref="M104:N104"/>
    <mergeCell ref="O104:P104"/>
    <mergeCell ref="Q104:R104"/>
    <mergeCell ref="S104:T104"/>
    <mergeCell ref="U104:V104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G191:H191"/>
    <mergeCell ref="I191:J191"/>
    <mergeCell ref="K191:L191"/>
    <mergeCell ref="M191:N191"/>
    <mergeCell ref="O191:P191"/>
    <mergeCell ref="Q191:R191"/>
    <mergeCell ref="S191:T191"/>
    <mergeCell ref="U191:V191"/>
    <mergeCell ref="G217:H217"/>
    <mergeCell ref="I217:J217"/>
    <mergeCell ref="K217:L217"/>
    <mergeCell ref="M217:N217"/>
    <mergeCell ref="O217:P217"/>
    <mergeCell ref="Q217:R217"/>
    <mergeCell ref="S217:T217"/>
    <mergeCell ref="U217:V217"/>
    <mergeCell ref="G201:H201"/>
    <mergeCell ref="I201:J201"/>
    <mergeCell ref="K201:L201"/>
    <mergeCell ref="M201:N201"/>
    <mergeCell ref="O201:P201"/>
    <mergeCell ref="Q201:R201"/>
    <mergeCell ref="S201:T201"/>
    <mergeCell ref="U201:V201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52:F252"/>
    <mergeCell ref="E253:F253"/>
    <mergeCell ref="E254:F254"/>
    <mergeCell ref="E255:F255"/>
    <mergeCell ref="E256:F256"/>
    <mergeCell ref="E257:F257"/>
    <mergeCell ref="E258:F258"/>
    <mergeCell ref="E260:F260"/>
    <mergeCell ref="E259:F259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52:D252"/>
    <mergeCell ref="B253:D253"/>
    <mergeCell ref="B254:D254"/>
    <mergeCell ref="B255:D255"/>
    <mergeCell ref="B256:D256"/>
    <mergeCell ref="B257:D257"/>
    <mergeCell ref="B258:D258"/>
    <mergeCell ref="B260:D260"/>
    <mergeCell ref="B259:D259"/>
    <mergeCell ref="B279:D279"/>
    <mergeCell ref="E279:F279"/>
    <mergeCell ref="G283:H283"/>
    <mergeCell ref="I283:J283"/>
    <mergeCell ref="S283:T283"/>
    <mergeCell ref="U283:V283"/>
    <mergeCell ref="B285:D285"/>
    <mergeCell ref="E285:F285"/>
    <mergeCell ref="K283:L283"/>
    <mergeCell ref="M283:N283"/>
    <mergeCell ref="O283:P283"/>
    <mergeCell ref="Q283:R283"/>
    <mergeCell ref="C223:F223"/>
    <mergeCell ref="C219:F219"/>
    <mergeCell ref="C220:F220"/>
    <mergeCell ref="C221:F221"/>
    <mergeCell ref="C222:F222"/>
  </mergeCells>
  <printOptions horizontalCentered="1"/>
  <pageMargins left="0.75" right="0.75" top="1" bottom="0.75" header="0.5" footer="0.5"/>
  <pageSetup horizontalDpi="600" verticalDpi="600" orientation="landscape" scale="59" r:id="rId1"/>
  <rowBreaks count="4" manualBreakCount="4">
    <brk id="99" max="255" man="1"/>
    <brk id="152" max="255" man="1"/>
    <brk id="213" max="255" man="1"/>
    <brk id="2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8.7109375" style="1" customWidth="1"/>
    <col min="3" max="3" width="7.7109375" style="48" bestFit="1" customWidth="1"/>
    <col min="4" max="4" width="14.7109375" style="0" customWidth="1"/>
    <col min="5" max="5" width="30.7109375" style="48" customWidth="1"/>
    <col min="6" max="6" width="6.7109375" style="1" customWidth="1"/>
    <col min="12" max="12" width="24.00390625" style="0" customWidth="1"/>
  </cols>
  <sheetData>
    <row r="1" ht="12.75">
      <c r="A1" s="44" t="s">
        <v>9</v>
      </c>
    </row>
    <row r="2" ht="12.75">
      <c r="A2" s="44" t="s">
        <v>79</v>
      </c>
    </row>
    <row r="3" ht="12.75">
      <c r="A3" s="3" t="s">
        <v>586</v>
      </c>
    </row>
    <row r="4" ht="12.75">
      <c r="A4" s="45" t="s">
        <v>247</v>
      </c>
    </row>
    <row r="5" ht="12.75">
      <c r="A5" s="47"/>
    </row>
    <row r="7" spans="1:6" ht="12.75">
      <c r="A7" s="102" t="s">
        <v>3</v>
      </c>
      <c r="B7" s="103" t="s">
        <v>672</v>
      </c>
      <c r="C7" s="104" t="s">
        <v>76</v>
      </c>
      <c r="D7" s="104" t="s">
        <v>74</v>
      </c>
      <c r="E7" s="104" t="s">
        <v>75</v>
      </c>
      <c r="F7" s="105" t="s">
        <v>44</v>
      </c>
    </row>
    <row r="8" spans="1:6" ht="12.75">
      <c r="A8" s="99" t="s">
        <v>589</v>
      </c>
      <c r="B8" s="100">
        <v>10699</v>
      </c>
      <c r="C8" s="101" t="s">
        <v>52</v>
      </c>
      <c r="D8" s="101" t="s">
        <v>433</v>
      </c>
      <c r="E8" s="101" t="s">
        <v>434</v>
      </c>
      <c r="F8" s="106" t="s">
        <v>29</v>
      </c>
    </row>
    <row r="9" spans="1:6" ht="12.75">
      <c r="A9" s="36" t="s">
        <v>589</v>
      </c>
      <c r="B9" s="8">
        <v>11201</v>
      </c>
      <c r="C9" s="7" t="s">
        <v>52</v>
      </c>
      <c r="D9" s="7" t="s">
        <v>435</v>
      </c>
      <c r="E9" s="7" t="s">
        <v>436</v>
      </c>
      <c r="F9" s="68" t="s">
        <v>29</v>
      </c>
    </row>
    <row r="10" spans="1:6" ht="12.75">
      <c r="A10" s="36" t="s">
        <v>589</v>
      </c>
      <c r="B10" s="8">
        <v>30301</v>
      </c>
      <c r="C10" s="7" t="s">
        <v>52</v>
      </c>
      <c r="D10" s="7" t="s">
        <v>441</v>
      </c>
      <c r="E10" s="7" t="s">
        <v>442</v>
      </c>
      <c r="F10" s="68" t="s">
        <v>29</v>
      </c>
    </row>
    <row r="11" spans="1:6" ht="12.75">
      <c r="A11" s="36" t="s">
        <v>589</v>
      </c>
      <c r="B11" s="8">
        <v>30601</v>
      </c>
      <c r="C11" s="7" t="s">
        <v>52</v>
      </c>
      <c r="D11" s="7" t="s">
        <v>443</v>
      </c>
      <c r="E11" s="7" t="s">
        <v>444</v>
      </c>
      <c r="F11" s="68" t="s">
        <v>29</v>
      </c>
    </row>
    <row r="12" spans="1:6" ht="12.75">
      <c r="A12" s="36" t="s">
        <v>589</v>
      </c>
      <c r="B12" s="8">
        <v>50107</v>
      </c>
      <c r="C12" s="7" t="s">
        <v>19</v>
      </c>
      <c r="D12" s="7" t="s">
        <v>445</v>
      </c>
      <c r="E12" s="7" t="s">
        <v>446</v>
      </c>
      <c r="F12" s="68" t="s">
        <v>33</v>
      </c>
    </row>
    <row r="13" spans="1:6" ht="12.75">
      <c r="A13" s="36" t="s">
        <v>589</v>
      </c>
      <c r="B13" s="8">
        <v>90101</v>
      </c>
      <c r="C13" s="7" t="s">
        <v>32</v>
      </c>
      <c r="D13" s="7" t="s">
        <v>313</v>
      </c>
      <c r="E13" s="7" t="s">
        <v>314</v>
      </c>
      <c r="F13" s="68" t="s">
        <v>32</v>
      </c>
    </row>
    <row r="14" spans="1:6" ht="12.75">
      <c r="A14" s="36" t="s">
        <v>589</v>
      </c>
      <c r="B14" s="8">
        <v>131202</v>
      </c>
      <c r="C14" s="7" t="s">
        <v>19</v>
      </c>
      <c r="D14" s="7" t="s">
        <v>595</v>
      </c>
      <c r="E14" s="7" t="s">
        <v>584</v>
      </c>
      <c r="F14" s="68" t="s">
        <v>31</v>
      </c>
    </row>
    <row r="15" spans="1:6" ht="12.75">
      <c r="A15" s="36" t="s">
        <v>589</v>
      </c>
      <c r="B15" s="8">
        <v>131205</v>
      </c>
      <c r="C15" s="7" t="s">
        <v>31</v>
      </c>
      <c r="D15" s="7" t="s">
        <v>596</v>
      </c>
      <c r="E15" s="7" t="s">
        <v>447</v>
      </c>
      <c r="F15" s="68" t="s">
        <v>31</v>
      </c>
    </row>
    <row r="16" spans="1:6" ht="12.75">
      <c r="A16" s="36" t="s">
        <v>589</v>
      </c>
      <c r="B16" s="8">
        <v>149999</v>
      </c>
      <c r="C16" s="7" t="s">
        <v>53</v>
      </c>
      <c r="D16" s="7" t="s">
        <v>449</v>
      </c>
      <c r="E16" s="7" t="s">
        <v>450</v>
      </c>
      <c r="F16" s="68" t="s">
        <v>35</v>
      </c>
    </row>
    <row r="17" spans="1:6" ht="12.75">
      <c r="A17" s="36" t="s">
        <v>589</v>
      </c>
      <c r="B17" s="8">
        <v>161200</v>
      </c>
      <c r="C17" s="7" t="s">
        <v>19</v>
      </c>
      <c r="D17" s="7" t="s">
        <v>451</v>
      </c>
      <c r="E17" s="7" t="s">
        <v>452</v>
      </c>
      <c r="F17" s="68" t="s">
        <v>33</v>
      </c>
    </row>
    <row r="18" spans="1:6" ht="12.75">
      <c r="A18" s="36" t="s">
        <v>589</v>
      </c>
      <c r="B18" s="8">
        <v>190901</v>
      </c>
      <c r="C18" s="7" t="s">
        <v>31</v>
      </c>
      <c r="D18" s="7" t="s">
        <v>453</v>
      </c>
      <c r="E18" s="7" t="s">
        <v>454</v>
      </c>
      <c r="F18" s="68" t="s">
        <v>31</v>
      </c>
    </row>
    <row r="19" spans="1:6" ht="12.75">
      <c r="A19" s="36" t="s">
        <v>589</v>
      </c>
      <c r="B19" s="8">
        <v>260101</v>
      </c>
      <c r="C19" s="7" t="s">
        <v>19</v>
      </c>
      <c r="D19" s="7" t="s">
        <v>597</v>
      </c>
      <c r="E19" s="7" t="s">
        <v>283</v>
      </c>
      <c r="F19" s="68" t="s">
        <v>36</v>
      </c>
    </row>
    <row r="20" spans="1:6" ht="12.75">
      <c r="A20" s="36" t="s">
        <v>589</v>
      </c>
      <c r="B20" s="8">
        <v>260399</v>
      </c>
      <c r="C20" s="7" t="s">
        <v>19</v>
      </c>
      <c r="D20" s="7" t="s">
        <v>598</v>
      </c>
      <c r="E20" s="7" t="s">
        <v>455</v>
      </c>
      <c r="F20" s="68" t="s">
        <v>36</v>
      </c>
    </row>
    <row r="21" spans="1:6" ht="12.75">
      <c r="A21" s="36" t="s">
        <v>589</v>
      </c>
      <c r="B21" s="8">
        <v>260399</v>
      </c>
      <c r="C21" s="7" t="s">
        <v>52</v>
      </c>
      <c r="D21" s="7" t="s">
        <v>456</v>
      </c>
      <c r="E21" s="7" t="s">
        <v>455</v>
      </c>
      <c r="F21" s="68" t="s">
        <v>29</v>
      </c>
    </row>
    <row r="22" spans="1:6" ht="12.75">
      <c r="A22" s="36" t="s">
        <v>589</v>
      </c>
      <c r="B22" s="8">
        <v>260502</v>
      </c>
      <c r="C22" s="7" t="s">
        <v>52</v>
      </c>
      <c r="D22" s="7" t="s">
        <v>599</v>
      </c>
      <c r="E22" s="7" t="s">
        <v>55</v>
      </c>
      <c r="F22" s="68" t="s">
        <v>29</v>
      </c>
    </row>
    <row r="23" spans="1:6" ht="12.75">
      <c r="A23" s="36" t="s">
        <v>589</v>
      </c>
      <c r="B23" s="8">
        <v>260701</v>
      </c>
      <c r="C23" s="7" t="s">
        <v>19</v>
      </c>
      <c r="D23" s="7" t="s">
        <v>600</v>
      </c>
      <c r="E23" s="7" t="s">
        <v>284</v>
      </c>
      <c r="F23" s="68" t="s">
        <v>36</v>
      </c>
    </row>
    <row r="24" spans="1:6" ht="12.75">
      <c r="A24" s="36" t="s">
        <v>589</v>
      </c>
      <c r="B24" s="8">
        <v>260701</v>
      </c>
      <c r="C24" s="7" t="s">
        <v>19</v>
      </c>
      <c r="D24" s="7" t="s">
        <v>601</v>
      </c>
      <c r="E24" s="7" t="s">
        <v>602</v>
      </c>
      <c r="F24" s="68" t="s">
        <v>36</v>
      </c>
    </row>
    <row r="25" spans="1:6" ht="12.75">
      <c r="A25" s="36" t="s">
        <v>589</v>
      </c>
      <c r="B25" s="8">
        <v>261302</v>
      </c>
      <c r="C25" s="7" t="s">
        <v>19</v>
      </c>
      <c r="D25" s="7" t="s">
        <v>603</v>
      </c>
      <c r="E25" s="7" t="s">
        <v>285</v>
      </c>
      <c r="F25" s="68" t="s">
        <v>36</v>
      </c>
    </row>
    <row r="26" spans="1:6" ht="12.75">
      <c r="A26" s="36" t="s">
        <v>589</v>
      </c>
      <c r="B26" s="8">
        <v>309999</v>
      </c>
      <c r="C26" s="7" t="s">
        <v>31</v>
      </c>
      <c r="D26" s="7" t="s">
        <v>457</v>
      </c>
      <c r="E26" s="7" t="s">
        <v>458</v>
      </c>
      <c r="F26" s="68" t="s">
        <v>31</v>
      </c>
    </row>
    <row r="27" spans="1:6" ht="12.75">
      <c r="A27" s="36" t="s">
        <v>589</v>
      </c>
      <c r="B27" s="8">
        <v>440501</v>
      </c>
      <c r="C27" s="7" t="s">
        <v>19</v>
      </c>
      <c r="D27" s="7" t="s">
        <v>604</v>
      </c>
      <c r="E27" s="7" t="s">
        <v>294</v>
      </c>
      <c r="F27" s="68" t="s">
        <v>29</v>
      </c>
    </row>
    <row r="28" spans="1:6" ht="12.75">
      <c r="A28" s="36" t="s">
        <v>589</v>
      </c>
      <c r="B28" s="8">
        <v>440501</v>
      </c>
      <c r="C28" s="7" t="s">
        <v>19</v>
      </c>
      <c r="D28" s="7" t="s">
        <v>605</v>
      </c>
      <c r="E28" s="7" t="s">
        <v>57</v>
      </c>
      <c r="F28" s="68" t="s">
        <v>29</v>
      </c>
    </row>
    <row r="29" spans="1:6" ht="12.75">
      <c r="A29" s="36" t="s">
        <v>589</v>
      </c>
      <c r="B29" s="8">
        <v>500901</v>
      </c>
      <c r="C29" s="7" t="s">
        <v>19</v>
      </c>
      <c r="D29" s="7" t="s">
        <v>606</v>
      </c>
      <c r="E29" s="7" t="s">
        <v>607</v>
      </c>
      <c r="F29" s="68" t="s">
        <v>1</v>
      </c>
    </row>
    <row r="30" spans="1:6" ht="12.75">
      <c r="A30" s="36" t="s">
        <v>589</v>
      </c>
      <c r="B30" s="8">
        <v>510602</v>
      </c>
      <c r="C30" s="7" t="s">
        <v>31</v>
      </c>
      <c r="D30" s="7" t="s">
        <v>467</v>
      </c>
      <c r="E30" s="7" t="s">
        <v>468</v>
      </c>
      <c r="F30" s="68" t="s">
        <v>31</v>
      </c>
    </row>
    <row r="31" spans="1:6" ht="12.75">
      <c r="A31" s="36" t="s">
        <v>589</v>
      </c>
      <c r="B31" s="8">
        <v>510602</v>
      </c>
      <c r="C31" s="7" t="s">
        <v>31</v>
      </c>
      <c r="D31" s="7" t="s">
        <v>469</v>
      </c>
      <c r="E31" s="7" t="s">
        <v>470</v>
      </c>
      <c r="F31" s="68" t="s">
        <v>31</v>
      </c>
    </row>
    <row r="32" spans="1:6" ht="12.75">
      <c r="A32" s="36" t="s">
        <v>589</v>
      </c>
      <c r="B32" s="8">
        <v>511005</v>
      </c>
      <c r="C32" s="7" t="s">
        <v>19</v>
      </c>
      <c r="D32" s="7" t="s">
        <v>471</v>
      </c>
      <c r="E32" s="7" t="s">
        <v>58</v>
      </c>
      <c r="F32" s="68" t="s">
        <v>29</v>
      </c>
    </row>
    <row r="33" spans="1:6" ht="12.75">
      <c r="A33" s="36" t="s">
        <v>589</v>
      </c>
      <c r="B33" s="8">
        <v>512001</v>
      </c>
      <c r="C33" s="7" t="s">
        <v>69</v>
      </c>
      <c r="D33" s="7" t="s">
        <v>472</v>
      </c>
      <c r="E33" s="7" t="s">
        <v>473</v>
      </c>
      <c r="F33" s="68" t="s">
        <v>39</v>
      </c>
    </row>
    <row r="34" spans="1:6" ht="12.75">
      <c r="A34" s="36" t="s">
        <v>589</v>
      </c>
      <c r="B34" s="8">
        <v>512003</v>
      </c>
      <c r="C34" s="7" t="s">
        <v>69</v>
      </c>
      <c r="D34" s="7" t="s">
        <v>608</v>
      </c>
      <c r="E34" s="7" t="s">
        <v>609</v>
      </c>
      <c r="F34" s="68" t="s">
        <v>39</v>
      </c>
    </row>
    <row r="35" spans="1:6" ht="12.75">
      <c r="A35" s="36" t="s">
        <v>589</v>
      </c>
      <c r="B35" s="8">
        <v>520804</v>
      </c>
      <c r="C35" s="7" t="s">
        <v>40</v>
      </c>
      <c r="D35" s="7" t="s">
        <v>474</v>
      </c>
      <c r="E35" s="7" t="s">
        <v>475</v>
      </c>
      <c r="F35" s="68" t="s">
        <v>40</v>
      </c>
    </row>
    <row r="36" spans="1:6" ht="12.75">
      <c r="A36" s="36" t="s">
        <v>589</v>
      </c>
      <c r="B36" s="8">
        <v>521401</v>
      </c>
      <c r="C36" s="7" t="s">
        <v>40</v>
      </c>
      <c r="D36" s="7" t="s">
        <v>476</v>
      </c>
      <c r="E36" s="7" t="s">
        <v>310</v>
      </c>
      <c r="F36" s="68" t="s">
        <v>40</v>
      </c>
    </row>
    <row r="37" spans="1:6" ht="12.75">
      <c r="A37" s="36" t="s">
        <v>589</v>
      </c>
      <c r="B37" s="8">
        <v>800001</v>
      </c>
      <c r="C37" s="7" t="s">
        <v>19</v>
      </c>
      <c r="D37" s="7" t="s">
        <v>610</v>
      </c>
      <c r="E37" s="7" t="s">
        <v>611</v>
      </c>
      <c r="F37" s="68" t="s">
        <v>612</v>
      </c>
    </row>
    <row r="38" spans="1:6" ht="12.75">
      <c r="A38" s="36" t="s">
        <v>589</v>
      </c>
      <c r="B38" s="8">
        <v>800001</v>
      </c>
      <c r="C38" s="7" t="s">
        <v>19</v>
      </c>
      <c r="D38" s="7" t="s">
        <v>613</v>
      </c>
      <c r="E38" s="7" t="s">
        <v>614</v>
      </c>
      <c r="F38" s="68" t="s">
        <v>612</v>
      </c>
    </row>
    <row r="39" spans="1:6" ht="12.75">
      <c r="A39" s="36" t="s">
        <v>589</v>
      </c>
      <c r="B39" s="8">
        <v>800001</v>
      </c>
      <c r="C39" s="7" t="s">
        <v>19</v>
      </c>
      <c r="D39" s="7" t="s">
        <v>615</v>
      </c>
      <c r="E39" s="7" t="s">
        <v>616</v>
      </c>
      <c r="F39" s="68" t="s">
        <v>612</v>
      </c>
    </row>
    <row r="40" spans="1:6" ht="12.75">
      <c r="A40" s="36" t="s">
        <v>589</v>
      </c>
      <c r="B40" s="8">
        <v>800002</v>
      </c>
      <c r="C40" s="7" t="s">
        <v>52</v>
      </c>
      <c r="D40" s="7" t="s">
        <v>617</v>
      </c>
      <c r="E40" s="7" t="s">
        <v>618</v>
      </c>
      <c r="F40" s="68" t="s">
        <v>29</v>
      </c>
    </row>
    <row r="41" spans="1:6" ht="12.75">
      <c r="A41" s="36" t="s">
        <v>589</v>
      </c>
      <c r="B41" s="8">
        <v>800002</v>
      </c>
      <c r="C41" s="7" t="s">
        <v>52</v>
      </c>
      <c r="D41" s="7" t="s">
        <v>619</v>
      </c>
      <c r="E41" s="7" t="s">
        <v>620</v>
      </c>
      <c r="F41" s="68" t="s">
        <v>29</v>
      </c>
    </row>
    <row r="42" spans="1:6" ht="12.75">
      <c r="A42" s="36" t="s">
        <v>589</v>
      </c>
      <c r="B42" s="8">
        <v>800003</v>
      </c>
      <c r="C42" s="7" t="s">
        <v>40</v>
      </c>
      <c r="D42" s="7" t="s">
        <v>621</v>
      </c>
      <c r="E42" s="7" t="s">
        <v>622</v>
      </c>
      <c r="F42" s="68" t="s">
        <v>40</v>
      </c>
    </row>
    <row r="43" spans="1:6" ht="12.75">
      <c r="A43" s="36" t="s">
        <v>589</v>
      </c>
      <c r="B43" s="8">
        <v>800004</v>
      </c>
      <c r="C43" s="7" t="s">
        <v>53</v>
      </c>
      <c r="D43" s="7" t="s">
        <v>623</v>
      </c>
      <c r="E43" s="7" t="s">
        <v>624</v>
      </c>
      <c r="F43" s="68" t="s">
        <v>35</v>
      </c>
    </row>
    <row r="44" spans="1:6" ht="12.75">
      <c r="A44" s="36" t="s">
        <v>589</v>
      </c>
      <c r="B44" s="8">
        <v>800005</v>
      </c>
      <c r="C44" s="7" t="s">
        <v>31</v>
      </c>
      <c r="D44" s="7" t="s">
        <v>625</v>
      </c>
      <c r="E44" s="7" t="s">
        <v>626</v>
      </c>
      <c r="F44" s="68" t="s">
        <v>31</v>
      </c>
    </row>
    <row r="45" spans="1:6" ht="12.75">
      <c r="A45" s="36" t="s">
        <v>589</v>
      </c>
      <c r="B45" s="8">
        <v>800005</v>
      </c>
      <c r="C45" s="7" t="s">
        <v>31</v>
      </c>
      <c r="D45" s="7" t="s">
        <v>627</v>
      </c>
      <c r="E45" s="7" t="s">
        <v>628</v>
      </c>
      <c r="F45" s="68" t="s">
        <v>31</v>
      </c>
    </row>
    <row r="46" spans="1:6" ht="12.75">
      <c r="A46" s="36" t="s">
        <v>589</v>
      </c>
      <c r="B46" s="8">
        <v>800008</v>
      </c>
      <c r="C46" s="7" t="s">
        <v>32</v>
      </c>
      <c r="D46" s="7" t="s">
        <v>629</v>
      </c>
      <c r="E46" s="7" t="s">
        <v>630</v>
      </c>
      <c r="F46" s="68" t="s">
        <v>32</v>
      </c>
    </row>
    <row r="47" spans="1:6" ht="12.75">
      <c r="A47" s="36" t="s">
        <v>589</v>
      </c>
      <c r="B47" s="8">
        <v>800011</v>
      </c>
      <c r="C47" s="7" t="s">
        <v>19</v>
      </c>
      <c r="D47" s="7" t="s">
        <v>631</v>
      </c>
      <c r="E47" s="7" t="s">
        <v>632</v>
      </c>
      <c r="F47" s="68" t="s">
        <v>612</v>
      </c>
    </row>
    <row r="48" spans="1:6" ht="12.75">
      <c r="A48" s="36" t="s">
        <v>589</v>
      </c>
      <c r="B48" s="8">
        <v>800012</v>
      </c>
      <c r="C48" s="7" t="s">
        <v>52</v>
      </c>
      <c r="D48" s="7" t="s">
        <v>633</v>
      </c>
      <c r="E48" s="7" t="s">
        <v>634</v>
      </c>
      <c r="F48" s="68" t="s">
        <v>29</v>
      </c>
    </row>
    <row r="49" spans="1:6" ht="12.75">
      <c r="A49" s="36" t="s">
        <v>589</v>
      </c>
      <c r="B49" s="8">
        <v>800013</v>
      </c>
      <c r="C49" s="7" t="s">
        <v>40</v>
      </c>
      <c r="D49" s="7" t="s">
        <v>635</v>
      </c>
      <c r="E49" s="7" t="s">
        <v>636</v>
      </c>
      <c r="F49" s="68" t="s">
        <v>40</v>
      </c>
    </row>
    <row r="50" spans="1:6" ht="12.75">
      <c r="A50" s="36" t="s">
        <v>589</v>
      </c>
      <c r="B50" s="8">
        <v>800013</v>
      </c>
      <c r="C50" s="7" t="s">
        <v>40</v>
      </c>
      <c r="D50" s="7" t="s">
        <v>637</v>
      </c>
      <c r="E50" s="7" t="s">
        <v>638</v>
      </c>
      <c r="F50" s="68" t="s">
        <v>40</v>
      </c>
    </row>
    <row r="51" spans="1:6" ht="12.75">
      <c r="A51" s="36" t="s">
        <v>589</v>
      </c>
      <c r="B51" s="8">
        <v>800014</v>
      </c>
      <c r="C51" s="7" t="s">
        <v>53</v>
      </c>
      <c r="D51" s="7" t="s">
        <v>639</v>
      </c>
      <c r="E51" s="7" t="s">
        <v>640</v>
      </c>
      <c r="F51" s="68" t="s">
        <v>35</v>
      </c>
    </row>
    <row r="52" spans="1:6" ht="12.75">
      <c r="A52" s="36" t="s">
        <v>589</v>
      </c>
      <c r="B52" s="8">
        <v>800014</v>
      </c>
      <c r="C52" s="7" t="s">
        <v>53</v>
      </c>
      <c r="D52" s="7" t="s">
        <v>641</v>
      </c>
      <c r="E52" s="7" t="s">
        <v>642</v>
      </c>
      <c r="F52" s="68" t="s">
        <v>35</v>
      </c>
    </row>
    <row r="53" spans="1:6" ht="12.75">
      <c r="A53" s="36" t="s">
        <v>589</v>
      </c>
      <c r="B53" s="8">
        <v>800015</v>
      </c>
      <c r="C53" s="7" t="s">
        <v>31</v>
      </c>
      <c r="D53" s="7" t="s">
        <v>643</v>
      </c>
      <c r="E53" s="7" t="s">
        <v>644</v>
      </c>
      <c r="F53" s="68" t="s">
        <v>31</v>
      </c>
    </row>
    <row r="54" spans="1:6" ht="12.75">
      <c r="A54" s="36" t="s">
        <v>589</v>
      </c>
      <c r="B54" s="8">
        <v>800016</v>
      </c>
      <c r="C54" s="7" t="s">
        <v>59</v>
      </c>
      <c r="D54" s="7" t="s">
        <v>645</v>
      </c>
      <c r="E54" s="7" t="s">
        <v>646</v>
      </c>
      <c r="F54" s="68" t="s">
        <v>38</v>
      </c>
    </row>
    <row r="55" spans="1:6" ht="12.75">
      <c r="A55" s="36" t="s">
        <v>589</v>
      </c>
      <c r="B55" s="8">
        <v>800016</v>
      </c>
      <c r="C55" s="7" t="s">
        <v>59</v>
      </c>
      <c r="D55" s="7" t="s">
        <v>647</v>
      </c>
      <c r="E55" s="7" t="s">
        <v>646</v>
      </c>
      <c r="F55" s="68" t="s">
        <v>38</v>
      </c>
    </row>
    <row r="56" spans="1:6" ht="12.75">
      <c r="A56" s="36" t="s">
        <v>589</v>
      </c>
      <c r="B56" s="8">
        <v>800017</v>
      </c>
      <c r="C56" s="7" t="s">
        <v>31</v>
      </c>
      <c r="D56" s="7" t="s">
        <v>648</v>
      </c>
      <c r="E56" s="7" t="s">
        <v>649</v>
      </c>
      <c r="F56" s="68" t="s">
        <v>38</v>
      </c>
    </row>
    <row r="57" spans="1:6" ht="12.75">
      <c r="A57" s="36" t="s">
        <v>589</v>
      </c>
      <c r="B57" s="8">
        <v>800018</v>
      </c>
      <c r="C57" s="7" t="s">
        <v>32</v>
      </c>
      <c r="D57" s="7" t="s">
        <v>650</v>
      </c>
      <c r="E57" s="7" t="s">
        <v>651</v>
      </c>
      <c r="F57" s="68" t="s">
        <v>32</v>
      </c>
    </row>
    <row r="58" spans="1:6" ht="12.75">
      <c r="A58" s="36" t="s">
        <v>589</v>
      </c>
      <c r="B58" s="8">
        <v>800020</v>
      </c>
      <c r="C58" s="7" t="s">
        <v>652</v>
      </c>
      <c r="D58" s="7" t="s">
        <v>653</v>
      </c>
      <c r="E58" s="7" t="s">
        <v>654</v>
      </c>
      <c r="F58" s="68"/>
    </row>
    <row r="59" spans="1:6" ht="12.75">
      <c r="A59" s="36" t="s">
        <v>589</v>
      </c>
      <c r="B59" s="8">
        <v>800020</v>
      </c>
      <c r="C59" s="7" t="s">
        <v>652</v>
      </c>
      <c r="D59" s="7" t="s">
        <v>655</v>
      </c>
      <c r="E59" s="7" t="s">
        <v>656</v>
      </c>
      <c r="F59" s="68"/>
    </row>
    <row r="60" spans="1:6" ht="12.75">
      <c r="A60" s="36" t="s">
        <v>589</v>
      </c>
      <c r="B60" s="8">
        <v>800514</v>
      </c>
      <c r="C60" s="7" t="s">
        <v>31</v>
      </c>
      <c r="D60" s="7" t="s">
        <v>657</v>
      </c>
      <c r="E60" s="7" t="s">
        <v>658</v>
      </c>
      <c r="F60" s="68" t="s">
        <v>31</v>
      </c>
    </row>
    <row r="61" spans="1:6" ht="12.75">
      <c r="A61" s="36" t="s">
        <v>589</v>
      </c>
      <c r="B61" s="8">
        <v>800514</v>
      </c>
      <c r="C61" s="7" t="s">
        <v>31</v>
      </c>
      <c r="D61" s="7" t="s">
        <v>659</v>
      </c>
      <c r="E61" s="7" t="s">
        <v>660</v>
      </c>
      <c r="F61" s="68" t="s">
        <v>31</v>
      </c>
    </row>
    <row r="62" spans="1:6" ht="12.75">
      <c r="A62" s="36" t="s">
        <v>589</v>
      </c>
      <c r="B62" s="8">
        <v>800518</v>
      </c>
      <c r="C62" s="7" t="s">
        <v>31</v>
      </c>
      <c r="D62" s="7" t="s">
        <v>661</v>
      </c>
      <c r="E62" s="7" t="s">
        <v>662</v>
      </c>
      <c r="F62" s="68" t="s">
        <v>31</v>
      </c>
    </row>
    <row r="63" spans="1:6" ht="12.75">
      <c r="A63" s="36" t="s">
        <v>589</v>
      </c>
      <c r="B63" s="8">
        <v>800545</v>
      </c>
      <c r="C63" s="7" t="s">
        <v>31</v>
      </c>
      <c r="D63" s="7" t="s">
        <v>663</v>
      </c>
      <c r="E63" s="7" t="s">
        <v>664</v>
      </c>
      <c r="F63" s="68" t="s">
        <v>31</v>
      </c>
    </row>
    <row r="64" spans="1:6" ht="12.75">
      <c r="A64" s="36" t="s">
        <v>589</v>
      </c>
      <c r="B64" s="8">
        <v>800596</v>
      </c>
      <c r="C64" s="7" t="s">
        <v>19</v>
      </c>
      <c r="D64" s="7" t="s">
        <v>665</v>
      </c>
      <c r="E64" s="7" t="s">
        <v>375</v>
      </c>
      <c r="F64" s="68" t="s">
        <v>612</v>
      </c>
    </row>
    <row r="65" spans="1:6" ht="12.75">
      <c r="A65" s="36"/>
      <c r="B65" s="8"/>
      <c r="C65" s="7"/>
      <c r="D65" s="7"/>
      <c r="E65" s="7"/>
      <c r="F65" s="68"/>
    </row>
    <row r="66" spans="1:6" ht="12.75">
      <c r="A66" s="36" t="s">
        <v>590</v>
      </c>
      <c r="B66" s="8">
        <v>111003</v>
      </c>
      <c r="C66" s="7" t="s">
        <v>60</v>
      </c>
      <c r="D66" s="7" t="s">
        <v>477</v>
      </c>
      <c r="E66" s="7" t="s">
        <v>478</v>
      </c>
      <c r="F66" s="68" t="s">
        <v>34</v>
      </c>
    </row>
    <row r="67" spans="1:6" ht="12.75">
      <c r="A67" s="36" t="s">
        <v>590</v>
      </c>
      <c r="B67" s="8">
        <v>131210</v>
      </c>
      <c r="C67" s="7" t="s">
        <v>31</v>
      </c>
      <c r="D67" s="7" t="s">
        <v>479</v>
      </c>
      <c r="E67" s="7" t="s">
        <v>480</v>
      </c>
      <c r="F67" s="68" t="s">
        <v>31</v>
      </c>
    </row>
    <row r="68" spans="1:6" ht="12.75">
      <c r="A68" s="36" t="s">
        <v>590</v>
      </c>
      <c r="B68" s="8">
        <v>131312</v>
      </c>
      <c r="C68" s="7" t="s">
        <v>60</v>
      </c>
      <c r="D68" s="7" t="s">
        <v>481</v>
      </c>
      <c r="E68" s="7" t="s">
        <v>482</v>
      </c>
      <c r="F68" s="68" t="s">
        <v>1</v>
      </c>
    </row>
    <row r="69" spans="1:6" ht="12.75">
      <c r="A69" s="36" t="s">
        <v>590</v>
      </c>
      <c r="B69" s="8">
        <v>131314</v>
      </c>
      <c r="C69" s="7" t="s">
        <v>62</v>
      </c>
      <c r="D69" s="7" t="s">
        <v>483</v>
      </c>
      <c r="E69" s="7" t="s">
        <v>484</v>
      </c>
      <c r="F69" s="68" t="s">
        <v>31</v>
      </c>
    </row>
    <row r="70" spans="1:6" ht="12.75">
      <c r="A70" s="36" t="s">
        <v>590</v>
      </c>
      <c r="B70" s="8">
        <v>131334</v>
      </c>
      <c r="C70" s="7" t="s">
        <v>60</v>
      </c>
      <c r="D70" s="7" t="s">
        <v>485</v>
      </c>
      <c r="E70" s="7" t="s">
        <v>486</v>
      </c>
      <c r="F70" s="68" t="s">
        <v>30</v>
      </c>
    </row>
    <row r="71" spans="1:6" ht="12.75">
      <c r="A71" s="36" t="s">
        <v>590</v>
      </c>
      <c r="B71" s="8">
        <v>190501</v>
      </c>
      <c r="C71" s="7" t="s">
        <v>61</v>
      </c>
      <c r="D71" s="7" t="s">
        <v>489</v>
      </c>
      <c r="E71" s="7" t="s">
        <v>490</v>
      </c>
      <c r="F71" s="68" t="s">
        <v>29</v>
      </c>
    </row>
    <row r="72" spans="1:6" ht="12.75">
      <c r="A72" s="36" t="s">
        <v>590</v>
      </c>
      <c r="B72" s="8">
        <v>190501</v>
      </c>
      <c r="C72" s="7" t="s">
        <v>61</v>
      </c>
      <c r="D72" s="7" t="s">
        <v>491</v>
      </c>
      <c r="E72" s="7" t="s">
        <v>490</v>
      </c>
      <c r="F72" s="68" t="s">
        <v>29</v>
      </c>
    </row>
    <row r="73" spans="1:6" ht="12.75">
      <c r="A73" s="36" t="s">
        <v>590</v>
      </c>
      <c r="B73" s="8">
        <v>190701</v>
      </c>
      <c r="C73" s="7" t="s">
        <v>62</v>
      </c>
      <c r="D73" s="7" t="s">
        <v>492</v>
      </c>
      <c r="E73" s="7" t="s">
        <v>317</v>
      </c>
      <c r="F73" s="68" t="s">
        <v>31</v>
      </c>
    </row>
    <row r="74" spans="1:6" ht="12.75">
      <c r="A74" s="36" t="s">
        <v>590</v>
      </c>
      <c r="B74" s="8">
        <v>250101</v>
      </c>
      <c r="C74" s="7" t="s">
        <v>60</v>
      </c>
      <c r="D74" s="7" t="s">
        <v>493</v>
      </c>
      <c r="E74" s="7" t="s">
        <v>494</v>
      </c>
      <c r="F74" s="68" t="s">
        <v>30</v>
      </c>
    </row>
    <row r="75" spans="1:6" ht="12.75">
      <c r="A75" s="36" t="s">
        <v>590</v>
      </c>
      <c r="B75" s="8">
        <v>511601</v>
      </c>
      <c r="C75" s="7" t="s">
        <v>65</v>
      </c>
      <c r="D75" s="7" t="s">
        <v>495</v>
      </c>
      <c r="E75" s="7" t="s">
        <v>496</v>
      </c>
      <c r="F75" s="68" t="s">
        <v>38</v>
      </c>
    </row>
    <row r="76" spans="1:6" ht="12.75">
      <c r="A76" s="36" t="s">
        <v>590</v>
      </c>
      <c r="B76" s="8">
        <v>521001</v>
      </c>
      <c r="C76" s="7" t="s">
        <v>68</v>
      </c>
      <c r="D76" s="7" t="s">
        <v>497</v>
      </c>
      <c r="E76" s="7" t="s">
        <v>498</v>
      </c>
      <c r="F76" s="68"/>
    </row>
    <row r="77" spans="1:6" ht="12.75">
      <c r="A77" s="36" t="s">
        <v>590</v>
      </c>
      <c r="B77" s="8">
        <v>521004</v>
      </c>
      <c r="C77" s="7" t="s">
        <v>68</v>
      </c>
      <c r="D77" s="7" t="s">
        <v>499</v>
      </c>
      <c r="E77" s="7" t="s">
        <v>500</v>
      </c>
      <c r="F77" s="68"/>
    </row>
    <row r="78" spans="1:6" ht="12.75">
      <c r="A78" s="36" t="s">
        <v>590</v>
      </c>
      <c r="B78" s="8">
        <v>521904</v>
      </c>
      <c r="C78" s="7" t="s">
        <v>31</v>
      </c>
      <c r="D78" s="7" t="s">
        <v>501</v>
      </c>
      <c r="E78" s="7" t="s">
        <v>502</v>
      </c>
      <c r="F78" s="68" t="s">
        <v>31</v>
      </c>
    </row>
    <row r="79" spans="1:6" ht="12.75">
      <c r="A79" s="36" t="s">
        <v>590</v>
      </c>
      <c r="B79" s="8">
        <v>999950</v>
      </c>
      <c r="C79" s="7" t="s">
        <v>68</v>
      </c>
      <c r="D79" s="7" t="s">
        <v>503</v>
      </c>
      <c r="E79" s="7" t="s">
        <v>504</v>
      </c>
      <c r="F79" s="68"/>
    </row>
    <row r="80" spans="1:6" ht="12.75">
      <c r="A80" s="36"/>
      <c r="B80" s="8"/>
      <c r="C80" s="7"/>
      <c r="D80" s="7"/>
      <c r="E80" s="7"/>
      <c r="F80" s="68"/>
    </row>
    <row r="81" spans="1:6" ht="12.75">
      <c r="A81" s="36" t="s">
        <v>591</v>
      </c>
      <c r="B81" s="8">
        <v>30101</v>
      </c>
      <c r="C81" s="7" t="s">
        <v>61</v>
      </c>
      <c r="D81" s="7" t="s">
        <v>505</v>
      </c>
      <c r="E81" s="7" t="s">
        <v>506</v>
      </c>
      <c r="F81" s="68" t="s">
        <v>29</v>
      </c>
    </row>
    <row r="82" spans="1:6" ht="12.75">
      <c r="A82" s="36" t="s">
        <v>591</v>
      </c>
      <c r="B82" s="8">
        <v>30101</v>
      </c>
      <c r="C82" s="7" t="s">
        <v>61</v>
      </c>
      <c r="D82" s="7" t="s">
        <v>318</v>
      </c>
      <c r="E82" s="7" t="s">
        <v>390</v>
      </c>
      <c r="F82" s="68" t="s">
        <v>29</v>
      </c>
    </row>
    <row r="83" spans="1:6" ht="12.75">
      <c r="A83" s="36" t="s">
        <v>591</v>
      </c>
      <c r="B83" s="8">
        <v>30101</v>
      </c>
      <c r="C83" s="7" t="s">
        <v>61</v>
      </c>
      <c r="D83" s="7" t="s">
        <v>507</v>
      </c>
      <c r="E83" s="7" t="s">
        <v>508</v>
      </c>
      <c r="F83" s="68" t="s">
        <v>29</v>
      </c>
    </row>
    <row r="84" spans="1:6" ht="12.75">
      <c r="A84" s="36" t="s">
        <v>591</v>
      </c>
      <c r="B84" s="8">
        <v>30101</v>
      </c>
      <c r="C84" s="7" t="s">
        <v>61</v>
      </c>
      <c r="D84" s="7" t="s">
        <v>240</v>
      </c>
      <c r="E84" s="7" t="s">
        <v>392</v>
      </c>
      <c r="F84" s="68" t="s">
        <v>29</v>
      </c>
    </row>
    <row r="85" spans="1:6" ht="12.75">
      <c r="A85" s="36" t="s">
        <v>591</v>
      </c>
      <c r="B85" s="8">
        <v>30101</v>
      </c>
      <c r="C85" s="7" t="s">
        <v>61</v>
      </c>
      <c r="D85" s="7" t="s">
        <v>509</v>
      </c>
      <c r="E85" s="7" t="s">
        <v>510</v>
      </c>
      <c r="F85" s="68" t="s">
        <v>29</v>
      </c>
    </row>
    <row r="86" spans="1:6" ht="12.75">
      <c r="A86" s="36" t="s">
        <v>591</v>
      </c>
      <c r="B86" s="8">
        <v>30201</v>
      </c>
      <c r="C86" s="7" t="s">
        <v>61</v>
      </c>
      <c r="D86" s="7" t="s">
        <v>511</v>
      </c>
      <c r="E86" s="7" t="s">
        <v>512</v>
      </c>
      <c r="F86" s="68" t="s">
        <v>29</v>
      </c>
    </row>
    <row r="87" spans="1:6" ht="12.75">
      <c r="A87" s="36" t="s">
        <v>591</v>
      </c>
      <c r="B87" s="8">
        <v>30201</v>
      </c>
      <c r="C87" s="7" t="s">
        <v>61</v>
      </c>
      <c r="D87" s="7" t="s">
        <v>513</v>
      </c>
      <c r="E87" s="7" t="s">
        <v>514</v>
      </c>
      <c r="F87" s="68" t="s">
        <v>29</v>
      </c>
    </row>
    <row r="88" spans="1:6" ht="12.75">
      <c r="A88" s="36" t="s">
        <v>591</v>
      </c>
      <c r="B88" s="8">
        <v>30301</v>
      </c>
      <c r="C88" s="7" t="s">
        <v>61</v>
      </c>
      <c r="D88" s="7" t="s">
        <v>515</v>
      </c>
      <c r="E88" s="7" t="s">
        <v>516</v>
      </c>
      <c r="F88" s="68" t="s">
        <v>29</v>
      </c>
    </row>
    <row r="89" spans="1:6" ht="12.75">
      <c r="A89" s="36" t="s">
        <v>591</v>
      </c>
      <c r="B89" s="8">
        <v>40301</v>
      </c>
      <c r="C89" s="7" t="s">
        <v>61</v>
      </c>
      <c r="D89" s="7" t="s">
        <v>517</v>
      </c>
      <c r="E89" s="7" t="s">
        <v>518</v>
      </c>
      <c r="F89" s="68" t="s">
        <v>29</v>
      </c>
    </row>
    <row r="90" spans="1:6" ht="12.75">
      <c r="A90" s="36" t="s">
        <v>591</v>
      </c>
      <c r="B90" s="8">
        <v>131001</v>
      </c>
      <c r="C90" s="7" t="s">
        <v>62</v>
      </c>
      <c r="D90" s="7" t="s">
        <v>666</v>
      </c>
      <c r="E90" s="7" t="s">
        <v>667</v>
      </c>
      <c r="F90" s="68" t="s">
        <v>31</v>
      </c>
    </row>
    <row r="91" spans="1:6" ht="12.75">
      <c r="A91" s="36" t="s">
        <v>591</v>
      </c>
      <c r="B91" s="8">
        <v>131314</v>
      </c>
      <c r="C91" s="7" t="s">
        <v>62</v>
      </c>
      <c r="D91" s="7" t="s">
        <v>519</v>
      </c>
      <c r="E91" s="7" t="s">
        <v>163</v>
      </c>
      <c r="F91" s="68" t="s">
        <v>31</v>
      </c>
    </row>
    <row r="92" spans="1:6" ht="12.75">
      <c r="A92" s="36" t="s">
        <v>591</v>
      </c>
      <c r="B92" s="8">
        <v>190501</v>
      </c>
      <c r="C92" s="7" t="s">
        <v>61</v>
      </c>
      <c r="D92" s="7" t="s">
        <v>520</v>
      </c>
      <c r="E92" s="7" t="s">
        <v>521</v>
      </c>
      <c r="F92" s="68" t="s">
        <v>29</v>
      </c>
    </row>
    <row r="93" spans="1:6" ht="12.75">
      <c r="A93" s="36" t="s">
        <v>591</v>
      </c>
      <c r="B93" s="8">
        <v>260202</v>
      </c>
      <c r="C93" s="7" t="s">
        <v>60</v>
      </c>
      <c r="D93" s="7" t="s">
        <v>522</v>
      </c>
      <c r="E93" s="7" t="s">
        <v>523</v>
      </c>
      <c r="F93" s="68" t="s">
        <v>29</v>
      </c>
    </row>
    <row r="94" spans="1:6" ht="12.75">
      <c r="A94" s="36" t="s">
        <v>591</v>
      </c>
      <c r="B94" s="8">
        <v>260502</v>
      </c>
      <c r="C94" s="7" t="s">
        <v>61</v>
      </c>
      <c r="D94" s="7" t="s">
        <v>524</v>
      </c>
      <c r="E94" s="7" t="s">
        <v>525</v>
      </c>
      <c r="F94" s="68" t="s">
        <v>29</v>
      </c>
    </row>
    <row r="95" spans="1:6" ht="12.75">
      <c r="A95" s="36" t="s">
        <v>591</v>
      </c>
      <c r="B95" s="8">
        <v>440401</v>
      </c>
      <c r="C95" s="7" t="s">
        <v>61</v>
      </c>
      <c r="D95" s="7" t="s">
        <v>198</v>
      </c>
      <c r="E95" s="7" t="s">
        <v>197</v>
      </c>
      <c r="F95" s="68" t="s">
        <v>29</v>
      </c>
    </row>
    <row r="96" spans="1:6" ht="12.75">
      <c r="A96" s="36" t="s">
        <v>591</v>
      </c>
      <c r="B96" s="8">
        <v>450602</v>
      </c>
      <c r="C96" s="7" t="s">
        <v>61</v>
      </c>
      <c r="D96" s="7" t="s">
        <v>528</v>
      </c>
      <c r="E96" s="7" t="s">
        <v>403</v>
      </c>
      <c r="F96" s="68" t="s">
        <v>29</v>
      </c>
    </row>
    <row r="97" spans="1:6" ht="12.75">
      <c r="A97" s="36" t="s">
        <v>591</v>
      </c>
      <c r="B97" s="8">
        <v>500901</v>
      </c>
      <c r="C97" s="7" t="s">
        <v>60</v>
      </c>
      <c r="D97" s="7" t="s">
        <v>529</v>
      </c>
      <c r="E97" s="7" t="s">
        <v>205</v>
      </c>
      <c r="F97" s="68" t="s">
        <v>1</v>
      </c>
    </row>
    <row r="98" spans="1:6" ht="12.75">
      <c r="A98" s="36" t="s">
        <v>591</v>
      </c>
      <c r="B98" s="8">
        <v>512002</v>
      </c>
      <c r="C98" s="7" t="s">
        <v>66</v>
      </c>
      <c r="D98" s="7" t="s">
        <v>530</v>
      </c>
      <c r="E98" s="7" t="s">
        <v>531</v>
      </c>
      <c r="F98" s="68" t="s">
        <v>39</v>
      </c>
    </row>
    <row r="99" spans="1:6" ht="12.75">
      <c r="A99" s="36" t="s">
        <v>591</v>
      </c>
      <c r="B99" s="8">
        <v>512003</v>
      </c>
      <c r="C99" s="7" t="s">
        <v>66</v>
      </c>
      <c r="D99" s="7" t="s">
        <v>532</v>
      </c>
      <c r="E99" s="7" t="s">
        <v>533</v>
      </c>
      <c r="F99" s="68" t="s">
        <v>39</v>
      </c>
    </row>
    <row r="100" spans="1:6" ht="12.75">
      <c r="A100" s="36" t="s">
        <v>591</v>
      </c>
      <c r="B100" s="8">
        <v>512003</v>
      </c>
      <c r="C100" s="7" t="s">
        <v>66</v>
      </c>
      <c r="D100" s="7" t="s">
        <v>534</v>
      </c>
      <c r="E100" s="7" t="s">
        <v>535</v>
      </c>
      <c r="F100" s="68" t="s">
        <v>39</v>
      </c>
    </row>
    <row r="101" spans="1:6" ht="12.75">
      <c r="A101" s="36" t="s">
        <v>591</v>
      </c>
      <c r="B101" s="8">
        <v>512003</v>
      </c>
      <c r="C101" s="7" t="s">
        <v>66</v>
      </c>
      <c r="D101" s="7" t="s">
        <v>536</v>
      </c>
      <c r="E101" s="7" t="s">
        <v>537</v>
      </c>
      <c r="F101" s="68" t="s">
        <v>39</v>
      </c>
    </row>
    <row r="102" spans="1:6" ht="12.75">
      <c r="A102" s="36" t="s">
        <v>591</v>
      </c>
      <c r="B102" s="8">
        <v>512004</v>
      </c>
      <c r="C102" s="7" t="s">
        <v>66</v>
      </c>
      <c r="D102" s="7" t="s">
        <v>538</v>
      </c>
      <c r="E102" s="7" t="s">
        <v>539</v>
      </c>
      <c r="F102" s="68" t="s">
        <v>39</v>
      </c>
    </row>
    <row r="103" spans="1:6" ht="12.75">
      <c r="A103" s="36" t="s">
        <v>591</v>
      </c>
      <c r="B103" s="8">
        <v>512308</v>
      </c>
      <c r="C103" s="7" t="s">
        <v>62</v>
      </c>
      <c r="D103" s="7" t="s">
        <v>540</v>
      </c>
      <c r="E103" s="7" t="s">
        <v>541</v>
      </c>
      <c r="F103" s="68" t="s">
        <v>31</v>
      </c>
    </row>
    <row r="104" spans="1:6" ht="12.75">
      <c r="A104" s="36" t="s">
        <v>591</v>
      </c>
      <c r="B104" s="8">
        <v>520201</v>
      </c>
      <c r="C104" s="7" t="s">
        <v>67</v>
      </c>
      <c r="D104" s="7" t="s">
        <v>544</v>
      </c>
      <c r="E104" s="7" t="s">
        <v>545</v>
      </c>
      <c r="F104" s="68" t="s">
        <v>40</v>
      </c>
    </row>
    <row r="105" spans="1:6" ht="12.75">
      <c r="A105" s="36"/>
      <c r="B105" s="8"/>
      <c r="C105" s="7"/>
      <c r="D105" s="7"/>
      <c r="E105" s="7"/>
      <c r="F105" s="68"/>
    </row>
    <row r="106" spans="1:6" ht="12.75">
      <c r="A106" s="36" t="s">
        <v>592</v>
      </c>
      <c r="B106" s="8">
        <v>30101</v>
      </c>
      <c r="C106" s="7" t="s">
        <v>61</v>
      </c>
      <c r="D106" s="7" t="s">
        <v>324</v>
      </c>
      <c r="E106" s="7" t="s">
        <v>408</v>
      </c>
      <c r="F106" s="68" t="s">
        <v>29</v>
      </c>
    </row>
    <row r="107" spans="1:6" ht="12.75">
      <c r="A107" s="36" t="s">
        <v>592</v>
      </c>
      <c r="B107" s="8">
        <v>30101</v>
      </c>
      <c r="C107" s="7" t="s">
        <v>61</v>
      </c>
      <c r="D107" s="7" t="s">
        <v>325</v>
      </c>
      <c r="E107" s="7" t="s">
        <v>390</v>
      </c>
      <c r="F107" s="68" t="s">
        <v>29</v>
      </c>
    </row>
    <row r="108" spans="1:6" ht="12.75">
      <c r="A108" s="36" t="s">
        <v>592</v>
      </c>
      <c r="B108" s="8">
        <v>30101</v>
      </c>
      <c r="C108" s="7" t="s">
        <v>61</v>
      </c>
      <c r="D108" s="7" t="s">
        <v>549</v>
      </c>
      <c r="E108" s="7" t="s">
        <v>550</v>
      </c>
      <c r="F108" s="68" t="s">
        <v>29</v>
      </c>
    </row>
    <row r="109" spans="1:6" ht="12.75">
      <c r="A109" s="36" t="s">
        <v>592</v>
      </c>
      <c r="B109" s="8">
        <v>110101</v>
      </c>
      <c r="C109" s="7" t="s">
        <v>60</v>
      </c>
      <c r="D109" s="7" t="s">
        <v>551</v>
      </c>
      <c r="E109" s="7" t="s">
        <v>552</v>
      </c>
      <c r="F109" s="68" t="s">
        <v>34</v>
      </c>
    </row>
    <row r="110" spans="1:6" ht="12.75">
      <c r="A110" s="36" t="s">
        <v>592</v>
      </c>
      <c r="B110" s="8">
        <v>140801</v>
      </c>
      <c r="C110" s="7" t="s">
        <v>63</v>
      </c>
      <c r="D110" s="7" t="s">
        <v>327</v>
      </c>
      <c r="E110" s="7" t="s">
        <v>409</v>
      </c>
      <c r="F110" s="68" t="s">
        <v>35</v>
      </c>
    </row>
    <row r="111" spans="1:6" ht="12.75">
      <c r="A111" s="36" t="s">
        <v>592</v>
      </c>
      <c r="B111" s="8">
        <v>141901</v>
      </c>
      <c r="C111" s="7" t="s">
        <v>61</v>
      </c>
      <c r="D111" s="7" t="s">
        <v>553</v>
      </c>
      <c r="E111" s="7" t="s">
        <v>554</v>
      </c>
      <c r="F111" s="68" t="s">
        <v>35</v>
      </c>
    </row>
    <row r="112" spans="1:6" ht="12.75">
      <c r="A112" s="36" t="s">
        <v>592</v>
      </c>
      <c r="B112" s="8">
        <v>143501</v>
      </c>
      <c r="C112" s="7" t="s">
        <v>63</v>
      </c>
      <c r="D112" s="7" t="s">
        <v>557</v>
      </c>
      <c r="E112" s="7" t="s">
        <v>558</v>
      </c>
      <c r="F112" s="68" t="s">
        <v>35</v>
      </c>
    </row>
    <row r="113" spans="1:6" ht="12.75">
      <c r="A113" s="36" t="s">
        <v>592</v>
      </c>
      <c r="B113" s="8">
        <v>190501</v>
      </c>
      <c r="C113" s="7" t="s">
        <v>61</v>
      </c>
      <c r="D113" s="7" t="s">
        <v>559</v>
      </c>
      <c r="E113" s="7" t="s">
        <v>560</v>
      </c>
      <c r="F113" s="68" t="s">
        <v>29</v>
      </c>
    </row>
    <row r="114" spans="1:6" ht="12.75">
      <c r="A114" s="36" t="s">
        <v>592</v>
      </c>
      <c r="B114" s="8">
        <v>190501</v>
      </c>
      <c r="C114" s="7" t="s">
        <v>61</v>
      </c>
      <c r="D114" s="7" t="s">
        <v>224</v>
      </c>
      <c r="E114" s="7" t="s">
        <v>396</v>
      </c>
      <c r="F114" s="68" t="s">
        <v>29</v>
      </c>
    </row>
    <row r="115" spans="1:6" ht="12.75">
      <c r="A115" s="36" t="s">
        <v>592</v>
      </c>
      <c r="B115" s="8">
        <v>259999</v>
      </c>
      <c r="C115" s="7" t="s">
        <v>60</v>
      </c>
      <c r="D115" s="7" t="s">
        <v>561</v>
      </c>
      <c r="E115" s="7" t="s">
        <v>562</v>
      </c>
      <c r="F115" s="68" t="s">
        <v>30</v>
      </c>
    </row>
    <row r="116" spans="1:6" ht="12.75">
      <c r="A116" s="36" t="s">
        <v>592</v>
      </c>
      <c r="B116" s="8">
        <v>260502</v>
      </c>
      <c r="C116" s="7" t="s">
        <v>61</v>
      </c>
      <c r="D116" s="7" t="s">
        <v>565</v>
      </c>
      <c r="E116" s="7" t="s">
        <v>566</v>
      </c>
      <c r="F116" s="68" t="s">
        <v>29</v>
      </c>
    </row>
    <row r="117" spans="1:6" ht="12.75">
      <c r="A117" s="36" t="s">
        <v>592</v>
      </c>
      <c r="B117" s="8">
        <v>260701</v>
      </c>
      <c r="C117" s="7" t="s">
        <v>61</v>
      </c>
      <c r="D117" s="7" t="s">
        <v>567</v>
      </c>
      <c r="E117" s="7" t="s">
        <v>564</v>
      </c>
      <c r="F117" s="68" t="s">
        <v>36</v>
      </c>
    </row>
    <row r="118" spans="1:6" ht="12.75">
      <c r="A118" s="36" t="s">
        <v>592</v>
      </c>
      <c r="B118" s="8">
        <v>270301</v>
      </c>
      <c r="C118" s="7" t="s">
        <v>60</v>
      </c>
      <c r="D118" s="7" t="s">
        <v>568</v>
      </c>
      <c r="E118" s="7" t="s">
        <v>569</v>
      </c>
      <c r="F118" s="68" t="s">
        <v>34</v>
      </c>
    </row>
    <row r="119" spans="1:6" ht="12.75">
      <c r="A119" s="36" t="s">
        <v>592</v>
      </c>
      <c r="B119" s="8">
        <v>400801</v>
      </c>
      <c r="C119" s="7" t="s">
        <v>60</v>
      </c>
      <c r="D119" s="7" t="s">
        <v>243</v>
      </c>
      <c r="E119" s="7" t="s">
        <v>244</v>
      </c>
      <c r="F119" s="68" t="s">
        <v>34</v>
      </c>
    </row>
    <row r="120" spans="1:6" ht="12.75">
      <c r="A120" s="36" t="s">
        <v>592</v>
      </c>
      <c r="B120" s="8">
        <v>510202</v>
      </c>
      <c r="C120" s="7" t="s">
        <v>62</v>
      </c>
      <c r="D120" s="7" t="s">
        <v>572</v>
      </c>
      <c r="E120" s="7" t="s">
        <v>573</v>
      </c>
      <c r="F120" s="68" t="s">
        <v>31</v>
      </c>
    </row>
    <row r="121" spans="1:6" ht="12.75">
      <c r="A121" s="36" t="s">
        <v>592</v>
      </c>
      <c r="B121" s="8">
        <v>511699</v>
      </c>
      <c r="C121" s="7" t="s">
        <v>65</v>
      </c>
      <c r="D121" s="7" t="s">
        <v>668</v>
      </c>
      <c r="E121" s="7" t="s">
        <v>669</v>
      </c>
      <c r="F121" s="68" t="s">
        <v>38</v>
      </c>
    </row>
    <row r="122" spans="1:6" ht="12.75">
      <c r="A122" s="36" t="s">
        <v>592</v>
      </c>
      <c r="B122" s="8">
        <v>512003</v>
      </c>
      <c r="C122" s="7" t="s">
        <v>66</v>
      </c>
      <c r="D122" s="7" t="s">
        <v>574</v>
      </c>
      <c r="E122" s="7" t="s">
        <v>575</v>
      </c>
      <c r="F122" s="68" t="s">
        <v>39</v>
      </c>
    </row>
    <row r="123" spans="1:6" ht="12.75">
      <c r="A123" s="36" t="s">
        <v>592</v>
      </c>
      <c r="B123" s="8">
        <v>512003</v>
      </c>
      <c r="C123" s="7" t="s">
        <v>66</v>
      </c>
      <c r="D123" s="7" t="s">
        <v>576</v>
      </c>
      <c r="E123" s="7" t="s">
        <v>577</v>
      </c>
      <c r="F123" s="68" t="s">
        <v>39</v>
      </c>
    </row>
    <row r="124" spans="1:6" ht="12.75">
      <c r="A124" s="36" t="s">
        <v>592</v>
      </c>
      <c r="B124" s="8">
        <v>512003</v>
      </c>
      <c r="C124" s="7" t="s">
        <v>66</v>
      </c>
      <c r="D124" s="7" t="s">
        <v>578</v>
      </c>
      <c r="E124" s="7" t="s">
        <v>579</v>
      </c>
      <c r="F124" s="68" t="s">
        <v>39</v>
      </c>
    </row>
    <row r="125" spans="1:6" ht="12.75">
      <c r="A125" s="36" t="s">
        <v>592</v>
      </c>
      <c r="B125" s="8">
        <v>512003</v>
      </c>
      <c r="C125" s="7" t="s">
        <v>66</v>
      </c>
      <c r="D125" s="7" t="s">
        <v>580</v>
      </c>
      <c r="E125" s="7" t="s">
        <v>581</v>
      </c>
      <c r="F125" s="68" t="s">
        <v>39</v>
      </c>
    </row>
    <row r="126" spans="1:6" ht="12.75">
      <c r="A126" s="37" t="s">
        <v>592</v>
      </c>
      <c r="B126" s="17">
        <v>512004</v>
      </c>
      <c r="C126" s="16" t="s">
        <v>66</v>
      </c>
      <c r="D126" s="16" t="s">
        <v>582</v>
      </c>
      <c r="E126" s="16" t="s">
        <v>583</v>
      </c>
      <c r="F126" s="69" t="s">
        <v>39</v>
      </c>
    </row>
  </sheetData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2010-09-27T14:43:37Z</cp:lastPrinted>
  <dcterms:created xsi:type="dcterms:W3CDTF">2002-09-13T20:28:34Z</dcterms:created>
  <dcterms:modified xsi:type="dcterms:W3CDTF">2010-09-27T14:47:28Z</dcterms:modified>
  <cp:category/>
  <cp:version/>
  <cp:contentType/>
  <cp:contentStatus/>
</cp:coreProperties>
</file>