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615" firstSheet="1" activeTab="3"/>
  </bookViews>
  <sheets>
    <sheet name="Second Majors" sheetId="1" r:id="rId1"/>
    <sheet name="GR degree freq" sheetId="2" r:id="rId2"/>
    <sheet name="UG degree freq" sheetId="3" r:id="rId3"/>
    <sheet name="By Degree type" sheetId="4" r:id="rId4"/>
    <sheet name="No Degrees" sheetId="5" r:id="rId5"/>
  </sheets>
  <definedNames>
    <definedName name="_xlnm.Print_Area" localSheetId="1">'GR degree freq'!$A$1:$E$51</definedName>
    <definedName name="_xlnm.Print_Area" localSheetId="2">'UG degree freq'!$A$1:$F$31</definedName>
    <definedName name="_xlnm.Print_Titles" localSheetId="4">'No Degrees'!$2:$6</definedName>
    <definedName name="_xlnm.Print_Titles" localSheetId="0">'Second Majors'!$5:$6</definedName>
  </definedNames>
  <calcPr fullCalcOnLoad="1"/>
</workbook>
</file>

<file path=xl/sharedStrings.xml><?xml version="1.0" encoding="utf-8"?>
<sst xmlns="http://schemas.openxmlformats.org/spreadsheetml/2006/main" count="2202" uniqueCount="660">
  <si>
    <t>Men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</si>
  <si>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</si>
  <si>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</si>
  <si>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</si>
  <si>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</si>
  <si>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</si>
  <si>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</si>
  <si>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</si>
  <si>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</si>
  <si>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</si>
  <si>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</si>
  <si>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</si>
  <si>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</si>
  <si>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</si>
  <si>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</si>
  <si>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</si>
  <si>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</si>
  <si>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</si>
  <si>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</si>
  <si>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</si>
  <si>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</si>
  <si>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</si>
  <si>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</si>
  <si>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</si>
  <si>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</si>
  <si>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</si>
  <si>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</si>
  <si>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</si>
  <si>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</si>
  <si>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</si>
  <si>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</si>
  <si>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</si>
  <si>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</si>
  <si>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</si>
  <si>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</si>
  <si>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</si>
  <si>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</si>
  <si>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</si>
  <si>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</si>
  <si>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</si>
  <si>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</si>
  <si>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</si>
  <si>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</si>
  <si>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</si>
  <si>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</si>
  <si>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</si>
  <si>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</si>
  <si>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</si>
  <si>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</si>
  <si>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</si>
  <si>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</si>
  <si>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</si>
  <si>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</si>
  <si>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</si>
  <si>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</si>
  <si>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</si>
  <si>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</t>
  </si>
  <si>
    <t>Plan Title</t>
  </si>
  <si>
    <t>College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</si>
  <si>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</si>
  <si>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</si>
  <si>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</si>
  <si>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</si>
  <si>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</si>
  <si>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</si>
  <si>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</si>
  <si>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SECOND MAJORS of students with degrees conferred (not second degrees)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</si>
  <si>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</si>
  <si>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</si>
  <si>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</si>
  <si>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</si>
  <si>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</si>
  <si>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</si>
  <si>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</si>
  <si>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</si>
  <si>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</si>
  <si>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</si>
  <si>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</si>
  <si>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</si>
  <si>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</si>
  <si>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</si>
  <si>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</si>
  <si>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</si>
  <si>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</si>
  <si>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</si>
  <si>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</si>
  <si>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</si>
  <si>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</si>
  <si>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</si>
  <si>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</si>
  <si>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</si>
  <si>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</si>
  <si>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</si>
  <si>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</si>
  <si>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</si>
  <si>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</si>
  <si>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Protective Services / Public Administration            (includes Marine Affairs)</t>
  </si>
  <si>
    <t>EDUCAT_TCP</t>
  </si>
  <si>
    <t>Education - TCP</t>
  </si>
  <si>
    <t>Doctoral - Professional Practice</t>
  </si>
  <si>
    <t>Pharmacy PMD</t>
  </si>
  <si>
    <t>Cert</t>
  </si>
  <si>
    <t>DoctPP</t>
  </si>
  <si>
    <t>CIP2010</t>
  </si>
  <si>
    <t>130101</t>
  </si>
  <si>
    <t>Academic Year 2010-2011 (Aug, Dec, May)</t>
  </si>
  <si>
    <t>Two or More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</si>
  <si>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</si>
  <si>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</si>
  <si>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</si>
  <si>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</si>
  <si>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</si>
  <si>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</si>
  <si>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</si>
  <si>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EL_EEMG_BS</t>
  </si>
  <si>
    <t>Environmental Econ &amp; Mgt - BS</t>
  </si>
  <si>
    <t>EL_CMPM_BS</t>
  </si>
  <si>
    <t>EL_CMPS_BA</t>
  </si>
  <si>
    <t>Coastal Marine Policy Std - BA</t>
  </si>
  <si>
    <t>EL_AFTC_BS</t>
  </si>
  <si>
    <t>EL_WCB_BS</t>
  </si>
  <si>
    <t>EL_LDA_BLA</t>
  </si>
  <si>
    <t>Landscape Architecture - BLA</t>
  </si>
  <si>
    <t>AS_AAF_BA</t>
  </si>
  <si>
    <t>HUM</t>
  </si>
  <si>
    <t>AS_WSTD_BA</t>
  </si>
  <si>
    <t>Women's Studies - BA</t>
  </si>
  <si>
    <t>SOC</t>
  </si>
  <si>
    <t>AS_CMST_BA</t>
  </si>
  <si>
    <t>Communication Studies - BA</t>
  </si>
  <si>
    <t>XD_ACM_BGS</t>
  </si>
  <si>
    <t>Applied Communications - BGS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</si>
  <si>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</si>
  <si>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</si>
  <si>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</si>
  <si>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</si>
  <si>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</si>
  <si>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</si>
  <si>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</si>
  <si>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</si>
  <si>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</si>
  <si>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</si>
  <si>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</si>
  <si>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</si>
  <si>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</si>
  <si>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HS_SEDC_BS</t>
  </si>
  <si>
    <t>Secondary Education - BS</t>
  </si>
  <si>
    <t>HS_PEDC_BS</t>
  </si>
  <si>
    <t>Physical Education - BS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</si>
  <si>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</si>
  <si>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</si>
  <si>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</si>
  <si>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</si>
  <si>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</si>
  <si>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</si>
  <si>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</si>
  <si>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</si>
  <si>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</si>
  <si>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</si>
  <si>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</si>
  <si>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</si>
  <si>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</si>
  <si>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</si>
  <si>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</si>
  <si>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</si>
  <si>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Industrial Engineering - BS</t>
  </si>
  <si>
    <t>AS_COML_BA</t>
  </si>
  <si>
    <t>Comparative Literature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</si>
  <si>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</si>
  <si>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</si>
  <si>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</si>
  <si>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</si>
  <si>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</si>
  <si>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</si>
  <si>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</si>
  <si>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</si>
  <si>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</si>
  <si>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</si>
  <si>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</si>
  <si>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</si>
  <si>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</si>
  <si>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</si>
  <si>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</si>
  <si>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</si>
  <si>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</si>
  <si>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XD_HST_BGS</t>
  </si>
  <si>
    <t>EL_BIO_BA</t>
  </si>
  <si>
    <t>Biology - BA</t>
  </si>
  <si>
    <t>BIO</t>
  </si>
  <si>
    <t>EL_MICR_BS</t>
  </si>
  <si>
    <t>Microbiology - BS</t>
  </si>
  <si>
    <t>EL_BSC_BOS</t>
  </si>
  <si>
    <t>Biological Sciences - BS</t>
  </si>
  <si>
    <t>EL_MBIO_BS</t>
  </si>
  <si>
    <t>Marine Biology - BS</t>
  </si>
  <si>
    <t>AS_MATH_BA</t>
  </si>
  <si>
    <t>Mathematics - BA</t>
  </si>
  <si>
    <t>AS_MATH_BS</t>
  </si>
  <si>
    <t>Mathematics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</si>
  <si>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</si>
  <si>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</si>
  <si>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</si>
  <si>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</si>
  <si>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</si>
  <si>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</si>
  <si>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</si>
  <si>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</si>
  <si>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EL_GEOS_BS</t>
  </si>
  <si>
    <t>EL_GOCG_BS</t>
  </si>
  <si>
    <t>Geology and Geolog Ocg - BS</t>
  </si>
  <si>
    <t>AS_PHYS_BA</t>
  </si>
  <si>
    <t>Physics - BA</t>
  </si>
  <si>
    <t>AS_PHYS_BS</t>
  </si>
  <si>
    <t>Physics - BS</t>
  </si>
  <si>
    <t>AS_PSYC_BA</t>
  </si>
  <si>
    <t>Psychology - BA</t>
  </si>
  <si>
    <t>AS_APG_BA</t>
  </si>
  <si>
    <t>Anthropology - BA</t>
  </si>
  <si>
    <t>AS_ECON_BA</t>
  </si>
  <si>
    <t>Economics - BA</t>
  </si>
  <si>
    <t>EL_RECM_BS</t>
  </si>
  <si>
    <t>Resource Econ &amp; Commerce - BS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</si>
  <si>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</si>
  <si>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</si>
  <si>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</si>
  <si>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</si>
  <si>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</si>
  <si>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</si>
  <si>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</si>
  <si>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</si>
  <si>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</si>
  <si>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</si>
  <si>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ART</t>
  </si>
  <si>
    <t>AS_FILM_BA</t>
  </si>
  <si>
    <t>Film Media - BA</t>
  </si>
  <si>
    <t>AS_ART_BA</t>
  </si>
  <si>
    <t>Art - BA</t>
  </si>
  <si>
    <t>AS_ART_BFA</t>
  </si>
  <si>
    <t>Art - BFA</t>
  </si>
  <si>
    <t>AS_ASTD_BA</t>
  </si>
  <si>
    <t>Art Studio - BA</t>
  </si>
  <si>
    <t>AS_ARH_BA</t>
  </si>
  <si>
    <t>Art History - BA</t>
  </si>
  <si>
    <t>AS_MUSC_BA</t>
  </si>
  <si>
    <t>Music - BA</t>
  </si>
  <si>
    <t>AS_MUS_BOM</t>
  </si>
  <si>
    <t>AS_MCM_BOM</t>
  </si>
  <si>
    <t>Music Composition - BOM</t>
  </si>
  <si>
    <t>HS_COMD_BS</t>
  </si>
  <si>
    <t>Communicative Disorders - BS</t>
  </si>
  <si>
    <t>XD_HSA_BGS</t>
  </si>
  <si>
    <t>Health Svcs Administr - BGS</t>
  </si>
  <si>
    <t>EL_CLSC_BS</t>
  </si>
  <si>
    <t>Clinical Lab Science - 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</si>
  <si>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</si>
  <si>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</si>
  <si>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</si>
  <si>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</si>
  <si>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</si>
  <si>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</si>
  <si>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</si>
  <si>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XD_BIN_BGS</t>
  </si>
  <si>
    <t>Business Institutions - BGS</t>
  </si>
  <si>
    <t>BU_GBUS_BS</t>
  </si>
  <si>
    <t>General Business Admin - BS</t>
  </si>
  <si>
    <t>BU_MGMT_BS</t>
  </si>
  <si>
    <t>Management - BS</t>
  </si>
  <si>
    <t>BU_POMG_BS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</si>
  <si>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</si>
  <si>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</si>
  <si>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</si>
  <si>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</si>
  <si>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</si>
  <si>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</si>
  <si>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</si>
  <si>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</si>
  <si>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</si>
  <si>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</si>
  <si>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</si>
  <si>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FISH-MS</t>
  </si>
  <si>
    <t>NATLRES-MS</t>
  </si>
  <si>
    <t>Natural Resources - MS</t>
  </si>
  <si>
    <t>ENSCIE-MS</t>
  </si>
  <si>
    <t>Environmental Sciences - MS</t>
  </si>
  <si>
    <t>ESGEOMS</t>
  </si>
  <si>
    <t>ESNATRESMS</t>
  </si>
  <si>
    <t>MESMEHS</t>
  </si>
  <si>
    <t>MESMESM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</si>
  <si>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</si>
  <si>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</si>
  <si>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</si>
  <si>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</si>
  <si>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</si>
  <si>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</si>
  <si>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</si>
  <si>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</si>
  <si>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PHYSEDC-MS</t>
  </si>
  <si>
    <t>Physical Education - MS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</si>
  <si>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</si>
  <si>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</si>
  <si>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</si>
  <si>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</si>
  <si>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</si>
  <si>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</si>
  <si>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</si>
  <si>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</si>
  <si>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</si>
  <si>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</si>
  <si>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</si>
  <si>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</si>
  <si>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</si>
  <si>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</si>
  <si>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</si>
  <si>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HUMNDEV-MS</t>
  </si>
  <si>
    <t>Human Development &amp; Family Std</t>
  </si>
  <si>
    <t>TXTFASH-MS</t>
  </si>
  <si>
    <t>Textile, Fash Merch&amp;Dsgn - MS</t>
  </si>
  <si>
    <t>ENGLISH-MA</t>
  </si>
  <si>
    <t>English - MA</t>
  </si>
  <si>
    <t>LIBRY-MLIS</t>
  </si>
  <si>
    <t>Library &amp; Info. Studies - MLIS</t>
  </si>
  <si>
    <t>CELLBIO-MS</t>
  </si>
  <si>
    <t>BIOSCI-MS</t>
  </si>
  <si>
    <t>Biological Sciences - MS</t>
  </si>
  <si>
    <t>MESMWWES</t>
  </si>
  <si>
    <t>MATH-MS</t>
  </si>
  <si>
    <t>Mathematics - MS</t>
  </si>
  <si>
    <t>STATIS-MS</t>
  </si>
  <si>
    <t>Statistics - MS</t>
  </si>
  <si>
    <t>CHEM-MS</t>
  </si>
  <si>
    <t>Chemistry - MS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</si>
  <si>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</si>
  <si>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</si>
  <si>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</si>
  <si>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</si>
  <si>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</si>
  <si>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</si>
  <si>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</si>
  <si>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</si>
  <si>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</si>
  <si>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</si>
  <si>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</si>
  <si>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</si>
  <si>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</si>
  <si>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</si>
  <si>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</si>
  <si>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</si>
  <si>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</si>
  <si>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</si>
  <si>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</si>
  <si>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</si>
  <si>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</si>
  <si>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</si>
  <si>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</si>
  <si>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</si>
  <si>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Clinical Lab Science - MS</t>
  </si>
  <si>
    <t>PHRMSCI-MS</t>
  </si>
  <si>
    <t>Pharmaceutical Sciences - MS</t>
  </si>
  <si>
    <t>NURSING-MS</t>
  </si>
  <si>
    <t>Nursing - MS</t>
  </si>
  <si>
    <t>BUSADM-FT</t>
  </si>
  <si>
    <t>BUSADM-MBA</t>
  </si>
  <si>
    <t>Business Administration - MBA</t>
  </si>
  <si>
    <t>BUSPMA-MBA</t>
  </si>
  <si>
    <t>ACCTING-MS</t>
  </si>
  <si>
    <t>Accounting - MS</t>
  </si>
  <si>
    <t>LABOR</t>
  </si>
  <si>
    <t>LABOREL-MS</t>
  </si>
  <si>
    <t>LRS</t>
  </si>
  <si>
    <t>HISTORY-MA</t>
  </si>
  <si>
    <t>History - MA</t>
  </si>
  <si>
    <t>ENSFISH</t>
  </si>
  <si>
    <t>ESGEO</t>
  </si>
  <si>
    <t>ESNATRES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</si>
  <si>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</si>
  <si>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</si>
  <si>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</si>
  <si>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</si>
  <si>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</si>
  <si>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</si>
  <si>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</si>
  <si>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</si>
  <si>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</si>
  <si>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</si>
  <si>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</si>
  <si>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</si>
  <si>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</si>
  <si>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</si>
  <si>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ENGLSH-PHD</t>
  </si>
  <si>
    <t>English - PHD</t>
  </si>
  <si>
    <t>BIOCEL-PHD</t>
  </si>
  <si>
    <t>Biological Sciences - PHD</t>
  </si>
  <si>
    <t>CELBIO-PH</t>
  </si>
  <si>
    <t>BIOENV-PHD</t>
  </si>
  <si>
    <t>Environmental Biology - PHD</t>
  </si>
  <si>
    <t>APMATH-PHD</t>
  </si>
  <si>
    <t>Applied Math Sciences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</si>
  <si>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</si>
  <si>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</si>
  <si>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</si>
  <si>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</si>
  <si>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</si>
  <si>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</si>
  <si>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</si>
  <si>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PSYSCHOOL</t>
  </si>
  <si>
    <t>School Psychology - PHD</t>
  </si>
  <si>
    <t>MARAFF-PHD</t>
  </si>
  <si>
    <t>Marine Affairs - PHD</t>
  </si>
  <si>
    <t>ENRSEC-PHD</t>
  </si>
  <si>
    <t>Environ &amp; Nat Res Econ - PHD</t>
  </si>
  <si>
    <t>PHMTOX-PHD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</si>
  <si>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</si>
  <si>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</si>
  <si>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</si>
  <si>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</si>
  <si>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</si>
  <si>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</si>
  <si>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BUSADM-PHD</t>
  </si>
  <si>
    <t>Businees Administration - PHD</t>
  </si>
  <si>
    <t>Bacc</t>
  </si>
  <si>
    <t>Mast</t>
  </si>
  <si>
    <t>Doct</t>
  </si>
  <si>
    <t>Pharmacology &amp; Toxicology - PHD</t>
  </si>
  <si>
    <t>Labor Relations &amp; Human Res - MS</t>
  </si>
  <si>
    <t>Bus Admin Fulltime - MBA</t>
  </si>
  <si>
    <t>Bus Admin Providence Metro - MBA</t>
  </si>
  <si>
    <t>School Psychology - MA</t>
  </si>
  <si>
    <t>Cell &amp; Molecular Biology - MS</t>
  </si>
  <si>
    <t>Nutrition &amp; Food Science - MS</t>
  </si>
  <si>
    <t>Earth &amp; Hydrologic Sci - MESM</t>
  </si>
  <si>
    <t>Environ Science and Mgmt - MESM</t>
  </si>
  <si>
    <t>Wetland Ecological Science - MESM</t>
  </si>
  <si>
    <t>Envir Science: Fish Science - PHD</t>
  </si>
  <si>
    <t>Envir Science: Geosciences - PHD</t>
  </si>
  <si>
    <t>Envir Science: Nat Resources - PHD</t>
  </si>
  <si>
    <t>Envir Science: Geosciences - MS</t>
  </si>
  <si>
    <t>Envir Science: Nat Resources - MS</t>
  </si>
  <si>
    <t>History - BA</t>
  </si>
  <si>
    <t>Geosciences - BS</t>
  </si>
  <si>
    <t>Human Dev &amp; Family Studies - BS</t>
  </si>
  <si>
    <t>Coastal Marine Policy Mgmt - BS</t>
  </si>
  <si>
    <t>Wildlife Conservation Biol - BS</t>
  </si>
  <si>
    <t>Aquaculture &amp; Fishery Tech - BS</t>
  </si>
  <si>
    <t>Human Studies - BGS</t>
  </si>
  <si>
    <t>Productions and Oper Mgmt - BS</t>
  </si>
  <si>
    <t>Fish, Animal &amp; Vet Science - MS</t>
  </si>
  <si>
    <t>Human Devel &amp; Family Std - MS</t>
  </si>
  <si>
    <t>EL_WSCI_BS</t>
  </si>
  <si>
    <t>Water and Soil Science - BS</t>
  </si>
  <si>
    <t>EL_MRDV_BS</t>
  </si>
  <si>
    <t>Marine Resource Develp - BS</t>
  </si>
  <si>
    <t>EL_WBMG_BS</t>
  </si>
  <si>
    <t>Wildlife Biology &amp; Mgmt - BS</t>
  </si>
  <si>
    <t>AS_LSTD_BA</t>
  </si>
  <si>
    <t>Latin American Studies - BA</t>
  </si>
  <si>
    <t>EN_COEG_BS</t>
  </si>
  <si>
    <t>Chemical &amp; Ocean Egr - BS</t>
  </si>
  <si>
    <t>AS_CHIN_BA</t>
  </si>
  <si>
    <t>Chinese - BA</t>
  </si>
  <si>
    <t>Env Plant Biology - BS</t>
  </si>
  <si>
    <t>EL_EBIO_BS</t>
  </si>
  <si>
    <t>AS_MICR_BS</t>
  </si>
  <si>
    <t>HS_HSSR_BS</t>
  </si>
  <si>
    <t>Human Science &amp; Service - BS</t>
  </si>
  <si>
    <t>AS_COCG_BS</t>
  </si>
  <si>
    <t>Chemistry/Chem Oceanogr - BS</t>
  </si>
  <si>
    <t>AS_POCG_BS</t>
  </si>
  <si>
    <t>Marine Affairs - BA</t>
  </si>
  <si>
    <t>Marine Affairs - BS</t>
  </si>
  <si>
    <t>EL_MAFF_BA</t>
  </si>
  <si>
    <t>EL_MAFF_BS</t>
  </si>
  <si>
    <t>AS_MPR_BOM</t>
  </si>
  <si>
    <t>Music Performance - BOM</t>
  </si>
  <si>
    <t>PH_PHAR_BS</t>
  </si>
  <si>
    <t>Pharmacy - BS</t>
  </si>
  <si>
    <t>BU_FNSR_BS</t>
  </si>
  <si>
    <t>Financial Services - BS</t>
  </si>
  <si>
    <t>BU_MINF_BS</t>
  </si>
  <si>
    <t>Mgt Sci &amp; Info Systems - BS</t>
  </si>
  <si>
    <t>BU_MMGT_BS</t>
  </si>
  <si>
    <t>DIGT_FOREN</t>
  </si>
  <si>
    <t>Digital Forensices Certificate</t>
  </si>
  <si>
    <t>HDF/ECETCP</t>
  </si>
  <si>
    <t>MUSIC_TCP</t>
  </si>
  <si>
    <t>Music Teaching Certification</t>
  </si>
  <si>
    <t>PHYEDC_TCP</t>
  </si>
  <si>
    <t>Phys Educ and Exercise Science</t>
  </si>
  <si>
    <t>LIBRY-TCP</t>
  </si>
  <si>
    <t>Library &amp; Info. Studies - TCP</t>
  </si>
  <si>
    <t>DIETETIC</t>
  </si>
  <si>
    <t>Dietetic Experience</t>
  </si>
  <si>
    <t>DIETEX_GCP</t>
  </si>
  <si>
    <t>HUMDEV-TCP</t>
  </si>
  <si>
    <t>INFLITCERT</t>
  </si>
  <si>
    <t>Infor Lit Certificate</t>
  </si>
  <si>
    <t>NURSNG_GCP</t>
  </si>
  <si>
    <t>Nursing - GPC</t>
  </si>
  <si>
    <t>LABCERT2</t>
  </si>
  <si>
    <t>Human Resources Certification</t>
  </si>
  <si>
    <t>LABCERT1</t>
  </si>
  <si>
    <t>Labor Relations Certification</t>
  </si>
  <si>
    <t>TEXTCERT</t>
  </si>
  <si>
    <t>Textile Marketing - TCP</t>
  </si>
  <si>
    <t>LABREL-GCP</t>
  </si>
  <si>
    <t>International Develop Studies</t>
  </si>
  <si>
    <t>MESMRSSA</t>
  </si>
  <si>
    <t>ESPLANTMS</t>
  </si>
  <si>
    <t>MESMSS</t>
  </si>
  <si>
    <t>FAQPATH-MS</t>
  </si>
  <si>
    <t>Fisheries Aquacult &amp; Path - MS</t>
  </si>
  <si>
    <t>COMMPLNG-M</t>
  </si>
  <si>
    <t>Community Planning - MCP</t>
  </si>
  <si>
    <t>PHYSED-MS</t>
  </si>
  <si>
    <t>FDSNUTR-MS</t>
  </si>
  <si>
    <t>Food Science &amp; Nutrition - MS</t>
  </si>
  <si>
    <t>BIOCMPH-MS</t>
  </si>
  <si>
    <t>Biochemistry &amp; Biophysics - MS</t>
  </si>
  <si>
    <t>MICROBI-MS</t>
  </si>
  <si>
    <t>Microbiology - MS</t>
  </si>
  <si>
    <t>MESMCB</t>
  </si>
  <si>
    <t>MAF-MMA/JD</t>
  </si>
  <si>
    <t>Marine Affairs - MMA/JD</t>
  </si>
  <si>
    <t>ENRESEC-MS</t>
  </si>
  <si>
    <t>MUSIC - MM</t>
  </si>
  <si>
    <t>PHRMADM-MS</t>
  </si>
  <si>
    <t>Pharmacy Administration - MS</t>
  </si>
  <si>
    <t>APPHSCI-MS</t>
  </si>
  <si>
    <t>Pharmaceutics - MS</t>
  </si>
  <si>
    <t>PHRMCOG-MS</t>
  </si>
  <si>
    <t>Pharmacognosy - MS</t>
  </si>
  <si>
    <t>PHRMTOX-MS</t>
  </si>
  <si>
    <t>Pharmacology &amp; Toxicology - MS</t>
  </si>
  <si>
    <t>MEDCHEM-MS</t>
  </si>
  <si>
    <t>Medicinal Chemistry - MS</t>
  </si>
  <si>
    <t>PHYSTHR-MS</t>
  </si>
  <si>
    <t>Physical Therapy - MS</t>
  </si>
  <si>
    <t>BUSEXEC</t>
  </si>
  <si>
    <t>NATLRS-PHD</t>
  </si>
  <si>
    <t>Natural Resources - PHD</t>
  </si>
  <si>
    <t>ENSCIE-PHD</t>
  </si>
  <si>
    <t>Environmental Sciences - PHD</t>
  </si>
  <si>
    <t>ESPLANT</t>
  </si>
  <si>
    <t>MECH-PHD</t>
  </si>
  <si>
    <t>IMFEGR-PHD</t>
  </si>
  <si>
    <t>Industr &amp; Manufact Egr - PHD</t>
  </si>
  <si>
    <t>FDNUTR-PHD</t>
  </si>
  <si>
    <t>Food Science &amp; Nutrition - PHD</t>
  </si>
  <si>
    <t>NTRFDS-PHD</t>
  </si>
  <si>
    <t>MICROB-PHD</t>
  </si>
  <si>
    <t>Microbiology - PHD</t>
  </si>
  <si>
    <t>BIOSCI-PHD</t>
  </si>
  <si>
    <t>MATH-PHD</t>
  </si>
  <si>
    <t>Mathematics - PHD</t>
  </si>
  <si>
    <t>PSYEXP</t>
  </si>
  <si>
    <t>Psychology (Gen-Exp) - PHD</t>
  </si>
  <si>
    <t>APPHSC-PHD</t>
  </si>
  <si>
    <t>Pharmaceutics - PHD</t>
  </si>
  <si>
    <t>PHARMC-PHD</t>
  </si>
  <si>
    <t>Pharmaceut &amp; Drug Design - PHD</t>
  </si>
  <si>
    <t>PHRMCG-PHD</t>
  </si>
  <si>
    <t>Pharmacognosy - PHD</t>
  </si>
  <si>
    <t>MEDCHM-PHD</t>
  </si>
  <si>
    <t>Medicinal Chemistry - PHD</t>
  </si>
  <si>
    <t>NURSNG-DNP</t>
  </si>
  <si>
    <t>Physics &amp; Physical Oceanog - BS</t>
  </si>
  <si>
    <t>Remote Sensing and Spacial - MESM</t>
  </si>
  <si>
    <t>Sustainable Systems - MESM</t>
  </si>
  <si>
    <t>Conservation Biology - MESM</t>
  </si>
  <si>
    <t>Envir Science: Plant Science - PHD</t>
  </si>
  <si>
    <t>Nutrition &amp; Food Science - PHD</t>
  </si>
  <si>
    <t>Protective Services - Public Administration (includes Marine Affairs)</t>
  </si>
  <si>
    <t>--</t>
  </si>
  <si>
    <t>010901</t>
  </si>
  <si>
    <t>030101</t>
  </si>
  <si>
    <t>030104</t>
  </si>
  <si>
    <t>030201</t>
  </si>
  <si>
    <t>090101</t>
  </si>
  <si>
    <t>010699</t>
  </si>
  <si>
    <t>030103</t>
  </si>
  <si>
    <t>030205</t>
  </si>
  <si>
    <t>030301</t>
  </si>
  <si>
    <t>030601</t>
  </si>
  <si>
    <t>040601</t>
  </si>
  <si>
    <t>050201</t>
  </si>
  <si>
    <t>050207</t>
  </si>
  <si>
    <t>090401</t>
  </si>
  <si>
    <t>090902</t>
  </si>
  <si>
    <t>AS_THEA_BA</t>
  </si>
  <si>
    <t>Theatre - BA</t>
  </si>
  <si>
    <t>EL_UHTM_BS</t>
  </si>
  <si>
    <t>Urban Hort &amp; Turf Mgmt - BS</t>
  </si>
  <si>
    <t>XD_ACM_BIS</t>
  </si>
  <si>
    <t>Applied Communications - BIS</t>
  </si>
  <si>
    <t>AS_ELED_BA</t>
  </si>
  <si>
    <t>AS_SEDC_BA</t>
  </si>
  <si>
    <t>AS_MED_BOM</t>
  </si>
  <si>
    <t>Music Education - BOM</t>
  </si>
  <si>
    <t>XD_HST_BIS</t>
  </si>
  <si>
    <t>Human Studies -  BIS</t>
  </si>
  <si>
    <t>AS_BIO_BA</t>
  </si>
  <si>
    <t>AS_EBIO_BS</t>
  </si>
  <si>
    <t>AS_BSC_BOS</t>
  </si>
  <si>
    <t>AS_ZOOL_BS</t>
  </si>
  <si>
    <t>ZOOLOGY- BS</t>
  </si>
  <si>
    <t>AS_MBIO_BS</t>
  </si>
  <si>
    <t>AS_MAFF_BA</t>
  </si>
  <si>
    <t>AS_MAFF_BS</t>
  </si>
  <si>
    <t>HS_DHYG_BS</t>
  </si>
  <si>
    <t>Dental Hygiene - BS</t>
  </si>
  <si>
    <t>HS_JDHY_BS</t>
  </si>
  <si>
    <t>Joint Dental Hygiene - BS</t>
  </si>
  <si>
    <t>XD_HSA_BIS</t>
  </si>
  <si>
    <t>Health Svcs Administr - BIS</t>
  </si>
  <si>
    <t>AS_CLSC_BS</t>
  </si>
  <si>
    <t>XD_BIN_BIS</t>
  </si>
  <si>
    <t>Business Institutions - BIS</t>
  </si>
  <si>
    <t>Environ Science: Plant Science</t>
  </si>
  <si>
    <t>Bus Admin Executive MBA</t>
  </si>
  <si>
    <t>ADV LIBRAR</t>
  </si>
  <si>
    <t>Advanced Librarianship</t>
  </si>
  <si>
    <t>AUDIOL-AUD</t>
  </si>
  <si>
    <t>Audiology - PHD</t>
  </si>
  <si>
    <t>011201</t>
  </si>
  <si>
    <t>050107</t>
  </si>
  <si>
    <t>040301</t>
  </si>
  <si>
    <t>Academic Plans with No Degrees Conferred</t>
  </si>
  <si>
    <t>NOTE: some of these programs are closed or discontinued.</t>
  </si>
  <si>
    <t>Early Childhood Educ Certificate</t>
  </si>
  <si>
    <t>Doctor of Nursing Practice</t>
  </si>
  <si>
    <t>Psychology - PHD</t>
  </si>
  <si>
    <t>BS</t>
  </si>
  <si>
    <t>BA</t>
  </si>
  <si>
    <t>BLA</t>
  </si>
  <si>
    <t>African &amp; African Amer Std - BA</t>
  </si>
  <si>
    <t>BGS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</si>
  <si>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</si>
  <si>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</si>
  <si>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</si>
  <si>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</si>
  <si>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</si>
  <si>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</si>
  <si>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</si>
  <si>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</si>
  <si>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</si>
  <si>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</si>
  <si>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</si>
  <si>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</si>
  <si>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Cell &amp; Molecular Biology - PHD</t>
  </si>
  <si>
    <t>DPT</t>
  </si>
  <si>
    <t>PMD</t>
  </si>
  <si>
    <t>TPC</t>
  </si>
  <si>
    <t>Degree</t>
  </si>
  <si>
    <t>Music - BOM</t>
  </si>
  <si>
    <t>TCP</t>
  </si>
  <si>
    <t>13T</t>
  </si>
  <si>
    <t>12T</t>
  </si>
  <si>
    <t>9T</t>
  </si>
  <si>
    <t>Frequency and Rank by CIP Code of Masters Degrees Conferred</t>
  </si>
  <si>
    <t>Frequency and Rank by CIP Code of Doctoral Degrees Conferred</t>
  </si>
  <si>
    <t>Frequency and Rank by CIP Code of Undergraduate Degrees Conferred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</si>
</sst>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left"/>
    </xf>
    <xf numFmtId="164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7" xfId="19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wrapText="1"/>
    </xf>
    <xf numFmtId="164" fontId="0" fillId="0" borderId="0" xfId="19" applyNumberFormat="1" applyBorder="1" applyAlignment="1">
      <alignment/>
    </xf>
    <xf numFmtId="0" fontId="0" fillId="0" borderId="6" xfId="0" applyBorder="1" applyAlignment="1" quotePrefix="1">
      <alignment horizontal="righ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/>
    </xf>
    <xf numFmtId="0" fontId="0" fillId="2" borderId="15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0" fontId="0" fillId="0" borderId="0" xfId="19" applyNumberFormat="1" applyAlignment="1">
      <alignment/>
    </xf>
    <xf numFmtId="1" fontId="0" fillId="0" borderId="0" xfId="19" applyNumberFormat="1" applyBorder="1" applyAlignment="1">
      <alignment/>
    </xf>
    <xf numFmtId="1" fontId="0" fillId="0" borderId="0" xfId="19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2" xfId="0" applyNumberFormat="1" applyBorder="1" applyAlignment="1" quotePrefix="1">
      <alignment horizontal="left" vertical="top" wrapText="1"/>
    </xf>
    <xf numFmtId="10" fontId="0" fillId="0" borderId="4" xfId="19" applyNumberFormat="1" applyBorder="1" applyAlignment="1">
      <alignment/>
    </xf>
    <xf numFmtId="10" fontId="0" fillId="0" borderId="2" xfId="19" applyNumberFormat="1" applyBorder="1" applyAlignment="1">
      <alignment/>
    </xf>
    <xf numFmtId="10" fontId="0" fillId="0" borderId="7" xfId="19" applyNumberFormat="1" applyBorder="1" applyAlignment="1">
      <alignment/>
    </xf>
    <xf numFmtId="1" fontId="0" fillId="0" borderId="2" xfId="19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4" xfId="19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 quotePrefix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6.7109375" style="0" customWidth="1"/>
    <col min="24" max="25" width="8.7109375" style="0" customWidth="1"/>
  </cols>
  <sheetData>
    <row r="1" spans="1:6" ht="12.75">
      <c r="A1" s="3" t="s">
        <v>8</v>
      </c>
      <c r="C1" s="1"/>
      <c r="D1" s="44"/>
      <c r="E1" s="1"/>
      <c r="F1" s="1"/>
    </row>
    <row r="2" spans="1:6" ht="12.75">
      <c r="A2" s="3" t="s">
        <v>66</v>
      </c>
      <c r="C2" s="1"/>
      <c r="D2" s="44"/>
      <c r="E2" s="1"/>
      <c r="F2" s="1"/>
    </row>
    <row r="3" spans="1:6" ht="12.75">
      <c r="A3" s="3" t="s">
        <v>105</v>
      </c>
      <c r="D3" s="44"/>
      <c r="E3" s="1"/>
      <c r="F3" s="1"/>
    </row>
    <row r="4" spans="1:6" ht="12.75">
      <c r="A4" s="3"/>
      <c r="C4" s="3" t="s">
        <v>14</v>
      </c>
      <c r="D4" s="44"/>
      <c r="E4" s="1"/>
      <c r="F4" s="1"/>
    </row>
    <row r="5" spans="1:24" ht="12.75">
      <c r="A5" s="44"/>
      <c r="C5" s="1"/>
      <c r="D5" s="44"/>
      <c r="E5" s="1"/>
      <c r="F5" s="1"/>
      <c r="G5" s="116" t="s">
        <v>9</v>
      </c>
      <c r="H5" s="116"/>
      <c r="I5" s="116" t="s">
        <v>11</v>
      </c>
      <c r="J5" s="116"/>
      <c r="K5" s="116" t="s">
        <v>10</v>
      </c>
      <c r="L5" s="116"/>
      <c r="M5" s="116" t="s">
        <v>12</v>
      </c>
      <c r="N5" s="116"/>
      <c r="O5" s="116" t="s">
        <v>3</v>
      </c>
      <c r="P5" s="116"/>
      <c r="Q5" s="116" t="s">
        <v>4</v>
      </c>
      <c r="R5" s="116"/>
      <c r="S5" s="116" t="s">
        <v>5</v>
      </c>
      <c r="T5" s="116"/>
      <c r="U5" s="117" t="s">
        <v>106</v>
      </c>
      <c r="V5" s="118"/>
      <c r="W5" s="116" t="s">
        <v>13</v>
      </c>
      <c r="X5" s="116"/>
    </row>
    <row r="6" spans="1:25" ht="12.75">
      <c r="A6" s="4" t="s">
        <v>103</v>
      </c>
      <c r="B6" s="5" t="s">
        <v>59</v>
      </c>
      <c r="C6" s="6" t="s">
        <v>2</v>
      </c>
      <c r="D6" s="45" t="s">
        <v>60</v>
      </c>
      <c r="E6" s="6" t="s">
        <v>34</v>
      </c>
      <c r="F6" s="6" t="s">
        <v>35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4" t="s">
        <v>0</v>
      </c>
      <c r="V6" s="34" t="s">
        <v>6</v>
      </c>
      <c r="W6" s="34" t="s">
        <v>0</v>
      </c>
      <c r="X6" s="34" t="s">
        <v>6</v>
      </c>
      <c r="Y6" s="33" t="s">
        <v>1</v>
      </c>
    </row>
    <row r="7" spans="1:25" ht="12.75">
      <c r="A7" s="42" t="s">
        <v>584</v>
      </c>
      <c r="B7" s="12" t="s">
        <v>126</v>
      </c>
      <c r="C7" s="13" t="s">
        <v>419</v>
      </c>
      <c r="D7" s="12" t="s">
        <v>125</v>
      </c>
      <c r="E7" s="12"/>
      <c r="F7" s="14"/>
      <c r="G7" s="52"/>
      <c r="H7" s="12"/>
      <c r="I7" s="12"/>
      <c r="J7" s="12">
        <v>1</v>
      </c>
      <c r="K7" s="12"/>
      <c r="L7" s="12"/>
      <c r="M7" s="12"/>
      <c r="N7" s="12"/>
      <c r="O7" s="12"/>
      <c r="P7" s="12"/>
      <c r="Q7" s="12"/>
      <c r="R7" s="12">
        <v>4</v>
      </c>
      <c r="S7" s="12"/>
      <c r="T7" s="12">
        <v>2</v>
      </c>
      <c r="U7" s="12"/>
      <c r="V7" s="14"/>
      <c r="W7" s="90">
        <f>G7+I7+K7+M7+O7+Q7+S7+U7</f>
        <v>0</v>
      </c>
      <c r="X7" s="91">
        <f>H7+J7+L7+N7+P7+R7+T7+V7</f>
        <v>7</v>
      </c>
      <c r="Y7" s="57">
        <f>SUM(W7:X7)</f>
        <v>7</v>
      </c>
    </row>
    <row r="8" spans="1:25" ht="12.75">
      <c r="A8" s="30" t="s">
        <v>576</v>
      </c>
      <c r="B8" s="7" t="s">
        <v>129</v>
      </c>
      <c r="C8" s="8" t="s">
        <v>419</v>
      </c>
      <c r="D8" s="7" t="s">
        <v>128</v>
      </c>
      <c r="E8" s="7"/>
      <c r="F8" s="15"/>
      <c r="G8" s="50"/>
      <c r="H8" s="7"/>
      <c r="I8" s="7"/>
      <c r="J8" s="7"/>
      <c r="K8" s="7">
        <v>1</v>
      </c>
      <c r="L8" s="7"/>
      <c r="M8" s="7"/>
      <c r="N8" s="7">
        <v>1</v>
      </c>
      <c r="O8" s="7"/>
      <c r="P8" s="7"/>
      <c r="Q8" s="7">
        <v>1</v>
      </c>
      <c r="R8" s="7">
        <v>7</v>
      </c>
      <c r="S8" s="7">
        <v>1</v>
      </c>
      <c r="T8" s="7">
        <v>3</v>
      </c>
      <c r="U8" s="7"/>
      <c r="V8" s="15"/>
      <c r="W8" s="27">
        <f aca="true" t="shared" si="0" ref="W8:W35">G8+I8+K8+M8+O8+Q8+S8+U8</f>
        <v>3</v>
      </c>
      <c r="X8" s="15">
        <f aca="true" t="shared" si="1" ref="X8:X35">H8+J8+L8+N8+P8+R8+T8+V8</f>
        <v>11</v>
      </c>
      <c r="Y8" s="20">
        <f aca="true" t="shared" si="2" ref="Y8:Y35">SUM(W8:X8)</f>
        <v>14</v>
      </c>
    </row>
    <row r="9" spans="1:25" ht="12.75">
      <c r="A9" s="35" t="s">
        <v>585</v>
      </c>
      <c r="B9" s="7" t="s">
        <v>133</v>
      </c>
      <c r="C9" s="8" t="s">
        <v>419</v>
      </c>
      <c r="D9" s="7" t="s">
        <v>132</v>
      </c>
      <c r="E9" s="7"/>
      <c r="F9" s="15"/>
      <c r="G9" s="50"/>
      <c r="H9" s="7"/>
      <c r="I9" s="7"/>
      <c r="J9" s="7"/>
      <c r="K9" s="7"/>
      <c r="L9" s="7"/>
      <c r="M9" s="7"/>
      <c r="N9" s="7"/>
      <c r="O9" s="7"/>
      <c r="P9" s="7"/>
      <c r="Q9" s="7">
        <v>3</v>
      </c>
      <c r="R9" s="7">
        <v>3</v>
      </c>
      <c r="S9" s="7">
        <v>1</v>
      </c>
      <c r="T9" s="7"/>
      <c r="U9" s="7"/>
      <c r="V9" s="15"/>
      <c r="W9" s="27">
        <f t="shared" si="0"/>
        <v>4</v>
      </c>
      <c r="X9" s="15">
        <f t="shared" si="1"/>
        <v>3</v>
      </c>
      <c r="Y9" s="20">
        <f t="shared" si="2"/>
        <v>7</v>
      </c>
    </row>
    <row r="10" spans="1:25" ht="12.75">
      <c r="A10" s="35" t="s">
        <v>586</v>
      </c>
      <c r="B10" s="7" t="s">
        <v>135</v>
      </c>
      <c r="C10" s="8" t="s">
        <v>419</v>
      </c>
      <c r="D10" s="7" t="s">
        <v>134</v>
      </c>
      <c r="E10" s="7"/>
      <c r="F10" s="15"/>
      <c r="G10" s="50"/>
      <c r="H10" s="7"/>
      <c r="I10" s="7"/>
      <c r="J10" s="7">
        <v>1</v>
      </c>
      <c r="K10" s="7"/>
      <c r="L10" s="7"/>
      <c r="M10" s="7"/>
      <c r="N10" s="7"/>
      <c r="O10" s="7"/>
      <c r="P10" s="7"/>
      <c r="Q10" s="7">
        <v>1</v>
      </c>
      <c r="R10" s="7">
        <v>4</v>
      </c>
      <c r="S10" s="7"/>
      <c r="T10" s="7"/>
      <c r="U10" s="7"/>
      <c r="V10" s="15"/>
      <c r="W10" s="27">
        <f t="shared" si="0"/>
        <v>1</v>
      </c>
      <c r="X10" s="15">
        <f t="shared" si="1"/>
        <v>5</v>
      </c>
      <c r="Y10" s="20">
        <f t="shared" si="2"/>
        <v>6</v>
      </c>
    </row>
    <row r="11" spans="1:25" ht="12.75">
      <c r="A11" s="35">
        <v>140501</v>
      </c>
      <c r="B11" s="7" t="s">
        <v>150</v>
      </c>
      <c r="C11" s="8" t="s">
        <v>419</v>
      </c>
      <c r="D11" s="7" t="s">
        <v>149</v>
      </c>
      <c r="E11" s="7"/>
      <c r="F11" s="15"/>
      <c r="G11" s="5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</v>
      </c>
      <c r="T11" s="7"/>
      <c r="U11" s="7"/>
      <c r="V11" s="15"/>
      <c r="W11" s="27">
        <f t="shared" si="0"/>
        <v>1</v>
      </c>
      <c r="X11" s="15">
        <f t="shared" si="1"/>
        <v>0</v>
      </c>
      <c r="Y11" s="20">
        <f t="shared" si="2"/>
        <v>1</v>
      </c>
    </row>
    <row r="12" spans="1:25" ht="12.75">
      <c r="A12" s="35">
        <v>160901</v>
      </c>
      <c r="B12" s="7" t="s">
        <v>171</v>
      </c>
      <c r="C12" s="8" t="s">
        <v>419</v>
      </c>
      <c r="D12" s="7" t="s">
        <v>170</v>
      </c>
      <c r="E12" s="7"/>
      <c r="F12" s="15"/>
      <c r="G12" s="50"/>
      <c r="H12" s="7"/>
      <c r="I12" s="7"/>
      <c r="J12" s="7"/>
      <c r="K12" s="7"/>
      <c r="L12" s="7"/>
      <c r="M12" s="7"/>
      <c r="N12" s="7"/>
      <c r="O12" s="7"/>
      <c r="P12" s="7">
        <v>1</v>
      </c>
      <c r="Q12" s="7">
        <v>3</v>
      </c>
      <c r="R12" s="7">
        <v>5</v>
      </c>
      <c r="S12" s="7"/>
      <c r="T12" s="7"/>
      <c r="U12" s="7"/>
      <c r="V12" s="15"/>
      <c r="W12" s="27">
        <f t="shared" si="0"/>
        <v>3</v>
      </c>
      <c r="X12" s="15">
        <f t="shared" si="1"/>
        <v>6</v>
      </c>
      <c r="Y12" s="20">
        <f t="shared" si="2"/>
        <v>9</v>
      </c>
    </row>
    <row r="13" spans="1:25" ht="12.75">
      <c r="A13" s="35">
        <v>160905</v>
      </c>
      <c r="B13" s="7" t="s">
        <v>175</v>
      </c>
      <c r="C13" s="8" t="s">
        <v>419</v>
      </c>
      <c r="D13" s="7" t="s">
        <v>174</v>
      </c>
      <c r="E13" s="7"/>
      <c r="F13" s="15"/>
      <c r="G13" s="50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>
        <v>2</v>
      </c>
      <c r="S13" s="7"/>
      <c r="T13" s="7"/>
      <c r="U13" s="7"/>
      <c r="V13" s="15"/>
      <c r="W13" s="27">
        <f t="shared" si="0"/>
        <v>0</v>
      </c>
      <c r="X13" s="15">
        <f t="shared" si="1"/>
        <v>3</v>
      </c>
      <c r="Y13" s="20">
        <f t="shared" si="2"/>
        <v>3</v>
      </c>
    </row>
    <row r="14" spans="1:25" ht="12.75">
      <c r="A14" s="30">
        <v>230101</v>
      </c>
      <c r="B14" s="7" t="s">
        <v>182</v>
      </c>
      <c r="C14" s="8" t="s">
        <v>419</v>
      </c>
      <c r="D14" s="7" t="s">
        <v>181</v>
      </c>
      <c r="E14" s="7"/>
      <c r="F14" s="15"/>
      <c r="G14" s="64"/>
      <c r="H14" s="54"/>
      <c r="I14" s="54"/>
      <c r="J14" s="54"/>
      <c r="K14" s="54"/>
      <c r="L14" s="54"/>
      <c r="M14" s="54"/>
      <c r="N14" s="54"/>
      <c r="O14" s="54"/>
      <c r="P14" s="54">
        <v>1</v>
      </c>
      <c r="Q14" s="54">
        <v>10</v>
      </c>
      <c r="R14" s="54">
        <v>12</v>
      </c>
      <c r="S14" s="54">
        <v>2</v>
      </c>
      <c r="T14" s="54"/>
      <c r="U14" s="54"/>
      <c r="V14" s="63"/>
      <c r="W14" s="65">
        <f t="shared" si="0"/>
        <v>12</v>
      </c>
      <c r="X14" s="63">
        <f t="shared" si="1"/>
        <v>13</v>
      </c>
      <c r="Y14" s="57">
        <f t="shared" si="2"/>
        <v>25</v>
      </c>
    </row>
    <row r="15" spans="1:25" ht="12.75">
      <c r="A15" s="30">
        <v>231304</v>
      </c>
      <c r="B15" s="7" t="s">
        <v>184</v>
      </c>
      <c r="C15" s="8" t="s">
        <v>419</v>
      </c>
      <c r="D15" s="7" t="s">
        <v>183</v>
      </c>
      <c r="E15" s="7"/>
      <c r="F15" s="15"/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2</v>
      </c>
      <c r="S15" s="7"/>
      <c r="T15" s="7">
        <v>1</v>
      </c>
      <c r="U15" s="7"/>
      <c r="V15" s="15"/>
      <c r="W15" s="27">
        <f t="shared" si="0"/>
        <v>0</v>
      </c>
      <c r="X15" s="15">
        <f t="shared" si="1"/>
        <v>3</v>
      </c>
      <c r="Y15" s="20">
        <f t="shared" si="2"/>
        <v>3</v>
      </c>
    </row>
    <row r="16" spans="1:25" ht="12.75">
      <c r="A16" s="35">
        <v>260101</v>
      </c>
      <c r="B16" s="7" t="s">
        <v>187</v>
      </c>
      <c r="C16" s="8" t="s">
        <v>419</v>
      </c>
      <c r="D16" s="7" t="s">
        <v>186</v>
      </c>
      <c r="E16" s="7"/>
      <c r="F16" s="15"/>
      <c r="G16" s="50"/>
      <c r="H16" s="7"/>
      <c r="I16" s="7"/>
      <c r="J16" s="7"/>
      <c r="K16" s="7"/>
      <c r="L16" s="7"/>
      <c r="M16" s="7"/>
      <c r="N16" s="7"/>
      <c r="O16" s="7"/>
      <c r="P16" s="7"/>
      <c r="Q16" s="7">
        <v>1</v>
      </c>
      <c r="R16" s="7">
        <v>3</v>
      </c>
      <c r="S16" s="7"/>
      <c r="T16" s="7"/>
      <c r="U16" s="7"/>
      <c r="V16" s="15"/>
      <c r="W16" s="27">
        <f t="shared" si="0"/>
        <v>1</v>
      </c>
      <c r="X16" s="15">
        <f t="shared" si="1"/>
        <v>3</v>
      </c>
      <c r="Y16" s="20">
        <f t="shared" si="2"/>
        <v>4</v>
      </c>
    </row>
    <row r="17" spans="1:25" ht="12.75">
      <c r="A17" s="35">
        <v>260701</v>
      </c>
      <c r="B17" s="7" t="s">
        <v>192</v>
      </c>
      <c r="C17" s="8" t="s">
        <v>419</v>
      </c>
      <c r="D17" s="7" t="s">
        <v>191</v>
      </c>
      <c r="E17" s="7"/>
      <c r="F17" s="15"/>
      <c r="G17" s="50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  <c r="T17" s="7"/>
      <c r="U17" s="7"/>
      <c r="V17" s="15"/>
      <c r="W17" s="27">
        <f t="shared" si="0"/>
        <v>0</v>
      </c>
      <c r="X17" s="15">
        <f t="shared" si="1"/>
        <v>1</v>
      </c>
      <c r="Y17" s="20">
        <f t="shared" si="2"/>
        <v>1</v>
      </c>
    </row>
    <row r="18" spans="1:25" ht="12.75">
      <c r="A18" s="35">
        <v>270101</v>
      </c>
      <c r="B18" s="7" t="s">
        <v>196</v>
      </c>
      <c r="C18" s="8" t="s">
        <v>419</v>
      </c>
      <c r="D18" s="7" t="s">
        <v>195</v>
      </c>
      <c r="E18" s="7"/>
      <c r="F18" s="15"/>
      <c r="G18" s="50"/>
      <c r="H18" s="7"/>
      <c r="I18" s="7"/>
      <c r="J18" s="7"/>
      <c r="K18" s="7"/>
      <c r="L18" s="7"/>
      <c r="M18" s="7"/>
      <c r="N18" s="7"/>
      <c r="O18" s="7"/>
      <c r="P18" s="7">
        <v>1</v>
      </c>
      <c r="Q18" s="7">
        <v>3</v>
      </c>
      <c r="R18" s="7">
        <v>8</v>
      </c>
      <c r="S18" s="7"/>
      <c r="T18" s="7">
        <v>2</v>
      </c>
      <c r="U18" s="7"/>
      <c r="V18" s="15"/>
      <c r="W18" s="27">
        <f t="shared" si="0"/>
        <v>3</v>
      </c>
      <c r="X18" s="15">
        <f t="shared" si="1"/>
        <v>11</v>
      </c>
      <c r="Y18" s="20">
        <f t="shared" si="2"/>
        <v>14</v>
      </c>
    </row>
    <row r="19" spans="1:25" ht="12.75">
      <c r="A19" s="35">
        <v>270101</v>
      </c>
      <c r="B19" s="7" t="s">
        <v>198</v>
      </c>
      <c r="C19" s="8" t="s">
        <v>419</v>
      </c>
      <c r="D19" s="7" t="s">
        <v>197</v>
      </c>
      <c r="E19" s="7"/>
      <c r="F19" s="15"/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  <c r="T19" s="7"/>
      <c r="U19" s="7"/>
      <c r="V19" s="15"/>
      <c r="W19" s="27">
        <f t="shared" si="0"/>
        <v>0</v>
      </c>
      <c r="X19" s="15">
        <f t="shared" si="1"/>
        <v>1</v>
      </c>
      <c r="Y19" s="20">
        <f t="shared" si="2"/>
        <v>1</v>
      </c>
    </row>
    <row r="20" spans="1:25" ht="12.75">
      <c r="A20" s="30">
        <v>380101</v>
      </c>
      <c r="B20" s="7" t="s">
        <v>200</v>
      </c>
      <c r="C20" s="8" t="s">
        <v>419</v>
      </c>
      <c r="D20" s="7" t="s">
        <v>199</v>
      </c>
      <c r="E20" s="7"/>
      <c r="F20" s="15"/>
      <c r="G20" s="50"/>
      <c r="H20" s="7"/>
      <c r="I20" s="7"/>
      <c r="J20" s="7"/>
      <c r="K20" s="7"/>
      <c r="L20" s="7"/>
      <c r="M20" s="7"/>
      <c r="N20" s="7"/>
      <c r="O20" s="7"/>
      <c r="P20" s="7"/>
      <c r="Q20" s="7">
        <v>2</v>
      </c>
      <c r="R20" s="7"/>
      <c r="S20" s="7"/>
      <c r="T20" s="7"/>
      <c r="U20" s="7"/>
      <c r="V20" s="15"/>
      <c r="W20" s="27">
        <f t="shared" si="0"/>
        <v>2</v>
      </c>
      <c r="X20" s="15">
        <f t="shared" si="1"/>
        <v>0</v>
      </c>
      <c r="Y20" s="20">
        <f t="shared" si="2"/>
        <v>2</v>
      </c>
    </row>
    <row r="21" spans="1:25" ht="12.75">
      <c r="A21" s="30">
        <v>400501</v>
      </c>
      <c r="B21" s="7" t="s">
        <v>202</v>
      </c>
      <c r="C21" s="8" t="s">
        <v>419</v>
      </c>
      <c r="D21" s="7" t="s">
        <v>201</v>
      </c>
      <c r="E21" s="7"/>
      <c r="F21" s="15"/>
      <c r="G21" s="50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</v>
      </c>
      <c r="S21" s="7"/>
      <c r="T21" s="7"/>
      <c r="U21" s="7"/>
      <c r="V21" s="15"/>
      <c r="W21" s="27">
        <f t="shared" si="0"/>
        <v>0</v>
      </c>
      <c r="X21" s="15">
        <f t="shared" si="1"/>
        <v>2</v>
      </c>
      <c r="Y21" s="20">
        <f t="shared" si="2"/>
        <v>2</v>
      </c>
    </row>
    <row r="22" spans="1:25" ht="12.75">
      <c r="A22" s="35">
        <v>400801</v>
      </c>
      <c r="B22" s="7" t="s">
        <v>213</v>
      </c>
      <c r="C22" s="8" t="s">
        <v>419</v>
      </c>
      <c r="D22" s="7" t="s">
        <v>212</v>
      </c>
      <c r="E22" s="7"/>
      <c r="F22" s="15"/>
      <c r="G22" s="50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/>
      <c r="S22" s="7"/>
      <c r="T22" s="7"/>
      <c r="U22" s="7"/>
      <c r="V22" s="15"/>
      <c r="W22" s="27">
        <f t="shared" si="0"/>
        <v>1</v>
      </c>
      <c r="X22" s="15">
        <f t="shared" si="1"/>
        <v>0</v>
      </c>
      <c r="Y22" s="20">
        <f t="shared" si="2"/>
        <v>1</v>
      </c>
    </row>
    <row r="23" spans="1:25" ht="12.75">
      <c r="A23" s="35">
        <v>420101</v>
      </c>
      <c r="B23" s="7" t="s">
        <v>215</v>
      </c>
      <c r="C23" s="8" t="s">
        <v>419</v>
      </c>
      <c r="D23" s="7" t="s">
        <v>214</v>
      </c>
      <c r="E23" s="7"/>
      <c r="F23" s="15"/>
      <c r="G23" s="50">
        <v>1</v>
      </c>
      <c r="H23" s="7"/>
      <c r="I23" s="7"/>
      <c r="J23" s="7"/>
      <c r="K23" s="7"/>
      <c r="L23" s="7"/>
      <c r="M23" s="7"/>
      <c r="N23" s="7">
        <v>1</v>
      </c>
      <c r="O23" s="7"/>
      <c r="P23" s="7">
        <v>2</v>
      </c>
      <c r="Q23" s="7">
        <v>1</v>
      </c>
      <c r="R23" s="7">
        <v>14</v>
      </c>
      <c r="S23" s="7">
        <v>1</v>
      </c>
      <c r="T23" s="7">
        <v>4</v>
      </c>
      <c r="U23" s="7"/>
      <c r="V23" s="15"/>
      <c r="W23" s="27">
        <f t="shared" si="0"/>
        <v>3</v>
      </c>
      <c r="X23" s="15">
        <f t="shared" si="1"/>
        <v>21</v>
      </c>
      <c r="Y23" s="20">
        <f t="shared" si="2"/>
        <v>24</v>
      </c>
    </row>
    <row r="24" spans="1:25" ht="12.75">
      <c r="A24" s="30">
        <v>450601</v>
      </c>
      <c r="B24" s="7" t="s">
        <v>219</v>
      </c>
      <c r="C24" s="8" t="s">
        <v>419</v>
      </c>
      <c r="D24" s="7" t="s">
        <v>218</v>
      </c>
      <c r="E24" s="7"/>
      <c r="F24" s="15"/>
      <c r="G24" s="50"/>
      <c r="H24" s="7"/>
      <c r="I24" s="7"/>
      <c r="J24" s="7"/>
      <c r="K24" s="7"/>
      <c r="L24" s="7"/>
      <c r="M24" s="7"/>
      <c r="N24" s="7"/>
      <c r="O24" s="7">
        <v>1</v>
      </c>
      <c r="P24" s="7"/>
      <c r="Q24" s="7"/>
      <c r="R24" s="7"/>
      <c r="S24" s="7"/>
      <c r="T24" s="7"/>
      <c r="U24" s="7"/>
      <c r="V24" s="15"/>
      <c r="W24" s="27">
        <f t="shared" si="0"/>
        <v>1</v>
      </c>
      <c r="X24" s="15">
        <f t="shared" si="1"/>
        <v>0</v>
      </c>
      <c r="Y24" s="20">
        <f t="shared" si="2"/>
        <v>1</v>
      </c>
    </row>
    <row r="25" spans="1:25" ht="12.75">
      <c r="A25" s="35">
        <v>451001</v>
      </c>
      <c r="B25" s="7" t="s">
        <v>225</v>
      </c>
      <c r="C25" s="8" t="s">
        <v>419</v>
      </c>
      <c r="D25" s="7" t="s">
        <v>224</v>
      </c>
      <c r="E25" s="7"/>
      <c r="F25" s="15"/>
      <c r="G25" s="50"/>
      <c r="H25" s="7"/>
      <c r="I25" s="7"/>
      <c r="J25" s="7"/>
      <c r="K25" s="7"/>
      <c r="L25" s="7"/>
      <c r="M25" s="7"/>
      <c r="N25" s="7"/>
      <c r="O25" s="7"/>
      <c r="P25" s="7">
        <v>2</v>
      </c>
      <c r="Q25" s="7">
        <v>21</v>
      </c>
      <c r="R25" s="7">
        <v>3</v>
      </c>
      <c r="S25" s="7">
        <v>2</v>
      </c>
      <c r="T25" s="7">
        <v>2</v>
      </c>
      <c r="U25" s="7"/>
      <c r="V25" s="15"/>
      <c r="W25" s="27">
        <f t="shared" si="0"/>
        <v>23</v>
      </c>
      <c r="X25" s="15">
        <f t="shared" si="1"/>
        <v>7</v>
      </c>
      <c r="Y25" s="20">
        <f t="shared" si="2"/>
        <v>30</v>
      </c>
    </row>
    <row r="26" spans="1:25" ht="12.75">
      <c r="A26" s="35">
        <v>451101</v>
      </c>
      <c r="B26" s="7" t="s">
        <v>227</v>
      </c>
      <c r="C26" s="8" t="s">
        <v>419</v>
      </c>
      <c r="D26" s="7" t="s">
        <v>226</v>
      </c>
      <c r="E26" s="7"/>
      <c r="F26" s="15"/>
      <c r="G26" s="50"/>
      <c r="H26" s="7"/>
      <c r="I26" s="7"/>
      <c r="J26" s="7"/>
      <c r="K26" s="7"/>
      <c r="L26" s="7"/>
      <c r="M26" s="7"/>
      <c r="N26" s="7"/>
      <c r="O26" s="7">
        <v>1</v>
      </c>
      <c r="P26" s="7">
        <v>1</v>
      </c>
      <c r="Q26" s="7">
        <v>4</v>
      </c>
      <c r="R26" s="7">
        <v>3</v>
      </c>
      <c r="S26" s="7"/>
      <c r="T26" s="7"/>
      <c r="U26" s="7"/>
      <c r="V26" s="15"/>
      <c r="W26" s="27">
        <f t="shared" si="0"/>
        <v>5</v>
      </c>
      <c r="X26" s="15">
        <f t="shared" si="1"/>
        <v>4</v>
      </c>
      <c r="Y26" s="20">
        <f>SUM(W26:X26)</f>
        <v>9</v>
      </c>
    </row>
    <row r="27" spans="1:25" ht="12.75">
      <c r="A27" s="35">
        <v>500501</v>
      </c>
      <c r="B27" s="55" t="s">
        <v>588</v>
      </c>
      <c r="C27" s="8" t="s">
        <v>419</v>
      </c>
      <c r="D27" s="7" t="s">
        <v>587</v>
      </c>
      <c r="E27" s="7"/>
      <c r="F27" s="15"/>
      <c r="G27" s="50"/>
      <c r="H27" s="7"/>
      <c r="I27" s="7"/>
      <c r="J27" s="7"/>
      <c r="K27" s="7"/>
      <c r="L27" s="7"/>
      <c r="M27" s="7"/>
      <c r="N27" s="7">
        <v>1</v>
      </c>
      <c r="O27" s="7"/>
      <c r="P27" s="7"/>
      <c r="Q27" s="7"/>
      <c r="R27" s="7">
        <v>1</v>
      </c>
      <c r="S27" s="7"/>
      <c r="T27" s="7"/>
      <c r="U27" s="7"/>
      <c r="V27" s="15"/>
      <c r="W27" s="27">
        <f t="shared" si="0"/>
        <v>0</v>
      </c>
      <c r="X27" s="15">
        <f t="shared" si="1"/>
        <v>2</v>
      </c>
      <c r="Y27" s="20">
        <f t="shared" si="2"/>
        <v>2</v>
      </c>
    </row>
    <row r="28" spans="1:25" ht="12.75">
      <c r="A28" s="30">
        <v>500602</v>
      </c>
      <c r="B28" s="7" t="s">
        <v>234</v>
      </c>
      <c r="C28" s="8" t="s">
        <v>419</v>
      </c>
      <c r="D28" s="7" t="s">
        <v>233</v>
      </c>
      <c r="E28" s="7"/>
      <c r="F28" s="15"/>
      <c r="G28" s="50"/>
      <c r="H28" s="7"/>
      <c r="I28" s="7"/>
      <c r="J28" s="7"/>
      <c r="K28" s="7"/>
      <c r="L28" s="7"/>
      <c r="M28" s="7"/>
      <c r="N28" s="7"/>
      <c r="O28" s="7"/>
      <c r="P28" s="7"/>
      <c r="Q28" s="7">
        <v>1</v>
      </c>
      <c r="R28" s="7">
        <v>3</v>
      </c>
      <c r="S28" s="7"/>
      <c r="T28" s="7">
        <v>1</v>
      </c>
      <c r="U28" s="7"/>
      <c r="V28" s="15"/>
      <c r="W28" s="27">
        <f t="shared" si="0"/>
        <v>1</v>
      </c>
      <c r="X28" s="15">
        <f t="shared" si="1"/>
        <v>4</v>
      </c>
      <c r="Y28" s="20">
        <f t="shared" si="2"/>
        <v>5</v>
      </c>
    </row>
    <row r="29" spans="1:25" ht="12.75">
      <c r="A29" s="30">
        <v>500702</v>
      </c>
      <c r="B29" s="7" t="s">
        <v>236</v>
      </c>
      <c r="C29" s="8" t="s">
        <v>419</v>
      </c>
      <c r="D29" s="7" t="s">
        <v>235</v>
      </c>
      <c r="E29" s="7"/>
      <c r="F29" s="15"/>
      <c r="G29" s="50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2</v>
      </c>
      <c r="S29" s="7"/>
      <c r="T29" s="7">
        <v>1</v>
      </c>
      <c r="U29" s="7"/>
      <c r="V29" s="15"/>
      <c r="W29" s="27">
        <f t="shared" si="0"/>
        <v>0</v>
      </c>
      <c r="X29" s="15">
        <f t="shared" si="1"/>
        <v>3</v>
      </c>
      <c r="Y29" s="20">
        <f t="shared" si="2"/>
        <v>3</v>
      </c>
    </row>
    <row r="30" spans="1:25" ht="12.75">
      <c r="A30" s="30">
        <v>500702</v>
      </c>
      <c r="B30" s="7" t="s">
        <v>240</v>
      </c>
      <c r="C30" s="8" t="s">
        <v>419</v>
      </c>
      <c r="D30" s="7" t="s">
        <v>239</v>
      </c>
      <c r="E30" s="7"/>
      <c r="F30" s="15"/>
      <c r="G30" s="50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</v>
      </c>
      <c r="S30" s="7"/>
      <c r="T30" s="7"/>
      <c r="U30" s="7"/>
      <c r="V30" s="15"/>
      <c r="W30" s="27">
        <f t="shared" si="0"/>
        <v>0</v>
      </c>
      <c r="X30" s="15">
        <f t="shared" si="1"/>
        <v>2</v>
      </c>
      <c r="Y30" s="20">
        <f t="shared" si="2"/>
        <v>2</v>
      </c>
    </row>
    <row r="31" spans="1:25" ht="12.75">
      <c r="A31" s="35">
        <v>520201</v>
      </c>
      <c r="B31" s="7" t="s">
        <v>266</v>
      </c>
      <c r="C31" s="8" t="s">
        <v>419</v>
      </c>
      <c r="D31" s="7" t="s">
        <v>265</v>
      </c>
      <c r="E31" s="7"/>
      <c r="F31" s="15"/>
      <c r="G31" s="5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1</v>
      </c>
      <c r="U31" s="7"/>
      <c r="V31" s="15"/>
      <c r="W31" s="27">
        <f t="shared" si="0"/>
        <v>0</v>
      </c>
      <c r="X31" s="15">
        <f t="shared" si="1"/>
        <v>1</v>
      </c>
      <c r="Y31" s="20">
        <f t="shared" si="2"/>
        <v>1</v>
      </c>
    </row>
    <row r="32" spans="1:25" ht="12.75">
      <c r="A32" s="35">
        <v>520203</v>
      </c>
      <c r="B32" s="7" t="s">
        <v>444</v>
      </c>
      <c r="C32" s="8" t="s">
        <v>419</v>
      </c>
      <c r="D32" s="7" t="s">
        <v>267</v>
      </c>
      <c r="E32" s="7"/>
      <c r="F32" s="15"/>
      <c r="G32" s="50"/>
      <c r="H32" s="7"/>
      <c r="I32" s="7"/>
      <c r="J32" s="7"/>
      <c r="K32" s="7"/>
      <c r="L32" s="7"/>
      <c r="M32" s="7"/>
      <c r="N32" s="7"/>
      <c r="O32" s="7"/>
      <c r="P32" s="7"/>
      <c r="Q32" s="7">
        <v>2</v>
      </c>
      <c r="R32" s="7"/>
      <c r="S32" s="7"/>
      <c r="T32" s="7"/>
      <c r="U32" s="7"/>
      <c r="V32" s="15"/>
      <c r="W32" s="27">
        <f t="shared" si="0"/>
        <v>2</v>
      </c>
      <c r="X32" s="15">
        <f t="shared" si="1"/>
        <v>0</v>
      </c>
      <c r="Y32" s="20">
        <f t="shared" si="2"/>
        <v>2</v>
      </c>
    </row>
    <row r="33" spans="1:25" ht="12.75">
      <c r="A33" s="35">
        <v>520301</v>
      </c>
      <c r="B33" s="7" t="s">
        <v>269</v>
      </c>
      <c r="C33" s="8" t="s">
        <v>419</v>
      </c>
      <c r="D33" s="7" t="s">
        <v>268</v>
      </c>
      <c r="E33" s="7"/>
      <c r="F33" s="15"/>
      <c r="G33" s="50"/>
      <c r="H33" s="7"/>
      <c r="I33" s="7"/>
      <c r="J33" s="7"/>
      <c r="K33" s="7"/>
      <c r="L33" s="7"/>
      <c r="M33" s="7"/>
      <c r="N33" s="7"/>
      <c r="O33" s="7"/>
      <c r="P33" s="7"/>
      <c r="Q33" s="7">
        <v>1</v>
      </c>
      <c r="R33" s="7"/>
      <c r="S33" s="7"/>
      <c r="T33" s="7"/>
      <c r="U33" s="7"/>
      <c r="V33" s="15"/>
      <c r="W33" s="27">
        <f t="shared" si="0"/>
        <v>1</v>
      </c>
      <c r="X33" s="15">
        <f t="shared" si="1"/>
        <v>0</v>
      </c>
      <c r="Y33" s="20">
        <f t="shared" si="2"/>
        <v>1</v>
      </c>
    </row>
    <row r="34" spans="1:25" ht="12.75">
      <c r="A34" s="30">
        <v>521401</v>
      </c>
      <c r="B34" s="7" t="s">
        <v>275</v>
      </c>
      <c r="C34" s="8" t="s">
        <v>419</v>
      </c>
      <c r="D34" s="7" t="s">
        <v>274</v>
      </c>
      <c r="E34" s="7"/>
      <c r="F34" s="15"/>
      <c r="G34" s="50"/>
      <c r="H34" s="7"/>
      <c r="I34" s="7"/>
      <c r="J34" s="7"/>
      <c r="K34" s="7"/>
      <c r="L34" s="7"/>
      <c r="M34" s="7"/>
      <c r="N34" s="7"/>
      <c r="O34" s="7">
        <v>2</v>
      </c>
      <c r="P34" s="7"/>
      <c r="Q34" s="7"/>
      <c r="R34" s="7"/>
      <c r="S34" s="7"/>
      <c r="T34" s="7"/>
      <c r="U34" s="7"/>
      <c r="V34" s="15"/>
      <c r="W34" s="27">
        <f t="shared" si="0"/>
        <v>2</v>
      </c>
      <c r="X34" s="15">
        <f t="shared" si="1"/>
        <v>0</v>
      </c>
      <c r="Y34" s="20">
        <f t="shared" si="2"/>
        <v>2</v>
      </c>
    </row>
    <row r="35" spans="1:25" ht="12.75">
      <c r="A35" s="36">
        <v>540101</v>
      </c>
      <c r="B35" s="16" t="s">
        <v>437</v>
      </c>
      <c r="C35" s="17" t="s">
        <v>419</v>
      </c>
      <c r="D35" s="16" t="s">
        <v>278</v>
      </c>
      <c r="E35" s="16"/>
      <c r="F35" s="18"/>
      <c r="G35" s="51"/>
      <c r="H35" s="16"/>
      <c r="I35" s="16"/>
      <c r="J35" s="16"/>
      <c r="K35" s="16"/>
      <c r="L35" s="16"/>
      <c r="M35" s="16"/>
      <c r="N35" s="16"/>
      <c r="O35" s="16"/>
      <c r="P35" s="16"/>
      <c r="Q35" s="16">
        <v>6</v>
      </c>
      <c r="R35" s="16">
        <v>8</v>
      </c>
      <c r="S35" s="16">
        <v>3</v>
      </c>
      <c r="T35" s="16">
        <v>1</v>
      </c>
      <c r="U35" s="16"/>
      <c r="V35" s="18"/>
      <c r="W35" s="28">
        <f t="shared" si="0"/>
        <v>9</v>
      </c>
      <c r="X35" s="18">
        <f t="shared" si="1"/>
        <v>9</v>
      </c>
      <c r="Y35" s="20">
        <f t="shared" si="2"/>
        <v>18</v>
      </c>
    </row>
    <row r="36" spans="1:25" ht="12.75">
      <c r="A36" s="21" t="s">
        <v>1</v>
      </c>
      <c r="B36" s="20"/>
      <c r="C36" s="21"/>
      <c r="D36" s="46"/>
      <c r="E36" s="21"/>
      <c r="F36" s="21"/>
      <c r="G36" s="20">
        <f aca="true" t="shared" si="3" ref="G36:Y36">SUM(G7:G35)</f>
        <v>1</v>
      </c>
      <c r="H36" s="20">
        <f t="shared" si="3"/>
        <v>0</v>
      </c>
      <c r="I36" s="20">
        <f t="shared" si="3"/>
        <v>0</v>
      </c>
      <c r="J36" s="20">
        <f t="shared" si="3"/>
        <v>2</v>
      </c>
      <c r="K36" s="20">
        <f t="shared" si="3"/>
        <v>1</v>
      </c>
      <c r="L36" s="20">
        <f t="shared" si="3"/>
        <v>0</v>
      </c>
      <c r="M36" s="20">
        <f t="shared" si="3"/>
        <v>0</v>
      </c>
      <c r="N36" s="20">
        <f t="shared" si="3"/>
        <v>3</v>
      </c>
      <c r="O36" s="20">
        <f t="shared" si="3"/>
        <v>4</v>
      </c>
      <c r="P36" s="20">
        <f t="shared" si="3"/>
        <v>9</v>
      </c>
      <c r="Q36" s="20">
        <f t="shared" si="3"/>
        <v>61</v>
      </c>
      <c r="R36" s="20">
        <f t="shared" si="3"/>
        <v>90</v>
      </c>
      <c r="S36" s="20">
        <f t="shared" si="3"/>
        <v>11</v>
      </c>
      <c r="T36" s="20">
        <f t="shared" si="3"/>
        <v>18</v>
      </c>
      <c r="U36" s="20">
        <f>SUM(U7:U35)</f>
        <v>0</v>
      </c>
      <c r="V36" s="20">
        <f>SUM(V7:V35)</f>
        <v>0</v>
      </c>
      <c r="W36" s="20">
        <f t="shared" si="3"/>
        <v>78</v>
      </c>
      <c r="X36" s="20">
        <f t="shared" si="3"/>
        <v>122</v>
      </c>
      <c r="Y36" s="20">
        <f t="shared" si="3"/>
        <v>200</v>
      </c>
    </row>
    <row r="37" spans="1:25" ht="12.75">
      <c r="A37" s="21"/>
      <c r="B37" s="20"/>
      <c r="C37" s="21"/>
      <c r="D37" s="46"/>
      <c r="E37" s="21"/>
      <c r="F37" s="2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>
      <c r="A38" s="21"/>
      <c r="B38" s="20"/>
      <c r="C38" s="21"/>
      <c r="D38" s="46"/>
      <c r="E38" s="21"/>
      <c r="F38" s="2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</sheetData>
  <mergeCells count="9">
    <mergeCell ref="O5:P5"/>
    <mergeCell ref="Q5:R5"/>
    <mergeCell ref="S5:T5"/>
    <mergeCell ref="W5:X5"/>
    <mergeCell ref="U5:V5"/>
    <mergeCell ref="G5:H5"/>
    <mergeCell ref="I5:J5"/>
    <mergeCell ref="K5:L5"/>
    <mergeCell ref="M5:N5"/>
  </mergeCells>
  <printOptions/>
  <pageMargins left="0.5" right="0.5" top="0.5" bottom="0.5" header="0.5" footer="0.5"/>
  <pageSetup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2.7109375" style="0" customWidth="1"/>
    <col min="3" max="3" width="6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140625" style="0" customWidth="1"/>
    <col min="25" max="26" width="8.7109375" style="0" customWidth="1"/>
    <col min="27" max="27" width="5.7109375" style="0" customWidth="1"/>
    <col min="28" max="30" width="7.7109375" style="0" customWidth="1"/>
  </cols>
  <sheetData>
    <row r="1" spans="1:2" ht="12.75">
      <c r="A1" s="3" t="s">
        <v>8</v>
      </c>
      <c r="B1" s="57"/>
    </row>
    <row r="2" spans="1:2" ht="12.75">
      <c r="A2" s="3" t="s">
        <v>657</v>
      </c>
      <c r="B2" s="57"/>
    </row>
    <row r="3" spans="1:2" ht="12.75">
      <c r="A3" s="3"/>
      <c r="B3" s="57"/>
    </row>
    <row r="4" spans="1:2" ht="12.75">
      <c r="A4" s="3" t="s">
        <v>105</v>
      </c>
      <c r="B4" s="57"/>
    </row>
    <row r="5" spans="1:2" ht="12.75">
      <c r="A5" s="44"/>
      <c r="B5" s="57"/>
    </row>
    <row r="6" spans="1:27" ht="12.75">
      <c r="A6" s="44"/>
      <c r="Y6" s="73"/>
      <c r="Z6" s="73"/>
      <c r="AA6" s="73"/>
    </row>
    <row r="7" spans="1:27" ht="12.75">
      <c r="A7" s="60" t="s">
        <v>103</v>
      </c>
      <c r="B7" s="31" t="s">
        <v>87</v>
      </c>
      <c r="C7" s="74" t="s">
        <v>67</v>
      </c>
      <c r="D7" s="74" t="s">
        <v>63</v>
      </c>
      <c r="E7" s="74" t="s">
        <v>88</v>
      </c>
      <c r="Y7" s="73"/>
      <c r="Z7" s="73"/>
      <c r="AA7" s="73"/>
    </row>
    <row r="8" spans="1:8" ht="12.75">
      <c r="A8" s="42" t="s">
        <v>90</v>
      </c>
      <c r="B8" s="12" t="s">
        <v>68</v>
      </c>
      <c r="C8" s="12">
        <v>5</v>
      </c>
      <c r="D8" s="76">
        <f>C8/C28</f>
        <v>0.009107468123861567</v>
      </c>
      <c r="E8" s="78">
        <v>17</v>
      </c>
      <c r="H8" s="97"/>
    </row>
    <row r="9" spans="1:8" ht="12.75">
      <c r="A9" s="30" t="s">
        <v>91</v>
      </c>
      <c r="B9" s="7" t="s">
        <v>69</v>
      </c>
      <c r="C9" s="7">
        <v>18</v>
      </c>
      <c r="D9" s="75">
        <f>C9/C28</f>
        <v>0.03278688524590164</v>
      </c>
      <c r="E9" s="79">
        <v>10</v>
      </c>
      <c r="H9" s="97"/>
    </row>
    <row r="10" spans="1:8" ht="12.75">
      <c r="A10" s="30" t="s">
        <v>92</v>
      </c>
      <c r="B10" s="7" t="s">
        <v>70</v>
      </c>
      <c r="C10" s="7">
        <v>0</v>
      </c>
      <c r="D10" s="75">
        <f>C10/C28</f>
        <v>0</v>
      </c>
      <c r="E10" s="83" t="s">
        <v>571</v>
      </c>
      <c r="H10" s="97"/>
    </row>
    <row r="11" spans="1:8" ht="12.75">
      <c r="A11" s="30" t="s">
        <v>93</v>
      </c>
      <c r="B11" s="7" t="s">
        <v>72</v>
      </c>
      <c r="C11" s="7">
        <v>13</v>
      </c>
      <c r="D11" s="75">
        <f>C11/C28</f>
        <v>0.023679417122040074</v>
      </c>
      <c r="E11" s="79">
        <v>12</v>
      </c>
      <c r="H11" s="97"/>
    </row>
    <row r="12" spans="1:8" ht="12.75">
      <c r="A12" s="30">
        <v>11</v>
      </c>
      <c r="B12" s="7" t="s">
        <v>73</v>
      </c>
      <c r="C12" s="7">
        <v>6</v>
      </c>
      <c r="D12" s="75">
        <f>C12/C28</f>
        <v>0.01092896174863388</v>
      </c>
      <c r="E12" s="79">
        <v>16</v>
      </c>
      <c r="H12" s="97"/>
    </row>
    <row r="13" spans="1:8" ht="12.75">
      <c r="A13" s="35">
        <v>13</v>
      </c>
      <c r="B13" s="7" t="s">
        <v>65</v>
      </c>
      <c r="C13" s="7">
        <v>66</v>
      </c>
      <c r="D13" s="75">
        <f>C13/C28</f>
        <v>0.12021857923497267</v>
      </c>
      <c r="E13" s="79">
        <v>2</v>
      </c>
      <c r="H13" s="97"/>
    </row>
    <row r="14" spans="1:8" ht="12.75">
      <c r="A14" s="35">
        <v>14</v>
      </c>
      <c r="B14" s="7" t="s">
        <v>74</v>
      </c>
      <c r="C14" s="7">
        <v>52</v>
      </c>
      <c r="D14" s="75">
        <f>C14/C28</f>
        <v>0.0947176684881603</v>
      </c>
      <c r="E14" s="79">
        <v>5</v>
      </c>
      <c r="H14" s="97"/>
    </row>
    <row r="15" spans="1:8" ht="12.75">
      <c r="A15" s="35">
        <v>16</v>
      </c>
      <c r="B15" s="7" t="s">
        <v>75</v>
      </c>
      <c r="C15" s="7">
        <v>7</v>
      </c>
      <c r="D15" s="75">
        <f>C15/C28</f>
        <v>0.012750455373406194</v>
      </c>
      <c r="E15" s="79">
        <v>15</v>
      </c>
      <c r="H15" s="97"/>
    </row>
    <row r="16" spans="1:8" ht="12.75">
      <c r="A16" s="35">
        <v>19</v>
      </c>
      <c r="B16" s="7" t="s">
        <v>76</v>
      </c>
      <c r="C16" s="7">
        <v>35</v>
      </c>
      <c r="D16" s="75">
        <f>C16/C28</f>
        <v>0.06375227686703097</v>
      </c>
      <c r="E16" s="79">
        <v>7</v>
      </c>
      <c r="H16" s="97"/>
    </row>
    <row r="17" spans="1:8" ht="12.75">
      <c r="A17" s="35">
        <v>23</v>
      </c>
      <c r="B17" s="7" t="s">
        <v>77</v>
      </c>
      <c r="C17" s="7">
        <v>4</v>
      </c>
      <c r="D17" s="75">
        <f>C17/C28</f>
        <v>0.007285974499089253</v>
      </c>
      <c r="E17" s="79">
        <v>18</v>
      </c>
      <c r="H17" s="97"/>
    </row>
    <row r="18" spans="1:8" ht="12.75">
      <c r="A18" s="35">
        <v>25</v>
      </c>
      <c r="B18" s="7" t="s">
        <v>89</v>
      </c>
      <c r="C18" s="7">
        <v>62</v>
      </c>
      <c r="D18" s="75">
        <f>C18/C28</f>
        <v>0.11293260473588343</v>
      </c>
      <c r="E18" s="79">
        <v>3</v>
      </c>
      <c r="H18" s="97"/>
    </row>
    <row r="19" spans="1:8" ht="12.75">
      <c r="A19" s="35">
        <v>26</v>
      </c>
      <c r="B19" s="7" t="s">
        <v>79</v>
      </c>
      <c r="C19" s="7">
        <v>9</v>
      </c>
      <c r="D19" s="75">
        <f>C19/C28</f>
        <v>0.01639344262295082</v>
      </c>
      <c r="E19" s="79" t="s">
        <v>654</v>
      </c>
      <c r="H19" s="97"/>
    </row>
    <row r="20" spans="1:8" ht="12.75">
      <c r="A20" s="35">
        <v>27</v>
      </c>
      <c r="B20" s="7" t="s">
        <v>80</v>
      </c>
      <c r="C20" s="7">
        <v>9</v>
      </c>
      <c r="D20" s="75">
        <f>C20/C28</f>
        <v>0.01639344262295082</v>
      </c>
      <c r="E20" s="79" t="s">
        <v>654</v>
      </c>
      <c r="H20" s="97"/>
    </row>
    <row r="21" spans="1:8" ht="12.75">
      <c r="A21" s="35">
        <v>40</v>
      </c>
      <c r="B21" s="7" t="s">
        <v>95</v>
      </c>
      <c r="C21" s="7">
        <v>22</v>
      </c>
      <c r="D21" s="75">
        <f>C21/C28</f>
        <v>0.04007285974499089</v>
      </c>
      <c r="E21" s="79">
        <v>8</v>
      </c>
      <c r="H21" s="97"/>
    </row>
    <row r="22" spans="1:8" ht="12.75">
      <c r="A22" s="35">
        <v>42</v>
      </c>
      <c r="B22" s="7" t="s">
        <v>64</v>
      </c>
      <c r="C22" s="7">
        <v>17</v>
      </c>
      <c r="D22" s="75">
        <f>C22/C28</f>
        <v>0.030965391621129327</v>
      </c>
      <c r="E22" s="79">
        <v>11</v>
      </c>
      <c r="H22" s="97"/>
    </row>
    <row r="23" spans="1:8" ht="27" customHeight="1">
      <c r="A23" s="35">
        <v>44</v>
      </c>
      <c r="B23" s="81" t="s">
        <v>96</v>
      </c>
      <c r="C23" s="7">
        <v>37</v>
      </c>
      <c r="D23" s="75">
        <f>C23/C28</f>
        <v>0.06739526411657559</v>
      </c>
      <c r="E23" s="79">
        <v>6</v>
      </c>
      <c r="H23" s="97"/>
    </row>
    <row r="24" spans="1:8" ht="12.75">
      <c r="A24" s="35" t="s">
        <v>82</v>
      </c>
      <c r="B24" s="7" t="s">
        <v>83</v>
      </c>
      <c r="C24" s="7">
        <v>19</v>
      </c>
      <c r="D24" s="75">
        <f>C24/C28</f>
        <v>0.03460837887067395</v>
      </c>
      <c r="E24" s="79">
        <v>9</v>
      </c>
      <c r="H24" s="97"/>
    </row>
    <row r="25" spans="1:8" ht="12.75">
      <c r="A25" s="35">
        <v>50</v>
      </c>
      <c r="B25" s="7" t="s">
        <v>84</v>
      </c>
      <c r="C25" s="7">
        <v>3</v>
      </c>
      <c r="D25" s="75">
        <f>C25/C28</f>
        <v>0.00546448087431694</v>
      </c>
      <c r="E25" s="79">
        <v>19</v>
      </c>
      <c r="H25" s="97"/>
    </row>
    <row r="26" spans="1:8" ht="12.75">
      <c r="A26" s="35">
        <v>51</v>
      </c>
      <c r="B26" s="7" t="s">
        <v>85</v>
      </c>
      <c r="C26" s="7">
        <v>57</v>
      </c>
      <c r="D26" s="75">
        <f>C26/C28</f>
        <v>0.10382513661202186</v>
      </c>
      <c r="E26" s="79">
        <v>4</v>
      </c>
      <c r="H26" s="97"/>
    </row>
    <row r="27" spans="1:8" ht="12.75">
      <c r="A27" s="36">
        <v>52</v>
      </c>
      <c r="B27" s="16" t="s">
        <v>86</v>
      </c>
      <c r="C27" s="16">
        <v>108</v>
      </c>
      <c r="D27" s="77">
        <f>C27/C28</f>
        <v>0.19672131147540983</v>
      </c>
      <c r="E27" s="80">
        <v>1</v>
      </c>
      <c r="H27" s="97"/>
    </row>
    <row r="28" spans="1:9" ht="12.75">
      <c r="A28" s="1" t="s">
        <v>1</v>
      </c>
      <c r="C28">
        <f>SUM(C8:C27)</f>
        <v>549</v>
      </c>
      <c r="D28" s="56">
        <f>SUM(D8:D27)</f>
        <v>1</v>
      </c>
      <c r="I28" s="56"/>
    </row>
    <row r="29" spans="1:9" ht="12.75">
      <c r="A29" s="46"/>
      <c r="B29" s="20"/>
      <c r="I29" s="56"/>
    </row>
    <row r="30" ht="12.75">
      <c r="I30" s="56"/>
    </row>
    <row r="31" spans="1:9" ht="12.75">
      <c r="A31" s="3"/>
      <c r="B31" s="57"/>
      <c r="I31" s="56"/>
    </row>
    <row r="32" spans="1:10" ht="12.75">
      <c r="A32" s="3" t="s">
        <v>658</v>
      </c>
      <c r="B32" s="57"/>
      <c r="H32" s="73"/>
      <c r="I32" s="73"/>
      <c r="J32" s="73"/>
    </row>
    <row r="33" spans="1:10" ht="12.75">
      <c r="A33" s="3" t="s">
        <v>105</v>
      </c>
      <c r="B33" s="57"/>
      <c r="I33" s="82"/>
      <c r="J33" s="20"/>
    </row>
    <row r="34" spans="1:10" ht="12.75">
      <c r="A34" s="44"/>
      <c r="B34" s="57"/>
      <c r="I34" s="82"/>
      <c r="J34" s="20"/>
    </row>
    <row r="35" spans="1:10" ht="12.75">
      <c r="A35" s="44"/>
      <c r="I35" s="82"/>
      <c r="J35" s="20"/>
    </row>
    <row r="36" spans="1:10" ht="12.75">
      <c r="A36" s="60" t="s">
        <v>41</v>
      </c>
      <c r="B36" s="31" t="s">
        <v>87</v>
      </c>
      <c r="C36" s="74" t="s">
        <v>67</v>
      </c>
      <c r="D36" s="74" t="s">
        <v>63</v>
      </c>
      <c r="E36" s="74" t="s">
        <v>88</v>
      </c>
      <c r="I36" s="82"/>
      <c r="J36" s="20"/>
    </row>
    <row r="37" spans="1:27" ht="12.75">
      <c r="A37" s="30" t="s">
        <v>91</v>
      </c>
      <c r="B37" s="7" t="s">
        <v>69</v>
      </c>
      <c r="C37" s="12">
        <v>5</v>
      </c>
      <c r="D37" s="76">
        <f>C37/C51</f>
        <v>0.025510204081632654</v>
      </c>
      <c r="E37" s="78">
        <v>8</v>
      </c>
      <c r="H37" s="56"/>
      <c r="J37" s="20"/>
      <c r="Z37" s="20"/>
      <c r="AA37" s="20"/>
    </row>
    <row r="38" spans="1:27" ht="12.75">
      <c r="A38" s="30">
        <v>11</v>
      </c>
      <c r="B38" s="7" t="s">
        <v>73</v>
      </c>
      <c r="C38" s="7">
        <v>1</v>
      </c>
      <c r="D38" s="75">
        <f>C38/C51</f>
        <v>0.00510204081632653</v>
      </c>
      <c r="E38" s="79" t="s">
        <v>655</v>
      </c>
      <c r="H38" s="56"/>
      <c r="J38" s="20"/>
      <c r="Z38" s="20"/>
      <c r="AA38" s="20"/>
    </row>
    <row r="39" spans="1:27" ht="12.75">
      <c r="A39" s="35">
        <v>13</v>
      </c>
      <c r="B39" s="7" t="s">
        <v>65</v>
      </c>
      <c r="C39" s="7">
        <v>8</v>
      </c>
      <c r="D39" s="75">
        <f>C39/C51</f>
        <v>0.04081632653061224</v>
      </c>
      <c r="E39" s="79">
        <v>5</v>
      </c>
      <c r="H39" s="56"/>
      <c r="J39" s="20"/>
      <c r="Z39" s="20"/>
      <c r="AA39" s="20"/>
    </row>
    <row r="40" spans="1:27" ht="12.75">
      <c r="A40" s="35">
        <v>14</v>
      </c>
      <c r="B40" s="7" t="s">
        <v>74</v>
      </c>
      <c r="C40" s="7">
        <v>10</v>
      </c>
      <c r="D40" s="75">
        <f>C40/C51</f>
        <v>0.05102040816326531</v>
      </c>
      <c r="E40" s="79">
        <v>3</v>
      </c>
      <c r="H40" s="56"/>
      <c r="J40" s="20"/>
      <c r="Y40" s="20"/>
      <c r="Z40" s="20"/>
      <c r="AA40" s="20"/>
    </row>
    <row r="41" spans="1:27" ht="12.75">
      <c r="A41" s="35">
        <v>19</v>
      </c>
      <c r="B41" s="7" t="s">
        <v>76</v>
      </c>
      <c r="C41" s="7">
        <v>0</v>
      </c>
      <c r="D41" s="75">
        <f>C41/C51</f>
        <v>0</v>
      </c>
      <c r="E41" s="83" t="s">
        <v>571</v>
      </c>
      <c r="H41" s="56"/>
      <c r="J41" s="20"/>
      <c r="Y41" s="20"/>
      <c r="Z41" s="20"/>
      <c r="AA41" s="20"/>
    </row>
    <row r="42" spans="1:27" ht="12.75">
      <c r="A42" s="35">
        <v>23</v>
      </c>
      <c r="B42" s="7" t="s">
        <v>77</v>
      </c>
      <c r="C42" s="7">
        <v>9</v>
      </c>
      <c r="D42" s="75">
        <f>C42/C51</f>
        <v>0.04591836734693878</v>
      </c>
      <c r="E42" s="79">
        <v>4</v>
      </c>
      <c r="H42" s="56"/>
      <c r="J42" s="20"/>
      <c r="Y42" s="20"/>
      <c r="Z42" s="20"/>
      <c r="AA42" s="20"/>
    </row>
    <row r="43" spans="1:27" ht="12.75">
      <c r="A43" s="35">
        <v>26</v>
      </c>
      <c r="B43" s="7" t="s">
        <v>79</v>
      </c>
      <c r="C43" s="7">
        <v>6</v>
      </c>
      <c r="D43" s="75">
        <f>C43/C51</f>
        <v>0.030612244897959183</v>
      </c>
      <c r="E43" s="79">
        <v>7</v>
      </c>
      <c r="H43" s="56"/>
      <c r="J43" s="20"/>
      <c r="Y43" s="20"/>
      <c r="Z43" s="20"/>
      <c r="AA43" s="57"/>
    </row>
    <row r="44" spans="1:27" ht="12.75">
      <c r="A44" s="35">
        <v>27</v>
      </c>
      <c r="B44" s="7" t="s">
        <v>80</v>
      </c>
      <c r="C44" s="7">
        <v>1</v>
      </c>
      <c r="D44" s="75">
        <f>C44/C51</f>
        <v>0.00510204081632653</v>
      </c>
      <c r="E44" s="79" t="s">
        <v>655</v>
      </c>
      <c r="H44" s="56"/>
      <c r="J44" s="20"/>
      <c r="Y44" s="20"/>
      <c r="Z44" s="20"/>
      <c r="AA44" s="57"/>
    </row>
    <row r="45" spans="1:27" ht="12.75">
      <c r="A45" s="35">
        <v>40</v>
      </c>
      <c r="B45" s="7" t="s">
        <v>95</v>
      </c>
      <c r="C45" s="7">
        <v>17</v>
      </c>
      <c r="D45" s="75">
        <f>C45/C51</f>
        <v>0.08673469387755102</v>
      </c>
      <c r="E45" s="79">
        <v>2</v>
      </c>
      <c r="H45" s="56"/>
      <c r="J45" s="57"/>
      <c r="Y45" s="20"/>
      <c r="Z45" s="20"/>
      <c r="AA45" s="57"/>
    </row>
    <row r="46" spans="1:27" ht="12.75">
      <c r="A46" s="35">
        <v>42</v>
      </c>
      <c r="B46" s="7" t="s">
        <v>64</v>
      </c>
      <c r="C46" s="7">
        <v>7</v>
      </c>
      <c r="D46" s="75">
        <f>C46/C51</f>
        <v>0.03571428571428571</v>
      </c>
      <c r="E46" s="79">
        <v>6</v>
      </c>
      <c r="H46" s="56"/>
      <c r="J46" s="57"/>
      <c r="Y46" s="20"/>
      <c r="Z46" s="20"/>
      <c r="AA46" s="57"/>
    </row>
    <row r="47" spans="1:27" ht="27.75" customHeight="1">
      <c r="A47" s="35">
        <v>44</v>
      </c>
      <c r="B47" s="81" t="s">
        <v>96</v>
      </c>
      <c r="C47" s="7">
        <v>2</v>
      </c>
      <c r="D47" s="75">
        <f>C47/C51</f>
        <v>0.01020408163265306</v>
      </c>
      <c r="E47" s="83">
        <v>11</v>
      </c>
      <c r="H47" s="56"/>
      <c r="J47" s="57"/>
      <c r="Y47" s="20"/>
      <c r="Z47" s="20"/>
      <c r="AA47" s="57"/>
    </row>
    <row r="48" spans="1:27" ht="12.75">
      <c r="A48" s="35" t="s">
        <v>82</v>
      </c>
      <c r="B48" s="7" t="s">
        <v>83</v>
      </c>
      <c r="C48" s="7">
        <v>3</v>
      </c>
      <c r="D48" s="75">
        <f>C48/C51</f>
        <v>0.015306122448979591</v>
      </c>
      <c r="E48" s="79" t="s">
        <v>656</v>
      </c>
      <c r="H48" s="56"/>
      <c r="J48" s="57"/>
      <c r="Y48" s="20"/>
      <c r="Z48" s="20"/>
      <c r="AA48" s="57"/>
    </row>
    <row r="49" spans="1:27" ht="12.75">
      <c r="A49" s="35">
        <v>51</v>
      </c>
      <c r="B49" s="7" t="s">
        <v>85</v>
      </c>
      <c r="C49" s="7">
        <v>124</v>
      </c>
      <c r="D49" s="75">
        <f>C49/C51</f>
        <v>0.6326530612244898</v>
      </c>
      <c r="E49" s="79">
        <v>1</v>
      </c>
      <c r="H49" s="56"/>
      <c r="J49" s="57"/>
      <c r="Y49" s="20"/>
      <c r="Z49" s="20"/>
      <c r="AA49" s="20"/>
    </row>
    <row r="50" spans="1:27" ht="12.75">
      <c r="A50" s="36">
        <v>52</v>
      </c>
      <c r="B50" s="16" t="s">
        <v>86</v>
      </c>
      <c r="C50" s="16">
        <v>3</v>
      </c>
      <c r="D50" s="77">
        <f>C50/C51</f>
        <v>0.015306122448979591</v>
      </c>
      <c r="E50" s="80" t="s">
        <v>656</v>
      </c>
      <c r="H50" s="57"/>
      <c r="I50" s="82"/>
      <c r="J50" s="57"/>
      <c r="Y50" s="20"/>
      <c r="Z50" s="20"/>
      <c r="AA50" s="20"/>
    </row>
    <row r="51" spans="1:27" ht="12.75">
      <c r="A51" s="1" t="s">
        <v>1</v>
      </c>
      <c r="C51">
        <f>SUM(C37:C50)</f>
        <v>196</v>
      </c>
      <c r="D51" s="56">
        <f>SUM(D37:D50)</f>
        <v>1</v>
      </c>
      <c r="H51" s="20"/>
      <c r="I51" s="82"/>
      <c r="J51" s="57"/>
      <c r="Y51" s="20"/>
      <c r="Z51" s="20"/>
      <c r="AA51" s="20"/>
    </row>
    <row r="52" spans="1:10" ht="12.75">
      <c r="A52" s="46"/>
      <c r="B52" s="20"/>
      <c r="H52" s="20"/>
      <c r="I52" s="82"/>
      <c r="J52" s="20"/>
    </row>
    <row r="53" spans="8:10" ht="12.75">
      <c r="H53" s="20"/>
      <c r="I53" s="82"/>
      <c r="J53" s="20"/>
    </row>
    <row r="54" spans="8:10" ht="12.75">
      <c r="H54" s="20"/>
      <c r="I54" s="82"/>
      <c r="J54" s="20"/>
    </row>
  </sheetData>
  <printOptions/>
  <pageMargins left="1" right="0.75" top="1" bottom="1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4" customWidth="1"/>
    <col min="2" max="2" width="34.4218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2" width="8.7109375" style="0" customWidth="1"/>
    <col min="23" max="23" width="6.7109375" style="0" customWidth="1"/>
    <col min="24" max="27" width="8.7109375" style="0" customWidth="1"/>
    <col min="28" max="28" width="7.7109375" style="0" customWidth="1"/>
  </cols>
  <sheetData>
    <row r="1" spans="1:27" ht="12.75">
      <c r="A1" s="3" t="s">
        <v>8</v>
      </c>
      <c r="B1" s="57"/>
      <c r="Z1" s="56"/>
      <c r="AA1" s="56"/>
    </row>
    <row r="2" spans="1:27" ht="12.75">
      <c r="A2" s="3" t="s">
        <v>659</v>
      </c>
      <c r="B2" s="57"/>
      <c r="Z2" s="56"/>
      <c r="AA2" s="56"/>
    </row>
    <row r="3" spans="1:27" ht="12.75">
      <c r="A3" s="3"/>
      <c r="B3" s="57"/>
      <c r="Z3" s="56"/>
      <c r="AA3" s="56"/>
    </row>
    <row r="4" spans="1:27" ht="12.75">
      <c r="A4" s="3" t="s">
        <v>105</v>
      </c>
      <c r="B4" s="57"/>
      <c r="Z4" s="56"/>
      <c r="AA4" s="56"/>
    </row>
    <row r="5" spans="2:27" ht="12.75">
      <c r="B5" s="57"/>
      <c r="Z5" s="56"/>
      <c r="AA5" s="56"/>
    </row>
    <row r="6" ht="12.75">
      <c r="Y6" s="20"/>
    </row>
    <row r="7" spans="1:29" ht="12.75">
      <c r="A7" s="60" t="s">
        <v>103</v>
      </c>
      <c r="B7" s="31" t="s">
        <v>87</v>
      </c>
      <c r="C7" s="74" t="s">
        <v>67</v>
      </c>
      <c r="D7" s="74" t="s">
        <v>63</v>
      </c>
      <c r="E7" s="74" t="s">
        <v>88</v>
      </c>
      <c r="H7" s="20"/>
      <c r="I7" s="20"/>
      <c r="J7" s="20"/>
      <c r="Y7" s="20"/>
      <c r="AC7" s="73"/>
    </row>
    <row r="8" spans="1:28" ht="12.75">
      <c r="A8" s="42" t="s">
        <v>90</v>
      </c>
      <c r="B8" s="12" t="s">
        <v>68</v>
      </c>
      <c r="C8" s="108">
        <v>55</v>
      </c>
      <c r="D8" s="103">
        <f>C8/C30</f>
        <v>0.020599250936329586</v>
      </c>
      <c r="E8" s="78">
        <v>14</v>
      </c>
      <c r="F8" s="20"/>
      <c r="G8" s="20"/>
      <c r="H8" s="9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56"/>
    </row>
    <row r="9" spans="1:28" ht="12.75">
      <c r="A9" s="30" t="s">
        <v>91</v>
      </c>
      <c r="B9" s="7" t="s">
        <v>69</v>
      </c>
      <c r="C9" s="106">
        <v>70</v>
      </c>
      <c r="D9" s="104">
        <f>C9/C30</f>
        <v>0.026217228464419477</v>
      </c>
      <c r="E9" s="79">
        <v>13</v>
      </c>
      <c r="F9" s="20"/>
      <c r="G9" s="20"/>
      <c r="H9" s="9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56"/>
    </row>
    <row r="10" spans="1:28" ht="12.75">
      <c r="A10" s="30" t="s">
        <v>92</v>
      </c>
      <c r="B10" s="7" t="s">
        <v>70</v>
      </c>
      <c r="C10" s="106">
        <v>12</v>
      </c>
      <c r="D10" s="104">
        <f>C10/C30</f>
        <v>0.0044943820224719105</v>
      </c>
      <c r="E10" s="79">
        <v>19</v>
      </c>
      <c r="F10" s="20"/>
      <c r="G10" s="20"/>
      <c r="H10" s="98"/>
      <c r="I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56"/>
    </row>
    <row r="11" spans="1:28" ht="12.75">
      <c r="A11" s="30" t="s">
        <v>94</v>
      </c>
      <c r="B11" s="7" t="s">
        <v>71</v>
      </c>
      <c r="C11" s="106">
        <v>11</v>
      </c>
      <c r="D11" s="104">
        <f>C11/C30</f>
        <v>0.004119850187265918</v>
      </c>
      <c r="E11" s="79">
        <v>20</v>
      </c>
      <c r="F11" s="20"/>
      <c r="G11" s="20"/>
      <c r="H11" s="98"/>
      <c r="I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6"/>
    </row>
    <row r="12" spans="1:28" ht="12.75">
      <c r="A12" s="30" t="s">
        <v>93</v>
      </c>
      <c r="B12" s="7" t="s">
        <v>72</v>
      </c>
      <c r="C12" s="106">
        <v>250</v>
      </c>
      <c r="D12" s="104">
        <f>C12/C30</f>
        <v>0.09363295880149813</v>
      </c>
      <c r="E12" s="79">
        <v>4</v>
      </c>
      <c r="F12" s="20"/>
      <c r="G12" s="20"/>
      <c r="H12" s="98"/>
      <c r="I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6"/>
    </row>
    <row r="13" spans="1:28" ht="12.75">
      <c r="A13" s="30">
        <v>11</v>
      </c>
      <c r="B13" s="7" t="s">
        <v>73</v>
      </c>
      <c r="C13" s="106">
        <v>17</v>
      </c>
      <c r="D13" s="104">
        <f>C13/C30</f>
        <v>0.006367041198501872</v>
      </c>
      <c r="E13" s="79">
        <v>17</v>
      </c>
      <c r="F13" s="20"/>
      <c r="G13" s="20"/>
      <c r="H13" s="9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6"/>
    </row>
    <row r="14" spans="1:28" ht="12.75">
      <c r="A14" s="35">
        <v>13</v>
      </c>
      <c r="B14" s="7" t="s">
        <v>65</v>
      </c>
      <c r="C14" s="106">
        <v>203</v>
      </c>
      <c r="D14" s="104">
        <f>C14/C30</f>
        <v>0.07602996254681647</v>
      </c>
      <c r="E14" s="79">
        <v>7</v>
      </c>
      <c r="F14" s="20"/>
      <c r="G14" s="20"/>
      <c r="H14" s="9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56"/>
    </row>
    <row r="15" spans="1:27" ht="12.75">
      <c r="A15" s="35">
        <v>14</v>
      </c>
      <c r="B15" s="7" t="s">
        <v>74</v>
      </c>
      <c r="C15" s="106">
        <v>245</v>
      </c>
      <c r="D15" s="104">
        <f>C15/C30</f>
        <v>0.09176029962546817</v>
      </c>
      <c r="E15" s="79">
        <v>5</v>
      </c>
      <c r="F15" s="20"/>
      <c r="G15" s="20"/>
      <c r="H15" s="9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2.75">
      <c r="A16" s="35">
        <v>16</v>
      </c>
      <c r="B16" s="7" t="s">
        <v>75</v>
      </c>
      <c r="C16" s="107">
        <v>76</v>
      </c>
      <c r="D16" s="104">
        <f>C16/C30</f>
        <v>0.02846441947565543</v>
      </c>
      <c r="E16" s="79">
        <v>12</v>
      </c>
      <c r="F16" s="20"/>
      <c r="G16" s="20"/>
      <c r="H16" s="10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AA16" s="20"/>
    </row>
    <row r="17" spans="1:27" ht="12.75">
      <c r="A17" s="35">
        <v>19</v>
      </c>
      <c r="B17" s="7" t="s">
        <v>76</v>
      </c>
      <c r="C17" s="107">
        <v>219</v>
      </c>
      <c r="D17" s="104">
        <f>C17/C30</f>
        <v>0.08202247191011236</v>
      </c>
      <c r="E17" s="79">
        <v>6</v>
      </c>
      <c r="F17" s="20"/>
      <c r="G17" s="20"/>
      <c r="H17" s="10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AA17" s="20"/>
    </row>
    <row r="18" spans="1:27" ht="12.75">
      <c r="A18" s="35">
        <v>23</v>
      </c>
      <c r="B18" s="7" t="s">
        <v>77</v>
      </c>
      <c r="C18" s="107">
        <v>93</v>
      </c>
      <c r="D18" s="104">
        <f>C18/C30</f>
        <v>0.0348314606741573</v>
      </c>
      <c r="E18" s="79">
        <v>11</v>
      </c>
      <c r="F18" s="20"/>
      <c r="G18" s="20"/>
      <c r="H18" s="10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AA18" s="20"/>
    </row>
    <row r="19" spans="1:27" ht="12.75">
      <c r="A19" s="35">
        <v>24</v>
      </c>
      <c r="B19" s="7" t="s">
        <v>78</v>
      </c>
      <c r="C19" s="107">
        <v>2</v>
      </c>
      <c r="D19" s="104">
        <f>C19/C30</f>
        <v>0.000749063670411985</v>
      </c>
      <c r="E19" s="79">
        <v>21</v>
      </c>
      <c r="F19" s="20"/>
      <c r="G19" s="20"/>
      <c r="H19" s="10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AA19" s="20"/>
    </row>
    <row r="20" spans="1:27" ht="12.75">
      <c r="A20" s="35">
        <v>26</v>
      </c>
      <c r="B20" s="7" t="s">
        <v>79</v>
      </c>
      <c r="C20" s="107">
        <v>142</v>
      </c>
      <c r="D20" s="104">
        <f>C20/C30</f>
        <v>0.05318352059925094</v>
      </c>
      <c r="E20" s="79">
        <v>9</v>
      </c>
      <c r="F20" s="20"/>
      <c r="G20" s="20"/>
      <c r="H20" s="100"/>
      <c r="I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AA20" s="20"/>
    </row>
    <row r="21" spans="1:27" ht="12.75">
      <c r="A21" s="35">
        <v>27</v>
      </c>
      <c r="B21" s="7" t="s">
        <v>80</v>
      </c>
      <c r="C21" s="107">
        <v>29</v>
      </c>
      <c r="D21" s="104">
        <f>C21/C30</f>
        <v>0.010861423220973783</v>
      </c>
      <c r="E21" s="79">
        <v>15</v>
      </c>
      <c r="F21" s="20"/>
      <c r="G21" s="20"/>
      <c r="H21" s="100"/>
      <c r="I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AA21" s="20"/>
    </row>
    <row r="22" spans="1:27" ht="12.75">
      <c r="A22" s="35">
        <v>38</v>
      </c>
      <c r="B22" s="7" t="s">
        <v>81</v>
      </c>
      <c r="C22" s="107">
        <v>14</v>
      </c>
      <c r="D22" s="104">
        <f>C22/C30</f>
        <v>0.0052434456928838954</v>
      </c>
      <c r="E22" s="79">
        <v>18</v>
      </c>
      <c r="F22" s="20"/>
      <c r="G22" s="20"/>
      <c r="H22" s="100"/>
      <c r="I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AA22" s="20"/>
    </row>
    <row r="23" spans="1:27" ht="12.75">
      <c r="A23" s="35">
        <v>40</v>
      </c>
      <c r="B23" s="7" t="s">
        <v>95</v>
      </c>
      <c r="C23" s="107">
        <v>23</v>
      </c>
      <c r="D23" s="104">
        <f>C23/C30</f>
        <v>0.008614232209737827</v>
      </c>
      <c r="E23" s="79">
        <v>16</v>
      </c>
      <c r="F23" s="20"/>
      <c r="G23" s="20"/>
      <c r="H23" s="100"/>
      <c r="I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AA23" s="20"/>
    </row>
    <row r="24" spans="1:27" ht="12.75">
      <c r="A24" s="35">
        <v>42</v>
      </c>
      <c r="B24" s="7" t="s">
        <v>64</v>
      </c>
      <c r="C24" s="107">
        <v>154</v>
      </c>
      <c r="D24" s="104">
        <f>C24/C30</f>
        <v>0.05767790262172284</v>
      </c>
      <c r="E24" s="79">
        <v>8</v>
      </c>
      <c r="F24" s="20"/>
      <c r="G24" s="20"/>
      <c r="H24" s="10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AA24" s="20"/>
    </row>
    <row r="25" spans="1:27" ht="29.25" customHeight="1">
      <c r="A25" s="109">
        <v>44</v>
      </c>
      <c r="B25" s="102" t="s">
        <v>570</v>
      </c>
      <c r="C25" s="7">
        <v>0</v>
      </c>
      <c r="D25" s="104">
        <f>C25/C30</f>
        <v>0</v>
      </c>
      <c r="E25" s="83" t="s">
        <v>571</v>
      </c>
      <c r="F25" s="20"/>
      <c r="G25" s="20"/>
      <c r="H25" s="10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AA25" s="20"/>
    </row>
    <row r="26" spans="1:27" ht="12.75">
      <c r="A26" s="35" t="s">
        <v>82</v>
      </c>
      <c r="B26" s="7" t="s">
        <v>83</v>
      </c>
      <c r="C26" s="7">
        <v>254</v>
      </c>
      <c r="D26" s="104">
        <f>C26/C30</f>
        <v>0.0951310861423221</v>
      </c>
      <c r="E26" s="79">
        <v>3</v>
      </c>
      <c r="F26" s="20"/>
      <c r="G26" s="20"/>
      <c r="H26" s="10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AA26" s="20"/>
    </row>
    <row r="27" spans="1:27" ht="12.75">
      <c r="A27" s="35">
        <v>50</v>
      </c>
      <c r="B27" s="7" t="s">
        <v>84</v>
      </c>
      <c r="C27" s="7">
        <v>126</v>
      </c>
      <c r="D27" s="104">
        <f>C27/C30</f>
        <v>0.04719101123595506</v>
      </c>
      <c r="E27" s="79">
        <v>10</v>
      </c>
      <c r="F27" s="20"/>
      <c r="G27" s="20"/>
      <c r="H27" s="10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AA27" s="20"/>
    </row>
    <row r="28" spans="1:27" ht="12.75">
      <c r="A28" s="35">
        <v>51</v>
      </c>
      <c r="B28" s="7" t="s">
        <v>85</v>
      </c>
      <c r="C28" s="7">
        <v>276</v>
      </c>
      <c r="D28" s="104">
        <f>C28/C30</f>
        <v>0.10337078651685393</v>
      </c>
      <c r="E28" s="79">
        <v>2</v>
      </c>
      <c r="F28" s="20"/>
      <c r="G28" s="20"/>
      <c r="H28" s="10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AA28" s="20"/>
    </row>
    <row r="29" spans="1:27" ht="12.75">
      <c r="A29" s="36">
        <v>52</v>
      </c>
      <c r="B29" s="16" t="s">
        <v>86</v>
      </c>
      <c r="C29" s="16">
        <v>399</v>
      </c>
      <c r="D29" s="105">
        <f>C29/C30</f>
        <v>0.149438202247191</v>
      </c>
      <c r="E29" s="80">
        <v>1</v>
      </c>
      <c r="F29" s="20"/>
      <c r="G29" s="20"/>
      <c r="H29" s="10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AA29" s="20"/>
    </row>
    <row r="30" spans="1:27" ht="12.75">
      <c r="A30" s="1" t="s">
        <v>1</v>
      </c>
      <c r="C30">
        <f>SUM(C8:C29)</f>
        <v>2670</v>
      </c>
      <c r="D30" s="97">
        <f>SUM(D8:D29)</f>
        <v>1</v>
      </c>
      <c r="F30" s="20"/>
      <c r="G30" s="20"/>
      <c r="H30" s="9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AA30" s="20"/>
    </row>
    <row r="31" spans="1:27" ht="12.75">
      <c r="A31" s="46"/>
      <c r="B31" s="20"/>
      <c r="F31" s="20"/>
      <c r="G31" s="20"/>
      <c r="H31" s="9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>
      <c r="A32" s="46"/>
      <c r="B32" s="20"/>
      <c r="C32" s="20"/>
      <c r="D32" s="20"/>
      <c r="E32" s="20"/>
      <c r="F32" s="20"/>
      <c r="G32" s="20"/>
      <c r="H32" s="9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8:26" ht="12.75">
      <c r="H33" s="99"/>
      <c r="J33" s="20"/>
      <c r="X33" s="20"/>
      <c r="Y33" s="20"/>
      <c r="Z33" s="20"/>
    </row>
    <row r="34" spans="8:26" ht="12.75">
      <c r="H34" s="99"/>
      <c r="X34" s="20"/>
      <c r="Y34" s="20"/>
      <c r="Z34" s="20"/>
    </row>
    <row r="35" spans="8:26" ht="12.75">
      <c r="H35" s="99"/>
      <c r="X35" s="20"/>
      <c r="Y35" s="20"/>
      <c r="Z35" s="20"/>
    </row>
    <row r="36" spans="8:26" ht="12.75">
      <c r="H36" s="98"/>
      <c r="I36" s="20"/>
      <c r="X36" s="20"/>
      <c r="Y36" s="20"/>
      <c r="Z36" s="20"/>
    </row>
    <row r="37" spans="8:26" ht="12.75">
      <c r="H37" s="99"/>
      <c r="X37" s="20"/>
      <c r="Y37" s="20"/>
      <c r="Z37" s="20"/>
    </row>
    <row r="38" spans="8:26" ht="12.75">
      <c r="H38" s="99"/>
      <c r="X38" s="20"/>
      <c r="Y38" s="20"/>
      <c r="Z38" s="20"/>
    </row>
    <row r="39" spans="8:26" ht="12.75">
      <c r="H39" s="99"/>
      <c r="X39" s="20"/>
      <c r="Y39" s="20"/>
      <c r="Z39" s="20"/>
    </row>
    <row r="40" spans="8:26" ht="12.75">
      <c r="H40" s="99"/>
      <c r="X40" s="20"/>
      <c r="Y40" s="20"/>
      <c r="Z40" s="20"/>
    </row>
    <row r="41" spans="8:26" ht="12.75">
      <c r="H41" s="99"/>
      <c r="X41" s="20"/>
      <c r="Y41" s="20"/>
      <c r="Z41" s="20"/>
    </row>
    <row r="42" spans="8:26" ht="12.75">
      <c r="H42" s="99"/>
      <c r="X42" s="20"/>
      <c r="Y42" s="20"/>
      <c r="Z42" s="20"/>
    </row>
    <row r="43" spans="8:26" ht="12.75">
      <c r="H43" s="99"/>
      <c r="X43" s="20"/>
      <c r="Y43" s="20"/>
      <c r="Z43" s="20"/>
    </row>
    <row r="44" spans="8:26" ht="12.75">
      <c r="H44" s="100"/>
      <c r="I44" s="20"/>
      <c r="J44" s="20"/>
      <c r="X44" s="20"/>
      <c r="Y44" s="20"/>
      <c r="Z44" s="20"/>
    </row>
    <row r="45" spans="8:26" ht="12.75">
      <c r="H45" s="100"/>
      <c r="I45" s="20"/>
      <c r="J45" s="20"/>
      <c r="X45" s="20"/>
      <c r="Y45" s="20"/>
      <c r="Z45" s="20"/>
    </row>
    <row r="46" spans="8:26" ht="12.75">
      <c r="H46" s="100"/>
      <c r="I46" s="20"/>
      <c r="J46" s="20"/>
      <c r="X46" s="20"/>
      <c r="Y46" s="20"/>
      <c r="Z46" s="20"/>
    </row>
    <row r="47" spans="8:26" ht="12.75">
      <c r="H47" s="100"/>
      <c r="I47" s="20"/>
      <c r="J47" s="20"/>
      <c r="X47" s="20"/>
      <c r="Y47" s="20"/>
      <c r="Z47" s="20"/>
    </row>
    <row r="48" spans="8:10" ht="12.75">
      <c r="H48" s="101"/>
      <c r="J48" s="20"/>
    </row>
    <row r="49" spans="8:10" ht="12.75">
      <c r="H49" s="101"/>
      <c r="J49" s="20"/>
    </row>
    <row r="50" spans="8:10" ht="12.75">
      <c r="H50" s="101"/>
      <c r="J50" s="20"/>
    </row>
    <row r="51" spans="8:10" ht="12.75">
      <c r="H51" s="101"/>
      <c r="J51" s="20"/>
    </row>
    <row r="52" spans="8:10" ht="12.75">
      <c r="H52" s="101"/>
      <c r="J52" s="20"/>
    </row>
    <row r="53" spans="8:10" ht="12.75">
      <c r="H53" s="101"/>
      <c r="J53" s="20"/>
    </row>
    <row r="54" spans="8:10" ht="12.75">
      <c r="H54" s="101"/>
      <c r="J54" s="20"/>
    </row>
    <row r="55" spans="8:10" ht="12.75">
      <c r="H55" s="101"/>
      <c r="J55" s="20"/>
    </row>
    <row r="56" spans="8:10" ht="12.75">
      <c r="H56" s="100"/>
      <c r="I56" s="20"/>
      <c r="J56" s="20"/>
    </row>
    <row r="57" spans="8:10" ht="12.75">
      <c r="H57" s="100"/>
      <c r="I57" s="20"/>
      <c r="J57" s="20"/>
    </row>
    <row r="58" spans="8:9" ht="12.75">
      <c r="H58" s="100"/>
      <c r="I58" s="20"/>
    </row>
    <row r="59" spans="8:9" ht="12.75">
      <c r="H59" s="100"/>
      <c r="I59" s="20"/>
    </row>
    <row r="60" spans="8:9" ht="12.75">
      <c r="H60" s="100"/>
      <c r="I60" s="20"/>
    </row>
    <row r="61" spans="8:9" ht="12.75">
      <c r="H61" s="100"/>
      <c r="I61" s="20"/>
    </row>
    <row r="62" spans="8:9" ht="12.75">
      <c r="H62" s="100"/>
      <c r="I62" s="20"/>
    </row>
    <row r="63" spans="8:9" ht="12.75">
      <c r="H63" s="100"/>
      <c r="I63" s="20"/>
    </row>
    <row r="64" ht="12.75">
      <c r="H64" s="101"/>
    </row>
    <row r="65" ht="12.75">
      <c r="H65" s="101"/>
    </row>
    <row r="66" ht="12.75">
      <c r="H66" s="101"/>
    </row>
    <row r="67" ht="12.75">
      <c r="H67" s="101"/>
    </row>
    <row r="68" ht="12.75">
      <c r="H68" s="101"/>
    </row>
    <row r="69" ht="12.75">
      <c r="H69" s="101"/>
    </row>
    <row r="70" ht="12.75">
      <c r="H70" s="101"/>
    </row>
    <row r="71" ht="12.75">
      <c r="H71" s="101"/>
    </row>
    <row r="72" ht="12.75">
      <c r="H72" s="101"/>
    </row>
    <row r="73" ht="12.75">
      <c r="H73" s="101"/>
    </row>
    <row r="74" ht="12.75">
      <c r="H74" s="101"/>
    </row>
    <row r="75" ht="12.75">
      <c r="H75" s="101"/>
    </row>
    <row r="76" ht="12.75">
      <c r="H76" s="101"/>
    </row>
    <row r="77" ht="12.75">
      <c r="H77" s="101"/>
    </row>
    <row r="78" ht="12.75">
      <c r="H78" s="101"/>
    </row>
    <row r="79" ht="12.75">
      <c r="H79" s="101"/>
    </row>
    <row r="80" ht="12.75">
      <c r="H80" s="101"/>
    </row>
    <row r="81" ht="12.75">
      <c r="H81" s="101"/>
    </row>
    <row r="82" ht="12.75">
      <c r="H82" s="101"/>
    </row>
    <row r="83" ht="12.75">
      <c r="H83" s="101"/>
    </row>
    <row r="84" ht="12.75">
      <c r="H84" s="101"/>
    </row>
    <row r="85" ht="12.75">
      <c r="H85" s="101"/>
    </row>
    <row r="86" ht="12.75">
      <c r="H86" s="101"/>
    </row>
    <row r="87" ht="12.75">
      <c r="H87" s="101"/>
    </row>
    <row r="88" ht="12.75">
      <c r="H88" s="101"/>
    </row>
    <row r="89" ht="12.75">
      <c r="H89" s="101"/>
    </row>
    <row r="90" ht="12.75">
      <c r="H90" s="101"/>
    </row>
    <row r="91" ht="12.75">
      <c r="H91" s="101"/>
    </row>
    <row r="92" ht="12.75">
      <c r="H92" s="101"/>
    </row>
    <row r="93" ht="12.75">
      <c r="H93" s="101"/>
    </row>
    <row r="94" ht="12.75">
      <c r="H94" s="101"/>
    </row>
    <row r="95" ht="12.75">
      <c r="H95" s="101"/>
    </row>
    <row r="96" ht="12.75">
      <c r="H96" s="101"/>
    </row>
    <row r="97" ht="12.75">
      <c r="H97" s="101"/>
    </row>
    <row r="98" ht="12.75">
      <c r="H98" s="101"/>
    </row>
    <row r="99" ht="12.75">
      <c r="H99" s="101"/>
    </row>
    <row r="100" ht="12.75">
      <c r="H100" s="101"/>
    </row>
    <row r="101" ht="12.75">
      <c r="H101" s="101"/>
    </row>
    <row r="102" ht="12.75">
      <c r="H102" s="101"/>
    </row>
    <row r="103" ht="12.75">
      <c r="H103" s="101"/>
    </row>
    <row r="104" ht="12.75">
      <c r="H104" s="101"/>
    </row>
    <row r="105" ht="12.75">
      <c r="H105" s="101"/>
    </row>
    <row r="106" ht="12.75">
      <c r="H106" s="101"/>
    </row>
    <row r="107" ht="12.75">
      <c r="H107" s="101"/>
    </row>
    <row r="108" ht="12.75">
      <c r="H108" s="101"/>
    </row>
    <row r="109" ht="12.75">
      <c r="H109" s="101"/>
    </row>
    <row r="110" ht="12.75">
      <c r="H110" s="101"/>
    </row>
    <row r="111" ht="12.75">
      <c r="H111" s="101"/>
    </row>
    <row r="112" ht="12.75">
      <c r="H112" s="101"/>
    </row>
    <row r="113" ht="12.75">
      <c r="H113" s="101"/>
    </row>
    <row r="114" ht="12.75">
      <c r="H114" s="101"/>
    </row>
    <row r="115" ht="12.75">
      <c r="H115" s="101"/>
    </row>
    <row r="116" ht="12.75">
      <c r="H116" s="101"/>
    </row>
    <row r="117" ht="12.75">
      <c r="H117" s="101"/>
    </row>
    <row r="118" ht="12.75">
      <c r="H118" s="101"/>
    </row>
    <row r="119" ht="12.75">
      <c r="H119" s="101"/>
    </row>
    <row r="120" ht="12.75">
      <c r="H120" s="101"/>
    </row>
    <row r="121" ht="12.75">
      <c r="H121" s="101"/>
    </row>
    <row r="122" ht="12.75">
      <c r="H122" s="101"/>
    </row>
    <row r="123" ht="12.75">
      <c r="H123" s="101"/>
    </row>
    <row r="124" ht="12.75">
      <c r="H124" s="101"/>
    </row>
    <row r="125" ht="12.75">
      <c r="H125" s="101"/>
    </row>
    <row r="126" ht="12.75">
      <c r="H126" s="101"/>
    </row>
    <row r="127" ht="12.75">
      <c r="H127" s="101"/>
    </row>
    <row r="128" ht="12.75">
      <c r="H128" s="101"/>
    </row>
    <row r="129" ht="12.75">
      <c r="H129" s="101"/>
    </row>
    <row r="130" ht="12.75">
      <c r="H130" s="101"/>
    </row>
    <row r="131" ht="12.75">
      <c r="H131" s="101"/>
    </row>
    <row r="132" ht="12.75">
      <c r="H132" s="101"/>
    </row>
    <row r="133" ht="12.75">
      <c r="H133" s="101"/>
    </row>
    <row r="134" ht="12.75">
      <c r="H134" s="101"/>
    </row>
    <row r="135" ht="12.75">
      <c r="H135" s="101"/>
    </row>
    <row r="136" ht="12.75">
      <c r="H136" s="101"/>
    </row>
    <row r="137" ht="12.75">
      <c r="H137" s="101"/>
    </row>
    <row r="138" ht="12.75">
      <c r="H138" s="101"/>
    </row>
    <row r="139" ht="12.75">
      <c r="H139" s="101"/>
    </row>
    <row r="140" ht="12.75">
      <c r="H140" s="101"/>
    </row>
    <row r="141" ht="12.75">
      <c r="H141" s="101"/>
    </row>
    <row r="142" ht="12.75">
      <c r="H142" s="101"/>
    </row>
    <row r="143" ht="12.75">
      <c r="H143" s="101"/>
    </row>
    <row r="144" ht="12.75">
      <c r="H144" s="101"/>
    </row>
    <row r="145" ht="12.75">
      <c r="H145" s="101"/>
    </row>
    <row r="146" ht="12.75">
      <c r="H146" s="101"/>
    </row>
    <row r="147" ht="12.75">
      <c r="H147" s="101"/>
    </row>
    <row r="148" ht="12.75">
      <c r="H148" s="101"/>
    </row>
    <row r="149" ht="12.75">
      <c r="H149" s="101"/>
    </row>
    <row r="150" ht="12.75">
      <c r="H150" s="101"/>
    </row>
    <row r="151" ht="12.75">
      <c r="H151" s="101"/>
    </row>
    <row r="152" ht="12.75">
      <c r="H152" s="101"/>
    </row>
    <row r="153" ht="12.75">
      <c r="H153" s="101"/>
    </row>
    <row r="154" ht="12.75">
      <c r="H154" s="101"/>
    </row>
    <row r="155" ht="12.75">
      <c r="H155" s="101"/>
    </row>
    <row r="156" ht="12.75">
      <c r="H156" s="101"/>
    </row>
    <row r="157" ht="12.75">
      <c r="H157" s="101"/>
    </row>
    <row r="158" ht="12.75">
      <c r="H158" s="101"/>
    </row>
    <row r="159" ht="12.75">
      <c r="H159" s="101"/>
    </row>
    <row r="160" ht="12.75">
      <c r="H160" s="101"/>
    </row>
    <row r="161" ht="12.75">
      <c r="H161" s="101"/>
    </row>
    <row r="162" ht="12.75">
      <c r="H162" s="101"/>
    </row>
    <row r="163" ht="12.75">
      <c r="H163" s="101"/>
    </row>
    <row r="164" ht="12.75">
      <c r="H164" s="101"/>
    </row>
    <row r="165" ht="12.75">
      <c r="H165" s="101"/>
    </row>
    <row r="166" ht="12.75">
      <c r="H166" s="101"/>
    </row>
    <row r="167" ht="12.75">
      <c r="H167" s="101"/>
    </row>
    <row r="168" ht="12.75">
      <c r="H168" s="101"/>
    </row>
    <row r="169" ht="12.75">
      <c r="H169" s="101"/>
    </row>
    <row r="170" ht="12.75">
      <c r="H170" s="101"/>
    </row>
    <row r="171" ht="12.75">
      <c r="H171" s="101"/>
    </row>
    <row r="172" ht="12.75">
      <c r="H172" s="101"/>
    </row>
    <row r="173" ht="12.75">
      <c r="H173" s="101"/>
    </row>
    <row r="174" ht="12.75">
      <c r="H174" s="101"/>
    </row>
    <row r="175" ht="12.75">
      <c r="H175" s="101"/>
    </row>
    <row r="176" ht="12.75">
      <c r="H176" s="101"/>
    </row>
    <row r="177" ht="12.75">
      <c r="H177" s="101"/>
    </row>
    <row r="178" ht="12.75">
      <c r="H178" s="101"/>
    </row>
    <row r="179" ht="12.75">
      <c r="H179" s="101"/>
    </row>
    <row r="180" ht="12.75">
      <c r="H180" s="101"/>
    </row>
    <row r="181" ht="12.75">
      <c r="H181" s="101"/>
    </row>
    <row r="182" ht="12.75">
      <c r="H182" s="101"/>
    </row>
    <row r="183" ht="12.75">
      <c r="H183" s="101"/>
    </row>
    <row r="184" ht="12.75">
      <c r="H184" s="101"/>
    </row>
    <row r="185" ht="12.75">
      <c r="H185" s="101"/>
    </row>
    <row r="186" ht="12.75">
      <c r="H186" s="101"/>
    </row>
    <row r="187" ht="12.75">
      <c r="H187" s="101"/>
    </row>
    <row r="188" ht="12.75">
      <c r="H188" s="101"/>
    </row>
    <row r="189" ht="12.75">
      <c r="H189" s="101"/>
    </row>
    <row r="190" ht="12.75">
      <c r="H190" s="101"/>
    </row>
    <row r="191" ht="12.75">
      <c r="H191" s="101"/>
    </row>
    <row r="192" ht="12.75">
      <c r="H192" s="101"/>
    </row>
    <row r="193" ht="12.75">
      <c r="H193" s="101"/>
    </row>
    <row r="194" ht="12.75">
      <c r="H194" s="101"/>
    </row>
    <row r="195" ht="12.75">
      <c r="H195" s="101"/>
    </row>
    <row r="196" ht="12.75">
      <c r="H196" s="101"/>
    </row>
    <row r="197" ht="12.75">
      <c r="H197" s="101"/>
    </row>
    <row r="198" ht="12.75">
      <c r="H198" s="101"/>
    </row>
    <row r="199" ht="12.75">
      <c r="H199" s="101"/>
    </row>
    <row r="200" ht="12.75">
      <c r="H200" s="101"/>
    </row>
    <row r="201" ht="12.75">
      <c r="H201" s="101"/>
    </row>
    <row r="202" ht="12.75">
      <c r="H202" s="101"/>
    </row>
    <row r="203" ht="12.75">
      <c r="H203" s="101"/>
    </row>
    <row r="204" ht="12.75">
      <c r="H204" s="101"/>
    </row>
    <row r="205" ht="12.75">
      <c r="H205" s="101"/>
    </row>
    <row r="206" ht="12.75">
      <c r="H206" s="101"/>
    </row>
    <row r="207" ht="12.75">
      <c r="H207" s="101"/>
    </row>
    <row r="208" ht="12.75">
      <c r="H208" s="101"/>
    </row>
    <row r="209" ht="12.75">
      <c r="H209" s="101"/>
    </row>
    <row r="210" ht="12.75">
      <c r="H210" s="101"/>
    </row>
    <row r="211" ht="12.75">
      <c r="H211" s="101"/>
    </row>
    <row r="212" ht="12.75">
      <c r="H212" s="101"/>
    </row>
    <row r="213" ht="12.75">
      <c r="H213" s="101"/>
    </row>
    <row r="214" ht="12.75">
      <c r="H214" s="101"/>
    </row>
    <row r="215" ht="12.75">
      <c r="H215" s="101"/>
    </row>
    <row r="216" ht="12.75">
      <c r="H216" s="101"/>
    </row>
    <row r="217" ht="12.75">
      <c r="H217" s="101"/>
    </row>
    <row r="218" ht="12.75">
      <c r="H218" s="101"/>
    </row>
    <row r="219" ht="12.75">
      <c r="H219" s="101"/>
    </row>
    <row r="220" ht="12.75">
      <c r="H220" s="101"/>
    </row>
    <row r="221" ht="12.75">
      <c r="H221" s="101"/>
    </row>
    <row r="222" ht="12.75">
      <c r="H222" s="101"/>
    </row>
    <row r="223" ht="12.75">
      <c r="H223" s="101"/>
    </row>
    <row r="224" ht="12.75">
      <c r="H224" s="101"/>
    </row>
    <row r="225" ht="12.75">
      <c r="H225" s="101"/>
    </row>
    <row r="226" ht="12.75">
      <c r="H226" s="101"/>
    </row>
    <row r="227" ht="12.75">
      <c r="H227" s="101"/>
    </row>
    <row r="228" ht="12.75">
      <c r="H228" s="101"/>
    </row>
    <row r="229" ht="12.75">
      <c r="H229" s="101"/>
    </row>
    <row r="230" ht="12.75">
      <c r="H230" s="101"/>
    </row>
    <row r="231" ht="12.75">
      <c r="H231" s="101"/>
    </row>
    <row r="232" ht="12.75">
      <c r="H232" s="101"/>
    </row>
    <row r="233" ht="12.75">
      <c r="H233" s="101"/>
    </row>
    <row r="234" ht="12.75">
      <c r="H234" s="101"/>
    </row>
    <row r="235" ht="12.75">
      <c r="H235" s="101"/>
    </row>
    <row r="236" ht="12.75">
      <c r="H236" s="101"/>
    </row>
    <row r="237" ht="12.75">
      <c r="H237" s="101"/>
    </row>
    <row r="238" ht="12.75">
      <c r="H238" s="101"/>
    </row>
    <row r="239" ht="12.75">
      <c r="H239" s="101"/>
    </row>
    <row r="240" ht="12.75">
      <c r="H240" s="101"/>
    </row>
    <row r="241" ht="12.75">
      <c r="H241" s="101"/>
    </row>
    <row r="242" ht="12.75">
      <c r="H242" s="101"/>
    </row>
    <row r="243" ht="12.75">
      <c r="H243" s="101"/>
    </row>
    <row r="244" ht="12.75">
      <c r="H244" s="101"/>
    </row>
    <row r="245" ht="12.75">
      <c r="H245" s="101"/>
    </row>
    <row r="246" ht="12.75">
      <c r="H246" s="101"/>
    </row>
    <row r="247" ht="12.75">
      <c r="H247" s="101"/>
    </row>
    <row r="248" ht="12.75">
      <c r="H248" s="101"/>
    </row>
    <row r="249" ht="12.75">
      <c r="H249" s="101"/>
    </row>
    <row r="250" ht="12.75">
      <c r="H250" s="101"/>
    </row>
    <row r="251" ht="12.75">
      <c r="H251" s="101"/>
    </row>
    <row r="252" ht="12.75">
      <c r="H252" s="101"/>
    </row>
    <row r="253" ht="12.75">
      <c r="H253" s="101"/>
    </row>
    <row r="254" ht="12.75">
      <c r="H254" s="101"/>
    </row>
    <row r="255" ht="12.75">
      <c r="H255" s="101"/>
    </row>
    <row r="256" ht="12.75">
      <c r="H256" s="101"/>
    </row>
    <row r="257" ht="12.75">
      <c r="H257" s="101"/>
    </row>
    <row r="258" ht="12.75">
      <c r="H258" s="101"/>
    </row>
    <row r="259" ht="12.75">
      <c r="H259" s="101"/>
    </row>
    <row r="260" ht="12.75">
      <c r="H260" s="101"/>
    </row>
    <row r="261" ht="12.75">
      <c r="H261" s="101"/>
    </row>
    <row r="262" ht="12.75">
      <c r="H262" s="101"/>
    </row>
    <row r="263" ht="12.75">
      <c r="H263" s="101"/>
    </row>
    <row r="264" ht="12.75">
      <c r="H264" s="101"/>
    </row>
    <row r="265" ht="12.75">
      <c r="H265" s="101"/>
    </row>
    <row r="266" ht="12.75">
      <c r="H266" s="101"/>
    </row>
    <row r="267" ht="12.75">
      <c r="H267" s="101"/>
    </row>
    <row r="268" ht="12.75">
      <c r="H268" s="101"/>
    </row>
    <row r="269" ht="12.75">
      <c r="H269" s="101"/>
    </row>
    <row r="270" ht="12.75">
      <c r="H270" s="101"/>
    </row>
    <row r="271" ht="12.75">
      <c r="H271" s="101"/>
    </row>
    <row r="272" ht="12.75">
      <c r="H272" s="101"/>
    </row>
    <row r="273" ht="12.75">
      <c r="H273" s="101"/>
    </row>
    <row r="274" ht="12.75">
      <c r="H274" s="101"/>
    </row>
    <row r="275" ht="12.75">
      <c r="H275" s="101"/>
    </row>
    <row r="276" ht="12.75">
      <c r="H276" s="101"/>
    </row>
    <row r="277" ht="12.75">
      <c r="H277" s="101"/>
    </row>
    <row r="278" ht="12.75">
      <c r="H278" s="101"/>
    </row>
    <row r="279" ht="12.75">
      <c r="H279" s="101"/>
    </row>
    <row r="280" ht="12.75">
      <c r="H280" s="101"/>
    </row>
    <row r="281" ht="12.75">
      <c r="H281" s="101"/>
    </row>
    <row r="282" ht="12.75">
      <c r="H282" s="101"/>
    </row>
    <row r="283" ht="12.75">
      <c r="H283" s="101"/>
    </row>
    <row r="284" ht="12.75">
      <c r="H284" s="101"/>
    </row>
    <row r="285" ht="12.75">
      <c r="H285" s="101"/>
    </row>
    <row r="286" ht="12.75">
      <c r="H286" s="101"/>
    </row>
    <row r="287" ht="12.75">
      <c r="H287" s="101"/>
    </row>
    <row r="288" ht="12.75">
      <c r="H288" s="101"/>
    </row>
    <row r="289" ht="12.75">
      <c r="H289" s="101"/>
    </row>
    <row r="290" ht="12.75">
      <c r="H290" s="101"/>
    </row>
    <row r="291" ht="12.75">
      <c r="H291" s="101"/>
    </row>
    <row r="292" ht="12.75">
      <c r="H292" s="101"/>
    </row>
    <row r="293" ht="12.75">
      <c r="H293" s="101"/>
    </row>
    <row r="294" ht="12.75">
      <c r="H294" s="101"/>
    </row>
    <row r="295" ht="12.75">
      <c r="H295" s="101"/>
    </row>
    <row r="296" ht="12.75">
      <c r="H296" s="101"/>
    </row>
    <row r="297" ht="12.75">
      <c r="H297" s="101"/>
    </row>
    <row r="298" ht="12.75">
      <c r="H298" s="101"/>
    </row>
    <row r="299" ht="12.75">
      <c r="H299" s="101"/>
    </row>
    <row r="300" ht="12.75">
      <c r="H300" s="101"/>
    </row>
    <row r="301" ht="12.75">
      <c r="H301" s="101"/>
    </row>
    <row r="302" ht="12.75">
      <c r="H302" s="101"/>
    </row>
    <row r="303" ht="12.75">
      <c r="H303" s="101"/>
    </row>
    <row r="304" ht="12.75">
      <c r="H304" s="101"/>
    </row>
    <row r="305" ht="12.75">
      <c r="H305" s="101"/>
    </row>
    <row r="306" ht="12.75">
      <c r="H306" s="101"/>
    </row>
    <row r="307" ht="12.75">
      <c r="H307" s="101"/>
    </row>
    <row r="308" ht="12.75">
      <c r="H308" s="101"/>
    </row>
    <row r="309" ht="12.75">
      <c r="H309" s="101"/>
    </row>
    <row r="310" ht="12.75">
      <c r="H310" s="101"/>
    </row>
    <row r="311" ht="12.75">
      <c r="H311" s="101"/>
    </row>
    <row r="312" ht="12.75">
      <c r="H312" s="101"/>
    </row>
    <row r="313" ht="12.75">
      <c r="H313" s="101"/>
    </row>
    <row r="314" ht="12.75">
      <c r="H314" s="101"/>
    </row>
    <row r="315" ht="12.75">
      <c r="H315" s="101"/>
    </row>
    <row r="316" ht="12.75">
      <c r="H316" s="101"/>
    </row>
    <row r="317" ht="12.75">
      <c r="H317" s="101"/>
    </row>
    <row r="318" ht="12.75">
      <c r="H318" s="101"/>
    </row>
    <row r="319" ht="12.75">
      <c r="H319" s="101"/>
    </row>
    <row r="320" ht="12.75">
      <c r="H320" s="101"/>
    </row>
    <row r="321" ht="12.75">
      <c r="H321" s="101"/>
    </row>
    <row r="322" ht="12.75">
      <c r="H322" s="101"/>
    </row>
    <row r="323" ht="12.75">
      <c r="H323" s="101"/>
    </row>
    <row r="324" ht="12.75">
      <c r="H324" s="101"/>
    </row>
    <row r="325" ht="12.75">
      <c r="H325" s="101"/>
    </row>
    <row r="326" ht="12.75">
      <c r="H326" s="101"/>
    </row>
    <row r="327" ht="12.75">
      <c r="H327" s="101"/>
    </row>
    <row r="328" ht="12.75">
      <c r="H328" s="101"/>
    </row>
    <row r="329" ht="12.75">
      <c r="H329" s="101"/>
    </row>
    <row r="330" ht="12.75">
      <c r="H330" s="101"/>
    </row>
    <row r="331" ht="12.75">
      <c r="H331" s="101"/>
    </row>
    <row r="332" ht="12.75">
      <c r="H332" s="101"/>
    </row>
    <row r="333" ht="12.75">
      <c r="H333" s="101"/>
    </row>
    <row r="334" ht="12.75">
      <c r="H334" s="101"/>
    </row>
    <row r="335" ht="12.75">
      <c r="H335" s="101"/>
    </row>
    <row r="336" ht="12.75">
      <c r="H336" s="101"/>
    </row>
    <row r="337" ht="12.75">
      <c r="H337" s="101"/>
    </row>
    <row r="338" ht="12.75">
      <c r="H338" s="101"/>
    </row>
    <row r="339" ht="12.75">
      <c r="H339" s="101"/>
    </row>
    <row r="340" ht="12.75">
      <c r="H340" s="101"/>
    </row>
    <row r="341" ht="12.75">
      <c r="H341" s="101"/>
    </row>
    <row r="342" ht="12.75">
      <c r="H342" s="101"/>
    </row>
    <row r="343" ht="12.75">
      <c r="H343" s="101"/>
    </row>
    <row r="344" ht="12.75">
      <c r="H344" s="101"/>
    </row>
    <row r="345" ht="12.75">
      <c r="H345" s="101"/>
    </row>
    <row r="346" ht="12.75">
      <c r="H346" s="101"/>
    </row>
    <row r="347" ht="12.75">
      <c r="H347" s="101"/>
    </row>
    <row r="348" ht="12.75">
      <c r="H348" s="101"/>
    </row>
    <row r="349" ht="12.75">
      <c r="H349" s="101"/>
    </row>
    <row r="350" ht="12.75">
      <c r="H350" s="101"/>
    </row>
    <row r="351" ht="12.75">
      <c r="H351" s="101"/>
    </row>
    <row r="352" ht="12.75">
      <c r="H352" s="101"/>
    </row>
    <row r="353" ht="12.75">
      <c r="H353" s="101"/>
    </row>
    <row r="354" ht="12.75">
      <c r="H354" s="101"/>
    </row>
    <row r="355" ht="12.75">
      <c r="H355" s="101"/>
    </row>
    <row r="356" ht="12.75">
      <c r="H356" s="101"/>
    </row>
    <row r="357" ht="12.75">
      <c r="H357" s="101"/>
    </row>
    <row r="358" ht="12.75">
      <c r="H358" s="101"/>
    </row>
    <row r="359" ht="12.75">
      <c r="H359" s="101"/>
    </row>
    <row r="360" ht="12.75">
      <c r="H360" s="101"/>
    </row>
    <row r="361" ht="12.75">
      <c r="H361" s="101"/>
    </row>
    <row r="362" ht="12.75">
      <c r="H362" s="101"/>
    </row>
    <row r="363" ht="12.75">
      <c r="H363" s="101"/>
    </row>
    <row r="364" ht="12.75">
      <c r="H364" s="101"/>
    </row>
    <row r="365" ht="12.75">
      <c r="H365" s="101"/>
    </row>
    <row r="366" ht="12.75">
      <c r="H366" s="101"/>
    </row>
    <row r="367" ht="12.75">
      <c r="H367" s="101"/>
    </row>
    <row r="368" ht="12.75">
      <c r="H368" s="101"/>
    </row>
    <row r="369" ht="12.75">
      <c r="H369" s="101"/>
    </row>
    <row r="370" ht="12.75">
      <c r="H370" s="101"/>
    </row>
    <row r="371" ht="12.75">
      <c r="H371" s="101"/>
    </row>
    <row r="372" ht="12.75">
      <c r="H372" s="101"/>
    </row>
    <row r="373" ht="12.75">
      <c r="H373" s="101"/>
    </row>
    <row r="374" ht="12.75">
      <c r="H374" s="101"/>
    </row>
    <row r="375" ht="12.75">
      <c r="H375" s="101"/>
    </row>
    <row r="376" ht="12.75">
      <c r="H376" s="101"/>
    </row>
    <row r="377" ht="12.75">
      <c r="H377" s="101"/>
    </row>
    <row r="378" ht="12.75">
      <c r="H378" s="101"/>
    </row>
    <row r="379" ht="12.75">
      <c r="H379" s="101"/>
    </row>
    <row r="380" ht="12.75">
      <c r="H380" s="101"/>
    </row>
    <row r="381" ht="12.75">
      <c r="H381" s="101"/>
    </row>
    <row r="382" ht="12.75">
      <c r="H382" s="101"/>
    </row>
    <row r="383" ht="12.75">
      <c r="H383" s="101"/>
    </row>
    <row r="384" ht="12.75">
      <c r="H384" s="101"/>
    </row>
    <row r="385" ht="12.75">
      <c r="H385" s="101"/>
    </row>
    <row r="386" ht="12.75">
      <c r="H386" s="101"/>
    </row>
    <row r="387" ht="12.75">
      <c r="H387" s="101"/>
    </row>
    <row r="388" ht="12.75">
      <c r="H388" s="101"/>
    </row>
    <row r="389" ht="12.75">
      <c r="H389" s="101"/>
    </row>
    <row r="390" ht="12.75">
      <c r="H390" s="101"/>
    </row>
    <row r="391" ht="12.75">
      <c r="H391" s="101"/>
    </row>
    <row r="392" ht="12.75">
      <c r="H392" s="101"/>
    </row>
    <row r="393" ht="12.75">
      <c r="H393" s="101"/>
    </row>
    <row r="394" ht="12.75">
      <c r="H394" s="101"/>
    </row>
    <row r="395" ht="12.75">
      <c r="H395" s="101"/>
    </row>
    <row r="396" ht="12.75">
      <c r="H396" s="101"/>
    </row>
    <row r="397" ht="12.75">
      <c r="H397" s="101"/>
    </row>
    <row r="398" ht="12.75">
      <c r="H398" s="101"/>
    </row>
    <row r="399" ht="12.75">
      <c r="H399" s="101"/>
    </row>
    <row r="400" ht="12.75">
      <c r="H400" s="101"/>
    </row>
    <row r="401" ht="12.75">
      <c r="H401" s="101"/>
    </row>
    <row r="402" ht="12.75">
      <c r="H402" s="101"/>
    </row>
    <row r="403" ht="12.75">
      <c r="H403" s="101"/>
    </row>
    <row r="404" ht="12.75">
      <c r="H404" s="101"/>
    </row>
    <row r="405" ht="12.75">
      <c r="H405" s="101"/>
    </row>
    <row r="406" ht="12.75">
      <c r="H406" s="101"/>
    </row>
    <row r="407" ht="12.75">
      <c r="H407" s="101"/>
    </row>
    <row r="408" ht="12.75">
      <c r="H408" s="101"/>
    </row>
    <row r="409" ht="12.75">
      <c r="H409" s="101"/>
    </row>
    <row r="410" ht="12.75">
      <c r="H410" s="101"/>
    </row>
    <row r="411" ht="12.75">
      <c r="H411" s="101"/>
    </row>
    <row r="412" ht="12.75">
      <c r="H412" s="101"/>
    </row>
    <row r="413" ht="12.75">
      <c r="H413" s="101"/>
    </row>
    <row r="414" ht="12.75">
      <c r="H414" s="101"/>
    </row>
    <row r="415" ht="12.75">
      <c r="H415" s="101"/>
    </row>
    <row r="416" ht="12.75">
      <c r="H416" s="101"/>
    </row>
    <row r="417" ht="12.75">
      <c r="H417" s="101"/>
    </row>
    <row r="418" ht="12.75">
      <c r="H418" s="101"/>
    </row>
    <row r="419" ht="12.75">
      <c r="H419" s="101"/>
    </row>
    <row r="420" ht="12.75">
      <c r="H420" s="101"/>
    </row>
    <row r="421" ht="12.75">
      <c r="H421" s="101"/>
    </row>
    <row r="422" ht="12.75">
      <c r="H422" s="101"/>
    </row>
    <row r="423" ht="12.75">
      <c r="H423" s="101"/>
    </row>
    <row r="424" ht="12.75">
      <c r="H424" s="101"/>
    </row>
    <row r="425" ht="12.75">
      <c r="H425" s="101"/>
    </row>
    <row r="426" ht="12.75">
      <c r="H426" s="101"/>
    </row>
    <row r="427" ht="12.75">
      <c r="H427" s="101"/>
    </row>
    <row r="428" ht="12.75">
      <c r="H428" s="101"/>
    </row>
    <row r="429" ht="12.75">
      <c r="H429" s="101"/>
    </row>
    <row r="430" ht="12.75">
      <c r="H430" s="101"/>
    </row>
    <row r="431" ht="12.75">
      <c r="H431" s="101"/>
    </row>
    <row r="432" ht="12.75">
      <c r="H432" s="101"/>
    </row>
    <row r="433" ht="12.75">
      <c r="H433" s="101"/>
    </row>
    <row r="434" ht="12.75">
      <c r="H434" s="101"/>
    </row>
    <row r="435" ht="12.75">
      <c r="H435" s="101"/>
    </row>
  </sheetData>
  <printOptions/>
  <pageMargins left="1" right="0.75" top="1" bottom="1" header="0.5" footer="0.5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4" customWidth="1"/>
    <col min="2" max="2" width="30.7109375" style="0" customWidth="1"/>
    <col min="3" max="3" width="7.7109375" style="0" customWidth="1"/>
    <col min="4" max="4" width="14.7109375" style="44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7.7109375" style="0" customWidth="1"/>
    <col min="27" max="27" width="11.28125" style="1" bestFit="1" customWidth="1"/>
  </cols>
  <sheetData>
    <row r="1" spans="1:27" ht="12.75">
      <c r="A1" s="3" t="s">
        <v>8</v>
      </c>
      <c r="C1" s="1"/>
      <c r="E1" s="1"/>
      <c r="AA1" s="21"/>
    </row>
    <row r="2" spans="1:27" ht="12.75">
      <c r="A2" s="3" t="s">
        <v>7</v>
      </c>
      <c r="C2" s="1"/>
      <c r="E2" s="1"/>
      <c r="AA2" s="21"/>
    </row>
    <row r="3" spans="1:27" ht="12.75">
      <c r="A3" s="3" t="s">
        <v>105</v>
      </c>
      <c r="E3" s="1"/>
      <c r="AA3" s="21"/>
    </row>
    <row r="4" spans="1:27" ht="12.75">
      <c r="A4" s="3"/>
      <c r="C4" s="3" t="s">
        <v>14</v>
      </c>
      <c r="E4" s="1"/>
      <c r="AA4" s="21"/>
    </row>
    <row r="5" spans="3:27" ht="12.75">
      <c r="C5" s="1"/>
      <c r="E5" s="1"/>
      <c r="G5" s="116" t="s">
        <v>9</v>
      </c>
      <c r="H5" s="116"/>
      <c r="I5" s="116" t="s">
        <v>11</v>
      </c>
      <c r="J5" s="116"/>
      <c r="K5" s="116" t="s">
        <v>10</v>
      </c>
      <c r="L5" s="116"/>
      <c r="M5" s="116" t="s">
        <v>12</v>
      </c>
      <c r="N5" s="116"/>
      <c r="O5" s="116" t="s">
        <v>3</v>
      </c>
      <c r="P5" s="116"/>
      <c r="Q5" s="116" t="s">
        <v>4</v>
      </c>
      <c r="R5" s="116"/>
      <c r="S5" s="116" t="s">
        <v>5</v>
      </c>
      <c r="T5" s="116"/>
      <c r="U5" s="117" t="s">
        <v>106</v>
      </c>
      <c r="V5" s="118"/>
      <c r="W5" s="116" t="s">
        <v>13</v>
      </c>
      <c r="X5" s="116"/>
      <c r="AA5" s="21"/>
    </row>
    <row r="6" spans="1:27" ht="12.75">
      <c r="A6" s="4" t="s">
        <v>103</v>
      </c>
      <c r="B6" s="5" t="s">
        <v>59</v>
      </c>
      <c r="C6" s="6" t="s">
        <v>2</v>
      </c>
      <c r="D6" s="45" t="s">
        <v>60</v>
      </c>
      <c r="E6" s="6" t="s">
        <v>34</v>
      </c>
      <c r="F6" s="6" t="s">
        <v>35</v>
      </c>
      <c r="G6" s="34" t="s">
        <v>0</v>
      </c>
      <c r="H6" s="34" t="s">
        <v>6</v>
      </c>
      <c r="I6" s="34" t="s">
        <v>0</v>
      </c>
      <c r="J6" s="34" t="s">
        <v>6</v>
      </c>
      <c r="K6" s="34" t="s">
        <v>0</v>
      </c>
      <c r="L6" s="34" t="s">
        <v>6</v>
      </c>
      <c r="M6" s="34" t="s">
        <v>0</v>
      </c>
      <c r="N6" s="34" t="s">
        <v>6</v>
      </c>
      <c r="O6" s="34" t="s">
        <v>0</v>
      </c>
      <c r="P6" s="34" t="s">
        <v>6</v>
      </c>
      <c r="Q6" s="34" t="s">
        <v>0</v>
      </c>
      <c r="R6" s="34" t="s">
        <v>6</v>
      </c>
      <c r="S6" s="34" t="s">
        <v>0</v>
      </c>
      <c r="T6" s="34" t="s">
        <v>6</v>
      </c>
      <c r="U6" s="34" t="s">
        <v>0</v>
      </c>
      <c r="V6" s="34" t="s">
        <v>6</v>
      </c>
      <c r="W6" s="34" t="s">
        <v>0</v>
      </c>
      <c r="X6" s="34" t="s">
        <v>6</v>
      </c>
      <c r="Y6" s="33" t="s">
        <v>1</v>
      </c>
      <c r="AA6" s="115" t="s">
        <v>651</v>
      </c>
    </row>
    <row r="7" spans="1:28" s="20" customFormat="1" ht="12.75">
      <c r="A7" s="42" t="s">
        <v>577</v>
      </c>
      <c r="B7" s="12" t="s">
        <v>108</v>
      </c>
      <c r="C7" s="13" t="s">
        <v>419</v>
      </c>
      <c r="D7" s="12" t="s">
        <v>107</v>
      </c>
      <c r="E7" s="12" t="s">
        <v>43</v>
      </c>
      <c r="F7" s="14" t="s">
        <v>109</v>
      </c>
      <c r="G7" s="52"/>
      <c r="H7" s="12"/>
      <c r="I7" s="12"/>
      <c r="J7" s="12"/>
      <c r="K7" s="12"/>
      <c r="L7" s="12"/>
      <c r="M7" s="12"/>
      <c r="N7" s="12"/>
      <c r="O7" s="12">
        <v>1</v>
      </c>
      <c r="P7" s="12"/>
      <c r="Q7" s="12">
        <v>11</v>
      </c>
      <c r="R7" s="12">
        <v>3</v>
      </c>
      <c r="S7" s="12">
        <v>4</v>
      </c>
      <c r="T7" s="12"/>
      <c r="U7" s="12"/>
      <c r="V7" s="14"/>
      <c r="W7" s="26">
        <f aca="true" t="shared" si="0" ref="W7:W38">G7+I7+K7+M7+O7+Q7+S7+U7</f>
        <v>16</v>
      </c>
      <c r="X7" s="14">
        <f aca="true" t="shared" si="1" ref="X7:X38">H7+J7+L7+N7+P7+R7+T7+V7</f>
        <v>3</v>
      </c>
      <c r="Y7" s="20">
        <f aca="true" t="shared" si="2" ref="Y7:Y38">SUM(W7:X7)</f>
        <v>19</v>
      </c>
      <c r="AA7" s="21" t="s">
        <v>630</v>
      </c>
      <c r="AB7" s="20">
        <f>SUM(Y7:Y51)</f>
        <v>1408</v>
      </c>
    </row>
    <row r="8" spans="1:27" s="20" customFormat="1" ht="12.75">
      <c r="A8" s="30" t="s">
        <v>572</v>
      </c>
      <c r="B8" s="7" t="s">
        <v>111</v>
      </c>
      <c r="C8" s="8" t="s">
        <v>419</v>
      </c>
      <c r="D8" s="7" t="s">
        <v>110</v>
      </c>
      <c r="E8" s="7" t="s">
        <v>43</v>
      </c>
      <c r="F8" s="15" t="s">
        <v>109</v>
      </c>
      <c r="G8" s="50"/>
      <c r="H8" s="7"/>
      <c r="I8" s="7"/>
      <c r="J8" s="7"/>
      <c r="K8" s="7"/>
      <c r="L8" s="7"/>
      <c r="M8" s="7"/>
      <c r="N8" s="7"/>
      <c r="O8" s="7"/>
      <c r="P8" s="7"/>
      <c r="Q8" s="7">
        <v>7</v>
      </c>
      <c r="R8" s="7">
        <v>27</v>
      </c>
      <c r="S8" s="7"/>
      <c r="T8" s="7">
        <v>2</v>
      </c>
      <c r="U8" s="7"/>
      <c r="V8" s="15"/>
      <c r="W8" s="27">
        <f t="shared" si="0"/>
        <v>7</v>
      </c>
      <c r="X8" s="15">
        <f t="shared" si="1"/>
        <v>29</v>
      </c>
      <c r="Y8" s="20">
        <f t="shared" si="2"/>
        <v>36</v>
      </c>
      <c r="AA8" s="21" t="s">
        <v>630</v>
      </c>
    </row>
    <row r="9" spans="1:27" s="20" customFormat="1" ht="12.75">
      <c r="A9" s="30" t="s">
        <v>578</v>
      </c>
      <c r="B9" s="7" t="s">
        <v>113</v>
      </c>
      <c r="C9" s="8" t="s">
        <v>419</v>
      </c>
      <c r="D9" s="7" t="s">
        <v>112</v>
      </c>
      <c r="E9" s="7" t="s">
        <v>43</v>
      </c>
      <c r="F9" s="15" t="s">
        <v>109</v>
      </c>
      <c r="G9" s="50"/>
      <c r="H9" s="7"/>
      <c r="I9" s="7"/>
      <c r="J9" s="7"/>
      <c r="K9" s="7"/>
      <c r="L9" s="7"/>
      <c r="M9" s="7"/>
      <c r="N9" s="7"/>
      <c r="O9" s="7"/>
      <c r="P9" s="7"/>
      <c r="Q9" s="7">
        <v>3</v>
      </c>
      <c r="R9" s="7">
        <v>8</v>
      </c>
      <c r="S9" s="7"/>
      <c r="T9" s="7"/>
      <c r="U9" s="7"/>
      <c r="V9" s="15"/>
      <c r="W9" s="27">
        <f t="shared" si="0"/>
        <v>3</v>
      </c>
      <c r="X9" s="15">
        <f t="shared" si="1"/>
        <v>8</v>
      </c>
      <c r="Y9" s="20">
        <f t="shared" si="2"/>
        <v>11</v>
      </c>
      <c r="AA9" s="21" t="s">
        <v>630</v>
      </c>
    </row>
    <row r="10" spans="1:27" s="20" customFormat="1" ht="12.75">
      <c r="A10" s="30" t="s">
        <v>575</v>
      </c>
      <c r="B10" s="7" t="s">
        <v>115</v>
      </c>
      <c r="C10" s="8" t="s">
        <v>419</v>
      </c>
      <c r="D10" s="7" t="s">
        <v>114</v>
      </c>
      <c r="E10" s="7" t="s">
        <v>43</v>
      </c>
      <c r="F10" s="15" t="s">
        <v>109</v>
      </c>
      <c r="G10" s="50"/>
      <c r="H10" s="7"/>
      <c r="I10" s="7"/>
      <c r="J10" s="7"/>
      <c r="K10" s="7"/>
      <c r="L10" s="7"/>
      <c r="M10" s="7"/>
      <c r="N10" s="7"/>
      <c r="O10" s="7"/>
      <c r="P10" s="7"/>
      <c r="Q10" s="7">
        <v>1</v>
      </c>
      <c r="R10" s="7">
        <v>1</v>
      </c>
      <c r="S10" s="7"/>
      <c r="T10" s="7">
        <v>1</v>
      </c>
      <c r="U10" s="7"/>
      <c r="V10" s="15"/>
      <c r="W10" s="27">
        <f t="shared" si="0"/>
        <v>1</v>
      </c>
      <c r="X10" s="15">
        <f t="shared" si="1"/>
        <v>2</v>
      </c>
      <c r="Y10" s="20">
        <f t="shared" si="2"/>
        <v>3</v>
      </c>
      <c r="AA10" s="21" t="s">
        <v>630</v>
      </c>
    </row>
    <row r="11" spans="1:28" s="72" customFormat="1" ht="12.75">
      <c r="A11" s="66" t="s">
        <v>579</v>
      </c>
      <c r="B11" s="67" t="s">
        <v>118</v>
      </c>
      <c r="C11" s="68" t="s">
        <v>419</v>
      </c>
      <c r="D11" s="67" t="s">
        <v>117</v>
      </c>
      <c r="E11" s="67" t="s">
        <v>43</v>
      </c>
      <c r="F11" s="69" t="s">
        <v>109</v>
      </c>
      <c r="G11" s="70"/>
      <c r="H11" s="67"/>
      <c r="I11" s="67"/>
      <c r="J11" s="67"/>
      <c r="K11" s="67"/>
      <c r="L11" s="67"/>
      <c r="M11" s="67"/>
      <c r="N11" s="67"/>
      <c r="O11" s="67"/>
      <c r="P11" s="67"/>
      <c r="Q11" s="67">
        <v>3</v>
      </c>
      <c r="R11" s="67">
        <v>7</v>
      </c>
      <c r="S11" s="67">
        <v>1</v>
      </c>
      <c r="T11" s="67">
        <v>1</v>
      </c>
      <c r="U11" s="67"/>
      <c r="V11" s="69"/>
      <c r="W11" s="71">
        <f t="shared" si="0"/>
        <v>4</v>
      </c>
      <c r="X11" s="69">
        <f t="shared" si="1"/>
        <v>8</v>
      </c>
      <c r="Y11" s="72">
        <f t="shared" si="2"/>
        <v>12</v>
      </c>
      <c r="AA11" s="21" t="s">
        <v>631</v>
      </c>
      <c r="AB11" s="72">
        <f>SUM(Y11:Y43)</f>
        <v>1089</v>
      </c>
    </row>
    <row r="12" spans="1:27" s="20" customFormat="1" ht="12.75">
      <c r="A12" s="30" t="s">
        <v>579</v>
      </c>
      <c r="B12" s="7" t="s">
        <v>440</v>
      </c>
      <c r="C12" s="8" t="s">
        <v>419</v>
      </c>
      <c r="D12" s="7" t="s">
        <v>116</v>
      </c>
      <c r="E12" s="7" t="s">
        <v>43</v>
      </c>
      <c r="F12" s="15" t="s">
        <v>109</v>
      </c>
      <c r="G12" s="50"/>
      <c r="H12" s="7"/>
      <c r="I12" s="7"/>
      <c r="J12" s="7"/>
      <c r="K12" s="7"/>
      <c r="L12" s="7"/>
      <c r="M12" s="7"/>
      <c r="N12" s="7"/>
      <c r="O12" s="7"/>
      <c r="P12" s="7"/>
      <c r="Q12" s="7">
        <v>7</v>
      </c>
      <c r="R12" s="7">
        <v>3</v>
      </c>
      <c r="S12" s="7"/>
      <c r="T12" s="7">
        <v>1</v>
      </c>
      <c r="U12" s="7"/>
      <c r="V12" s="15"/>
      <c r="W12" s="27">
        <f t="shared" si="0"/>
        <v>7</v>
      </c>
      <c r="X12" s="15">
        <f t="shared" si="1"/>
        <v>4</v>
      </c>
      <c r="Y12" s="20">
        <f t="shared" si="2"/>
        <v>11</v>
      </c>
      <c r="AA12" s="21" t="s">
        <v>630</v>
      </c>
    </row>
    <row r="13" spans="1:27" s="20" customFormat="1" ht="12.75">
      <c r="A13" s="30" t="s">
        <v>580</v>
      </c>
      <c r="B13" s="7" t="s">
        <v>442</v>
      </c>
      <c r="C13" s="8" t="s">
        <v>419</v>
      </c>
      <c r="D13" s="7" t="s">
        <v>119</v>
      </c>
      <c r="E13" s="7" t="s">
        <v>43</v>
      </c>
      <c r="F13" s="15" t="s">
        <v>109</v>
      </c>
      <c r="G13" s="50"/>
      <c r="H13" s="7"/>
      <c r="I13" s="7"/>
      <c r="J13" s="7"/>
      <c r="K13" s="7"/>
      <c r="L13" s="7"/>
      <c r="M13" s="7"/>
      <c r="N13" s="7"/>
      <c r="O13" s="7"/>
      <c r="P13" s="7"/>
      <c r="Q13" s="7">
        <v>9</v>
      </c>
      <c r="R13" s="7"/>
      <c r="S13" s="7">
        <v>1</v>
      </c>
      <c r="T13" s="7"/>
      <c r="U13" s="7"/>
      <c r="V13" s="15"/>
      <c r="W13" s="27">
        <f t="shared" si="0"/>
        <v>10</v>
      </c>
      <c r="X13" s="15">
        <f t="shared" si="1"/>
        <v>0</v>
      </c>
      <c r="Y13" s="20">
        <f t="shared" si="2"/>
        <v>10</v>
      </c>
      <c r="AA13" s="21" t="s">
        <v>630</v>
      </c>
    </row>
    <row r="14" spans="1:27" s="20" customFormat="1" ht="12.75">
      <c r="A14" s="30" t="s">
        <v>581</v>
      </c>
      <c r="B14" s="7" t="s">
        <v>441</v>
      </c>
      <c r="C14" s="8" t="s">
        <v>419</v>
      </c>
      <c r="D14" s="7" t="s">
        <v>120</v>
      </c>
      <c r="E14" s="7" t="s">
        <v>43</v>
      </c>
      <c r="F14" s="15" t="s">
        <v>109</v>
      </c>
      <c r="G14" s="50"/>
      <c r="H14" s="7"/>
      <c r="I14" s="7"/>
      <c r="J14" s="7">
        <v>1</v>
      </c>
      <c r="K14" s="7"/>
      <c r="L14" s="7"/>
      <c r="M14" s="7">
        <v>1</v>
      </c>
      <c r="N14" s="7"/>
      <c r="O14" s="7"/>
      <c r="P14" s="7"/>
      <c r="Q14" s="7">
        <v>7</v>
      </c>
      <c r="R14" s="7">
        <v>7</v>
      </c>
      <c r="S14" s="7">
        <v>1</v>
      </c>
      <c r="T14" s="7">
        <v>6</v>
      </c>
      <c r="U14" s="7"/>
      <c r="V14" s="15"/>
      <c r="W14" s="27">
        <f t="shared" si="0"/>
        <v>9</v>
      </c>
      <c r="X14" s="15">
        <f t="shared" si="1"/>
        <v>14</v>
      </c>
      <c r="Y14" s="20">
        <f t="shared" si="2"/>
        <v>23</v>
      </c>
      <c r="AA14" s="21" t="s">
        <v>630</v>
      </c>
    </row>
    <row r="15" spans="1:28" s="20" customFormat="1" ht="12.75">
      <c r="A15" s="30" t="s">
        <v>582</v>
      </c>
      <c r="B15" s="7" t="s">
        <v>122</v>
      </c>
      <c r="C15" s="8" t="s">
        <v>419</v>
      </c>
      <c r="D15" s="7" t="s">
        <v>121</v>
      </c>
      <c r="E15" s="7" t="s">
        <v>43</v>
      </c>
      <c r="F15" s="15" t="s">
        <v>109</v>
      </c>
      <c r="G15" s="50"/>
      <c r="H15" s="7"/>
      <c r="I15" s="7"/>
      <c r="J15" s="7"/>
      <c r="K15" s="7"/>
      <c r="L15" s="7"/>
      <c r="M15" s="7"/>
      <c r="N15" s="7"/>
      <c r="O15" s="7"/>
      <c r="P15" s="7"/>
      <c r="Q15" s="7">
        <v>8</v>
      </c>
      <c r="R15" s="7">
        <v>3</v>
      </c>
      <c r="S15" s="7">
        <v>1</v>
      </c>
      <c r="T15" s="7"/>
      <c r="U15" s="7"/>
      <c r="V15" s="15"/>
      <c r="W15" s="27">
        <f t="shared" si="0"/>
        <v>9</v>
      </c>
      <c r="X15" s="15">
        <f t="shared" si="1"/>
        <v>3</v>
      </c>
      <c r="Y15" s="20">
        <f t="shared" si="2"/>
        <v>12</v>
      </c>
      <c r="AA15" s="21" t="s">
        <v>632</v>
      </c>
      <c r="AB15" s="20">
        <f>SUM(Y15)</f>
        <v>12</v>
      </c>
    </row>
    <row r="16" spans="1:27" s="20" customFormat="1" ht="12.75">
      <c r="A16" s="30" t="s">
        <v>583</v>
      </c>
      <c r="B16" s="7" t="s">
        <v>633</v>
      </c>
      <c r="C16" s="8" t="s">
        <v>419</v>
      </c>
      <c r="D16" s="7" t="s">
        <v>123</v>
      </c>
      <c r="E16" s="7" t="s">
        <v>18</v>
      </c>
      <c r="F16" s="15" t="s">
        <v>124</v>
      </c>
      <c r="G16" s="50"/>
      <c r="H16" s="7"/>
      <c r="I16" s="7">
        <v>1</v>
      </c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/>
      <c r="U16" s="7"/>
      <c r="V16" s="15"/>
      <c r="W16" s="27">
        <f t="shared" si="0"/>
        <v>1</v>
      </c>
      <c r="X16" s="15">
        <f t="shared" si="1"/>
        <v>1</v>
      </c>
      <c r="Y16" s="20">
        <f t="shared" si="2"/>
        <v>2</v>
      </c>
      <c r="AA16" s="21" t="s">
        <v>631</v>
      </c>
    </row>
    <row r="17" spans="1:27" s="20" customFormat="1" ht="12.75">
      <c r="A17" s="30" t="s">
        <v>584</v>
      </c>
      <c r="B17" s="7" t="s">
        <v>126</v>
      </c>
      <c r="C17" s="8" t="s">
        <v>419</v>
      </c>
      <c r="D17" s="7" t="s">
        <v>125</v>
      </c>
      <c r="E17" s="7" t="s">
        <v>18</v>
      </c>
      <c r="F17" s="15" t="s">
        <v>127</v>
      </c>
      <c r="G17" s="50"/>
      <c r="H17" s="7"/>
      <c r="I17" s="7"/>
      <c r="J17" s="7"/>
      <c r="K17" s="7"/>
      <c r="L17" s="7"/>
      <c r="M17" s="7"/>
      <c r="N17" s="7"/>
      <c r="O17" s="7"/>
      <c r="P17" s="7">
        <v>2</v>
      </c>
      <c r="Q17" s="7"/>
      <c r="R17" s="7">
        <v>6</v>
      </c>
      <c r="S17" s="7"/>
      <c r="T17" s="7">
        <v>1</v>
      </c>
      <c r="U17" s="7"/>
      <c r="V17" s="15"/>
      <c r="W17" s="27">
        <f t="shared" si="0"/>
        <v>0</v>
      </c>
      <c r="X17" s="15">
        <f t="shared" si="1"/>
        <v>9</v>
      </c>
      <c r="Y17" s="20">
        <f t="shared" si="2"/>
        <v>9</v>
      </c>
      <c r="AA17" s="21" t="s">
        <v>631</v>
      </c>
    </row>
    <row r="18" spans="1:27" s="57" customFormat="1" ht="12.75">
      <c r="A18" s="110" t="s">
        <v>576</v>
      </c>
      <c r="B18" s="54" t="s">
        <v>129</v>
      </c>
      <c r="C18" s="62" t="s">
        <v>419</v>
      </c>
      <c r="D18" s="54" t="s">
        <v>128</v>
      </c>
      <c r="E18" s="54" t="s">
        <v>18</v>
      </c>
      <c r="F18" s="63" t="s">
        <v>124</v>
      </c>
      <c r="G18" s="64"/>
      <c r="H18" s="54"/>
      <c r="I18" s="54">
        <v>8</v>
      </c>
      <c r="J18" s="54">
        <v>8</v>
      </c>
      <c r="K18" s="54"/>
      <c r="L18" s="54"/>
      <c r="M18" s="54">
        <v>1</v>
      </c>
      <c r="N18" s="54">
        <v>2</v>
      </c>
      <c r="O18" s="54">
        <v>6</v>
      </c>
      <c r="P18" s="54">
        <v>9</v>
      </c>
      <c r="Q18" s="54">
        <v>66</v>
      </c>
      <c r="R18" s="54">
        <v>77</v>
      </c>
      <c r="S18" s="54">
        <v>11</v>
      </c>
      <c r="T18" s="54">
        <v>11</v>
      </c>
      <c r="U18" s="54"/>
      <c r="V18" s="63"/>
      <c r="W18" s="65">
        <f t="shared" si="0"/>
        <v>92</v>
      </c>
      <c r="X18" s="63">
        <f t="shared" si="1"/>
        <v>107</v>
      </c>
      <c r="Y18" s="57">
        <f t="shared" si="2"/>
        <v>199</v>
      </c>
      <c r="AA18" s="21" t="s">
        <v>631</v>
      </c>
    </row>
    <row r="19" spans="1:28" s="20" customFormat="1" ht="12.75">
      <c r="A19" s="30" t="s">
        <v>576</v>
      </c>
      <c r="B19" s="7" t="s">
        <v>131</v>
      </c>
      <c r="C19" s="8" t="s">
        <v>419</v>
      </c>
      <c r="D19" s="7" t="s">
        <v>130</v>
      </c>
      <c r="E19" s="7" t="s">
        <v>29</v>
      </c>
      <c r="F19" s="15" t="s">
        <v>29</v>
      </c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  <c r="T19" s="7"/>
      <c r="U19" s="7"/>
      <c r="V19" s="15"/>
      <c r="W19" s="27">
        <f t="shared" si="0"/>
        <v>0</v>
      </c>
      <c r="X19" s="15">
        <f t="shared" si="1"/>
        <v>1</v>
      </c>
      <c r="Y19" s="20">
        <f t="shared" si="2"/>
        <v>1</v>
      </c>
      <c r="AA19" s="21" t="s">
        <v>634</v>
      </c>
      <c r="AB19" s="20">
        <f>SUM(Y19:Y22)</f>
        <v>62</v>
      </c>
    </row>
    <row r="20" spans="1:27" s="20" customFormat="1" ht="12.75">
      <c r="A20" s="30" t="s">
        <v>585</v>
      </c>
      <c r="B20" s="7" t="s">
        <v>133</v>
      </c>
      <c r="C20" s="8" t="s">
        <v>419</v>
      </c>
      <c r="D20" s="7" t="s">
        <v>132</v>
      </c>
      <c r="E20" s="7" t="s">
        <v>18</v>
      </c>
      <c r="F20" s="15" t="s">
        <v>124</v>
      </c>
      <c r="G20" s="50"/>
      <c r="H20" s="7"/>
      <c r="I20" s="7"/>
      <c r="J20" s="7"/>
      <c r="K20" s="7"/>
      <c r="L20" s="7"/>
      <c r="M20" s="7"/>
      <c r="N20" s="7">
        <v>1</v>
      </c>
      <c r="O20" s="7"/>
      <c r="P20" s="7"/>
      <c r="Q20" s="7">
        <v>7</v>
      </c>
      <c r="R20" s="7">
        <v>13</v>
      </c>
      <c r="S20" s="7">
        <v>4</v>
      </c>
      <c r="T20" s="7">
        <v>6</v>
      </c>
      <c r="U20" s="7"/>
      <c r="V20" s="15"/>
      <c r="W20" s="27">
        <f t="shared" si="0"/>
        <v>11</v>
      </c>
      <c r="X20" s="15">
        <f t="shared" si="1"/>
        <v>20</v>
      </c>
      <c r="Y20" s="20">
        <f t="shared" si="2"/>
        <v>31</v>
      </c>
      <c r="AA20" s="21" t="s">
        <v>631</v>
      </c>
    </row>
    <row r="21" spans="1:27" s="20" customFormat="1" ht="12.75">
      <c r="A21" s="30" t="s">
        <v>586</v>
      </c>
      <c r="B21" s="7" t="s">
        <v>135</v>
      </c>
      <c r="C21" s="8" t="s">
        <v>419</v>
      </c>
      <c r="D21" s="7" t="s">
        <v>134</v>
      </c>
      <c r="E21" s="7" t="s">
        <v>18</v>
      </c>
      <c r="F21" s="15" t="s">
        <v>124</v>
      </c>
      <c r="G21" s="50"/>
      <c r="H21" s="7"/>
      <c r="I21" s="7"/>
      <c r="J21" s="7"/>
      <c r="K21" s="7"/>
      <c r="L21" s="7"/>
      <c r="M21" s="7"/>
      <c r="N21" s="7"/>
      <c r="O21" s="7"/>
      <c r="P21" s="7">
        <v>2</v>
      </c>
      <c r="Q21" s="7">
        <v>2</v>
      </c>
      <c r="R21" s="7">
        <v>15</v>
      </c>
      <c r="S21" s="7"/>
      <c r="T21" s="7"/>
      <c r="U21" s="7"/>
      <c r="V21" s="15"/>
      <c r="W21" s="27">
        <f t="shared" si="0"/>
        <v>2</v>
      </c>
      <c r="X21" s="15">
        <f t="shared" si="1"/>
        <v>17</v>
      </c>
      <c r="Y21" s="20">
        <f t="shared" si="2"/>
        <v>19</v>
      </c>
      <c r="AA21" s="21" t="s">
        <v>631</v>
      </c>
    </row>
    <row r="22" spans="1:27" s="20" customFormat="1" ht="12.75">
      <c r="A22" s="35">
        <v>110101</v>
      </c>
      <c r="B22" s="7" t="s">
        <v>137</v>
      </c>
      <c r="C22" s="8" t="s">
        <v>419</v>
      </c>
      <c r="D22" s="7" t="s">
        <v>136</v>
      </c>
      <c r="E22" s="7" t="s">
        <v>18</v>
      </c>
      <c r="F22" s="15" t="s">
        <v>138</v>
      </c>
      <c r="G22" s="50"/>
      <c r="H22" s="7"/>
      <c r="I22" s="7">
        <v>1</v>
      </c>
      <c r="J22" s="7"/>
      <c r="K22" s="7"/>
      <c r="L22" s="7"/>
      <c r="M22" s="7">
        <v>1</v>
      </c>
      <c r="N22" s="7"/>
      <c r="O22" s="7">
        <v>1</v>
      </c>
      <c r="P22" s="7"/>
      <c r="Q22" s="7">
        <v>6</v>
      </c>
      <c r="R22" s="7">
        <v>1</v>
      </c>
      <c r="S22" s="7">
        <v>1</v>
      </c>
      <c r="T22" s="7"/>
      <c r="U22" s="7"/>
      <c r="V22" s="15"/>
      <c r="W22" s="27">
        <f t="shared" si="0"/>
        <v>10</v>
      </c>
      <c r="X22" s="15">
        <f t="shared" si="1"/>
        <v>1</v>
      </c>
      <c r="Y22" s="20">
        <f t="shared" si="2"/>
        <v>11</v>
      </c>
      <c r="AA22" s="21" t="s">
        <v>631</v>
      </c>
    </row>
    <row r="23" spans="1:27" s="20" customFormat="1" ht="12.75">
      <c r="A23" s="35">
        <v>110101</v>
      </c>
      <c r="B23" s="7" t="s">
        <v>140</v>
      </c>
      <c r="C23" s="8" t="s">
        <v>419</v>
      </c>
      <c r="D23" s="7" t="s">
        <v>139</v>
      </c>
      <c r="E23" s="7" t="s">
        <v>18</v>
      </c>
      <c r="F23" s="15" t="s">
        <v>138</v>
      </c>
      <c r="G23" s="50"/>
      <c r="H23" s="7"/>
      <c r="I23" s="7"/>
      <c r="J23" s="7"/>
      <c r="K23" s="7"/>
      <c r="L23" s="7"/>
      <c r="M23" s="7">
        <v>1</v>
      </c>
      <c r="N23" s="7"/>
      <c r="O23" s="7">
        <v>1</v>
      </c>
      <c r="P23" s="7"/>
      <c r="Q23" s="7">
        <v>4</v>
      </c>
      <c r="R23" s="7"/>
      <c r="S23" s="7"/>
      <c r="T23" s="7"/>
      <c r="U23" s="7"/>
      <c r="V23" s="15"/>
      <c r="W23" s="27">
        <f t="shared" si="0"/>
        <v>6</v>
      </c>
      <c r="X23" s="15">
        <f t="shared" si="1"/>
        <v>0</v>
      </c>
      <c r="Y23" s="20">
        <f t="shared" si="2"/>
        <v>6</v>
      </c>
      <c r="AA23" s="21" t="s">
        <v>630</v>
      </c>
    </row>
    <row r="24" spans="1:27" s="20" customFormat="1" ht="12.75">
      <c r="A24" s="35">
        <v>131202</v>
      </c>
      <c r="B24" s="7" t="s">
        <v>142</v>
      </c>
      <c r="C24" s="8" t="s">
        <v>419</v>
      </c>
      <c r="D24" s="7" t="s">
        <v>141</v>
      </c>
      <c r="E24" s="7" t="s">
        <v>28</v>
      </c>
      <c r="F24" s="15" t="s">
        <v>28</v>
      </c>
      <c r="G24" s="50"/>
      <c r="H24" s="7"/>
      <c r="I24" s="7"/>
      <c r="J24" s="7"/>
      <c r="K24" s="7"/>
      <c r="L24" s="7"/>
      <c r="M24" s="7"/>
      <c r="N24" s="7">
        <v>1</v>
      </c>
      <c r="O24" s="7"/>
      <c r="P24" s="7">
        <v>1</v>
      </c>
      <c r="Q24" s="7">
        <v>2</v>
      </c>
      <c r="R24" s="7">
        <v>28</v>
      </c>
      <c r="S24" s="7"/>
      <c r="T24" s="7">
        <v>4</v>
      </c>
      <c r="U24" s="7"/>
      <c r="V24" s="15"/>
      <c r="W24" s="27">
        <f t="shared" si="0"/>
        <v>2</v>
      </c>
      <c r="X24" s="15">
        <f t="shared" si="1"/>
        <v>34</v>
      </c>
      <c r="Y24" s="20">
        <f t="shared" si="2"/>
        <v>36</v>
      </c>
      <c r="AA24" s="21" t="s">
        <v>631</v>
      </c>
    </row>
    <row r="25" spans="1:27" s="20" customFormat="1" ht="12.75">
      <c r="A25" s="35">
        <v>131205</v>
      </c>
      <c r="B25" s="7" t="s">
        <v>144</v>
      </c>
      <c r="C25" s="8" t="s">
        <v>419</v>
      </c>
      <c r="D25" s="7" t="s">
        <v>143</v>
      </c>
      <c r="E25" s="7" t="s">
        <v>28</v>
      </c>
      <c r="F25" s="15" t="s">
        <v>28</v>
      </c>
      <c r="G25" s="50"/>
      <c r="H25" s="7"/>
      <c r="I25" s="7"/>
      <c r="J25" s="7"/>
      <c r="K25" s="7"/>
      <c r="L25" s="7"/>
      <c r="M25" s="7"/>
      <c r="N25" s="7"/>
      <c r="O25" s="7"/>
      <c r="P25" s="7">
        <v>2</v>
      </c>
      <c r="Q25" s="7">
        <v>13</v>
      </c>
      <c r="R25" s="7">
        <v>22</v>
      </c>
      <c r="S25" s="7">
        <v>3</v>
      </c>
      <c r="T25" s="7">
        <v>2</v>
      </c>
      <c r="U25" s="7"/>
      <c r="V25" s="15"/>
      <c r="W25" s="27">
        <f t="shared" si="0"/>
        <v>16</v>
      </c>
      <c r="X25" s="15">
        <f t="shared" si="1"/>
        <v>26</v>
      </c>
      <c r="Y25" s="20">
        <f t="shared" si="2"/>
        <v>42</v>
      </c>
      <c r="AA25" s="21" t="s">
        <v>631</v>
      </c>
    </row>
    <row r="26" spans="1:27" s="20" customFormat="1" ht="12.75">
      <c r="A26" s="35">
        <v>131205</v>
      </c>
      <c r="B26" s="7" t="s">
        <v>146</v>
      </c>
      <c r="C26" s="8" t="s">
        <v>419</v>
      </c>
      <c r="D26" s="7" t="s">
        <v>145</v>
      </c>
      <c r="E26" s="7" t="s">
        <v>28</v>
      </c>
      <c r="F26" s="15" t="s">
        <v>28</v>
      </c>
      <c r="G26" s="50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>
        <v>3</v>
      </c>
      <c r="S26" s="7"/>
      <c r="T26" s="7"/>
      <c r="U26" s="7"/>
      <c r="V26" s="15"/>
      <c r="W26" s="27">
        <f t="shared" si="0"/>
        <v>1</v>
      </c>
      <c r="X26" s="15">
        <f t="shared" si="1"/>
        <v>3</v>
      </c>
      <c r="Y26" s="20">
        <f t="shared" si="2"/>
        <v>4</v>
      </c>
      <c r="AA26" s="21" t="s">
        <v>630</v>
      </c>
    </row>
    <row r="27" spans="1:27" s="20" customFormat="1" ht="12.75">
      <c r="A27" s="35">
        <v>131314</v>
      </c>
      <c r="B27" s="7" t="s">
        <v>148</v>
      </c>
      <c r="C27" s="8" t="s">
        <v>419</v>
      </c>
      <c r="D27" s="7" t="s">
        <v>147</v>
      </c>
      <c r="E27" s="7" t="s">
        <v>28</v>
      </c>
      <c r="F27" s="15" t="s">
        <v>28</v>
      </c>
      <c r="G27" s="50"/>
      <c r="H27" s="7"/>
      <c r="I27" s="7">
        <v>3</v>
      </c>
      <c r="J27" s="7">
        <v>1</v>
      </c>
      <c r="K27" s="7"/>
      <c r="L27" s="7">
        <v>1</v>
      </c>
      <c r="M27" s="7"/>
      <c r="N27" s="7"/>
      <c r="O27" s="7">
        <v>2</v>
      </c>
      <c r="P27" s="7">
        <v>1</v>
      </c>
      <c r="Q27" s="7">
        <v>38</v>
      </c>
      <c r="R27" s="7">
        <v>60</v>
      </c>
      <c r="S27" s="7">
        <v>7</v>
      </c>
      <c r="T27" s="7">
        <v>7</v>
      </c>
      <c r="U27" s="7">
        <v>1</v>
      </c>
      <c r="V27" s="15"/>
      <c r="W27" s="27">
        <f t="shared" si="0"/>
        <v>51</v>
      </c>
      <c r="X27" s="15">
        <f t="shared" si="1"/>
        <v>70</v>
      </c>
      <c r="Y27" s="20">
        <f t="shared" si="2"/>
        <v>121</v>
      </c>
      <c r="AA27" s="21" t="s">
        <v>630</v>
      </c>
    </row>
    <row r="28" spans="1:27" s="20" customFormat="1" ht="12.75">
      <c r="A28" s="35">
        <v>140501</v>
      </c>
      <c r="B28" s="7" t="s">
        <v>150</v>
      </c>
      <c r="C28" s="8" t="s">
        <v>419</v>
      </c>
      <c r="D28" s="7" t="s">
        <v>149</v>
      </c>
      <c r="E28" s="7" t="s">
        <v>44</v>
      </c>
      <c r="F28" s="15" t="s">
        <v>151</v>
      </c>
      <c r="G28" s="50"/>
      <c r="H28" s="7">
        <v>1</v>
      </c>
      <c r="I28" s="7"/>
      <c r="J28" s="7"/>
      <c r="K28" s="7"/>
      <c r="L28" s="7"/>
      <c r="M28" s="7">
        <v>1</v>
      </c>
      <c r="N28" s="7"/>
      <c r="O28" s="7">
        <v>2</v>
      </c>
      <c r="P28" s="7"/>
      <c r="Q28" s="7">
        <v>10</v>
      </c>
      <c r="R28" s="7">
        <v>6</v>
      </c>
      <c r="S28" s="7">
        <v>3</v>
      </c>
      <c r="T28" s="7">
        <v>1</v>
      </c>
      <c r="U28" s="7"/>
      <c r="V28" s="15"/>
      <c r="W28" s="27">
        <f t="shared" si="0"/>
        <v>16</v>
      </c>
      <c r="X28" s="15">
        <f t="shared" si="1"/>
        <v>8</v>
      </c>
      <c r="Y28" s="20">
        <f t="shared" si="2"/>
        <v>24</v>
      </c>
      <c r="AA28" s="21" t="s">
        <v>630</v>
      </c>
    </row>
    <row r="29" spans="1:27" s="20" customFormat="1" ht="12.75">
      <c r="A29" s="35">
        <v>140701</v>
      </c>
      <c r="B29" s="7" t="s">
        <v>153</v>
      </c>
      <c r="C29" s="8" t="s">
        <v>419</v>
      </c>
      <c r="D29" s="7" t="s">
        <v>152</v>
      </c>
      <c r="E29" s="7" t="s">
        <v>44</v>
      </c>
      <c r="F29" s="15" t="s">
        <v>151</v>
      </c>
      <c r="G29" s="50"/>
      <c r="H29" s="7"/>
      <c r="I29" s="7">
        <v>1</v>
      </c>
      <c r="J29" s="7"/>
      <c r="K29" s="7"/>
      <c r="L29" s="7"/>
      <c r="M29" s="7"/>
      <c r="N29" s="7"/>
      <c r="O29" s="7"/>
      <c r="P29" s="7">
        <v>1</v>
      </c>
      <c r="Q29" s="7">
        <v>17</v>
      </c>
      <c r="R29" s="7">
        <v>11</v>
      </c>
      <c r="S29" s="7"/>
      <c r="T29" s="7">
        <v>1</v>
      </c>
      <c r="U29" s="7"/>
      <c r="V29" s="15"/>
      <c r="W29" s="27">
        <f t="shared" si="0"/>
        <v>18</v>
      </c>
      <c r="X29" s="15">
        <f t="shared" si="1"/>
        <v>13</v>
      </c>
      <c r="Y29" s="20">
        <f t="shared" si="2"/>
        <v>31</v>
      </c>
      <c r="AA29" s="21" t="s">
        <v>630</v>
      </c>
    </row>
    <row r="30" spans="1:27" s="20" customFormat="1" ht="12.75">
      <c r="A30" s="35">
        <v>140801</v>
      </c>
      <c r="B30" s="7" t="s">
        <v>155</v>
      </c>
      <c r="C30" s="8" t="s">
        <v>419</v>
      </c>
      <c r="D30" s="7" t="s">
        <v>154</v>
      </c>
      <c r="E30" s="7" t="s">
        <v>44</v>
      </c>
      <c r="F30" s="15" t="s">
        <v>151</v>
      </c>
      <c r="G30" s="50"/>
      <c r="H30" s="7"/>
      <c r="I30" s="7">
        <v>1</v>
      </c>
      <c r="J30" s="7"/>
      <c r="K30" s="7"/>
      <c r="L30" s="7"/>
      <c r="M30" s="7">
        <v>1</v>
      </c>
      <c r="N30" s="7"/>
      <c r="O30" s="7">
        <v>1</v>
      </c>
      <c r="P30" s="7"/>
      <c r="Q30" s="7">
        <v>28</v>
      </c>
      <c r="R30" s="7">
        <v>4</v>
      </c>
      <c r="S30" s="7">
        <v>4</v>
      </c>
      <c r="T30" s="7">
        <v>2</v>
      </c>
      <c r="U30" s="7"/>
      <c r="V30" s="15"/>
      <c r="W30" s="27">
        <f t="shared" si="0"/>
        <v>35</v>
      </c>
      <c r="X30" s="15">
        <f t="shared" si="1"/>
        <v>6</v>
      </c>
      <c r="Y30" s="20">
        <f t="shared" si="2"/>
        <v>41</v>
      </c>
      <c r="AA30" s="21" t="s">
        <v>630</v>
      </c>
    </row>
    <row r="31" spans="1:27" s="20" customFormat="1" ht="12.75">
      <c r="A31" s="35">
        <v>140901</v>
      </c>
      <c r="B31" s="7" t="s">
        <v>157</v>
      </c>
      <c r="C31" s="8" t="s">
        <v>419</v>
      </c>
      <c r="D31" s="7" t="s">
        <v>156</v>
      </c>
      <c r="E31" s="7" t="s">
        <v>44</v>
      </c>
      <c r="F31" s="15" t="s">
        <v>151</v>
      </c>
      <c r="G31" s="50"/>
      <c r="H31" s="7"/>
      <c r="I31" s="7"/>
      <c r="J31" s="7"/>
      <c r="K31" s="7"/>
      <c r="L31" s="7"/>
      <c r="M31" s="7"/>
      <c r="N31" s="7"/>
      <c r="O31" s="7">
        <v>2</v>
      </c>
      <c r="P31" s="7"/>
      <c r="Q31" s="7">
        <v>16</v>
      </c>
      <c r="R31" s="7"/>
      <c r="S31" s="7">
        <v>2</v>
      </c>
      <c r="T31" s="7"/>
      <c r="U31" s="7"/>
      <c r="V31" s="15"/>
      <c r="W31" s="27">
        <f t="shared" si="0"/>
        <v>20</v>
      </c>
      <c r="X31" s="15">
        <f t="shared" si="1"/>
        <v>0</v>
      </c>
      <c r="Y31" s="20">
        <f t="shared" si="2"/>
        <v>20</v>
      </c>
      <c r="AA31" s="21" t="s">
        <v>630</v>
      </c>
    </row>
    <row r="32" spans="1:27" s="20" customFormat="1" ht="12.75">
      <c r="A32" s="35">
        <v>141001</v>
      </c>
      <c r="B32" s="7" t="s">
        <v>159</v>
      </c>
      <c r="C32" s="8" t="s">
        <v>419</v>
      </c>
      <c r="D32" s="7" t="s">
        <v>158</v>
      </c>
      <c r="E32" s="7" t="s">
        <v>44</v>
      </c>
      <c r="F32" s="15" t="s">
        <v>151</v>
      </c>
      <c r="G32" s="50"/>
      <c r="H32" s="7"/>
      <c r="I32" s="7">
        <v>1</v>
      </c>
      <c r="J32" s="7"/>
      <c r="K32" s="7"/>
      <c r="L32" s="7"/>
      <c r="M32" s="7">
        <v>2</v>
      </c>
      <c r="N32" s="7"/>
      <c r="O32" s="7">
        <v>2</v>
      </c>
      <c r="P32" s="7"/>
      <c r="Q32" s="7">
        <v>23</v>
      </c>
      <c r="R32" s="7">
        <v>4</v>
      </c>
      <c r="S32" s="7">
        <v>4</v>
      </c>
      <c r="T32" s="7"/>
      <c r="U32" s="7"/>
      <c r="V32" s="15"/>
      <c r="W32" s="27">
        <f t="shared" si="0"/>
        <v>32</v>
      </c>
      <c r="X32" s="15">
        <f t="shared" si="1"/>
        <v>4</v>
      </c>
      <c r="Y32" s="20">
        <f t="shared" si="2"/>
        <v>36</v>
      </c>
      <c r="AA32" s="21" t="s">
        <v>630</v>
      </c>
    </row>
    <row r="33" spans="1:27" s="20" customFormat="1" ht="12.75">
      <c r="A33" s="35">
        <v>141901</v>
      </c>
      <c r="B33" s="7" t="s">
        <v>161</v>
      </c>
      <c r="C33" s="8" t="s">
        <v>419</v>
      </c>
      <c r="D33" s="7" t="s">
        <v>160</v>
      </c>
      <c r="E33" s="7" t="s">
        <v>44</v>
      </c>
      <c r="F33" s="15" t="s">
        <v>151</v>
      </c>
      <c r="G33" s="50"/>
      <c r="H33" s="7"/>
      <c r="I33" s="7">
        <v>1</v>
      </c>
      <c r="J33" s="7"/>
      <c r="K33" s="7"/>
      <c r="L33" s="7">
        <v>1</v>
      </c>
      <c r="M33" s="7">
        <v>2</v>
      </c>
      <c r="N33" s="7"/>
      <c r="O33" s="7">
        <v>2</v>
      </c>
      <c r="P33" s="7"/>
      <c r="Q33" s="7">
        <v>42</v>
      </c>
      <c r="R33" s="7"/>
      <c r="S33" s="7">
        <v>6</v>
      </c>
      <c r="T33" s="7"/>
      <c r="U33" s="7"/>
      <c r="V33" s="15"/>
      <c r="W33" s="27">
        <f t="shared" si="0"/>
        <v>53</v>
      </c>
      <c r="X33" s="15">
        <f t="shared" si="1"/>
        <v>1</v>
      </c>
      <c r="Y33" s="20">
        <f t="shared" si="2"/>
        <v>54</v>
      </c>
      <c r="AA33" s="21" t="s">
        <v>630</v>
      </c>
    </row>
    <row r="34" spans="1:27" s="20" customFormat="1" ht="12.75">
      <c r="A34" s="35">
        <v>142401</v>
      </c>
      <c r="B34" s="7" t="s">
        <v>163</v>
      </c>
      <c r="C34" s="8" t="s">
        <v>419</v>
      </c>
      <c r="D34" s="7" t="s">
        <v>162</v>
      </c>
      <c r="E34" s="7" t="s">
        <v>44</v>
      </c>
      <c r="F34" s="15" t="s">
        <v>151</v>
      </c>
      <c r="G34" s="50"/>
      <c r="H34" s="7"/>
      <c r="I34" s="7"/>
      <c r="J34" s="7"/>
      <c r="K34" s="7"/>
      <c r="L34" s="7"/>
      <c r="M34" s="7"/>
      <c r="N34" s="7"/>
      <c r="O34" s="7">
        <v>1</v>
      </c>
      <c r="P34" s="7"/>
      <c r="Q34" s="7">
        <v>19</v>
      </c>
      <c r="R34" s="7">
        <v>5</v>
      </c>
      <c r="S34" s="7">
        <v>5</v>
      </c>
      <c r="T34" s="7">
        <v>1</v>
      </c>
      <c r="U34" s="7"/>
      <c r="V34" s="15"/>
      <c r="W34" s="27">
        <f t="shared" si="0"/>
        <v>25</v>
      </c>
      <c r="X34" s="15">
        <f t="shared" si="1"/>
        <v>6</v>
      </c>
      <c r="Y34" s="20">
        <f t="shared" si="2"/>
        <v>31</v>
      </c>
      <c r="AA34" s="21" t="s">
        <v>630</v>
      </c>
    </row>
    <row r="35" spans="1:27" s="20" customFormat="1" ht="12.75">
      <c r="A35" s="35">
        <v>143501</v>
      </c>
      <c r="B35" s="7" t="s">
        <v>165</v>
      </c>
      <c r="C35" s="8" t="s">
        <v>419</v>
      </c>
      <c r="D35" s="7" t="s">
        <v>164</v>
      </c>
      <c r="E35" s="7" t="s">
        <v>44</v>
      </c>
      <c r="F35" s="15" t="s">
        <v>151</v>
      </c>
      <c r="G35" s="50"/>
      <c r="H35" s="7"/>
      <c r="I35" s="7"/>
      <c r="J35" s="7"/>
      <c r="K35" s="7"/>
      <c r="L35" s="7"/>
      <c r="M35" s="7"/>
      <c r="N35" s="7"/>
      <c r="O35" s="7">
        <v>1</v>
      </c>
      <c r="P35" s="7"/>
      <c r="Q35" s="7">
        <v>4</v>
      </c>
      <c r="R35" s="7">
        <v>2</v>
      </c>
      <c r="S35" s="7">
        <v>1</v>
      </c>
      <c r="T35" s="7"/>
      <c r="U35" s="7"/>
      <c r="V35" s="15"/>
      <c r="W35" s="27">
        <f t="shared" si="0"/>
        <v>6</v>
      </c>
      <c r="X35" s="15">
        <f t="shared" si="1"/>
        <v>2</v>
      </c>
      <c r="Y35" s="20">
        <f t="shared" si="2"/>
        <v>8</v>
      </c>
      <c r="AA35" s="21" t="s">
        <v>630</v>
      </c>
    </row>
    <row r="36" spans="1:27" s="20" customFormat="1" ht="12.75">
      <c r="A36" s="35">
        <v>160104</v>
      </c>
      <c r="B36" s="7" t="s">
        <v>167</v>
      </c>
      <c r="C36" s="8" t="s">
        <v>419</v>
      </c>
      <c r="D36" s="7" t="s">
        <v>166</v>
      </c>
      <c r="E36" s="7" t="s">
        <v>18</v>
      </c>
      <c r="F36" s="15" t="s">
        <v>124</v>
      </c>
      <c r="G36" s="50"/>
      <c r="H36" s="7"/>
      <c r="I36" s="7"/>
      <c r="J36" s="7"/>
      <c r="K36" s="7"/>
      <c r="L36" s="7"/>
      <c r="M36" s="7"/>
      <c r="N36" s="7"/>
      <c r="O36" s="7"/>
      <c r="P36" s="7"/>
      <c r="Q36" s="7">
        <v>1</v>
      </c>
      <c r="R36" s="7"/>
      <c r="S36" s="7"/>
      <c r="T36" s="7"/>
      <c r="U36" s="7"/>
      <c r="V36" s="15"/>
      <c r="W36" s="27">
        <f t="shared" si="0"/>
        <v>1</v>
      </c>
      <c r="X36" s="15">
        <f t="shared" si="1"/>
        <v>0</v>
      </c>
      <c r="Y36" s="20">
        <f t="shared" si="2"/>
        <v>1</v>
      </c>
      <c r="AA36" s="21" t="s">
        <v>631</v>
      </c>
    </row>
    <row r="37" spans="1:27" s="20" customFormat="1" ht="12.75">
      <c r="A37" s="35">
        <v>160501</v>
      </c>
      <c r="B37" s="7" t="s">
        <v>169</v>
      </c>
      <c r="C37" s="8" t="s">
        <v>419</v>
      </c>
      <c r="D37" s="7" t="s">
        <v>168</v>
      </c>
      <c r="E37" s="7" t="s">
        <v>18</v>
      </c>
      <c r="F37" s="15" t="s">
        <v>124</v>
      </c>
      <c r="G37" s="50"/>
      <c r="H37" s="7"/>
      <c r="I37" s="7"/>
      <c r="J37" s="7"/>
      <c r="K37" s="7"/>
      <c r="L37" s="7"/>
      <c r="M37" s="7">
        <v>1</v>
      </c>
      <c r="N37" s="7"/>
      <c r="O37" s="7"/>
      <c r="P37" s="7"/>
      <c r="Q37" s="7">
        <v>10</v>
      </c>
      <c r="R37" s="7">
        <v>6</v>
      </c>
      <c r="S37" s="7">
        <v>3</v>
      </c>
      <c r="T37" s="7">
        <v>1</v>
      </c>
      <c r="U37" s="7"/>
      <c r="V37" s="15"/>
      <c r="W37" s="27">
        <f t="shared" si="0"/>
        <v>14</v>
      </c>
      <c r="X37" s="15">
        <f t="shared" si="1"/>
        <v>7</v>
      </c>
      <c r="Y37" s="20">
        <f t="shared" si="2"/>
        <v>21</v>
      </c>
      <c r="AA37" s="21" t="s">
        <v>631</v>
      </c>
    </row>
    <row r="38" spans="1:27" s="20" customFormat="1" ht="12.75">
      <c r="A38" s="35">
        <v>160901</v>
      </c>
      <c r="B38" s="7" t="s">
        <v>171</v>
      </c>
      <c r="C38" s="8" t="s">
        <v>419</v>
      </c>
      <c r="D38" s="7" t="s">
        <v>170</v>
      </c>
      <c r="E38" s="7" t="s">
        <v>18</v>
      </c>
      <c r="F38" s="15" t="s">
        <v>124</v>
      </c>
      <c r="G38" s="50"/>
      <c r="H38" s="7"/>
      <c r="I38" s="7">
        <v>1</v>
      </c>
      <c r="J38" s="7"/>
      <c r="K38" s="7"/>
      <c r="L38" s="7"/>
      <c r="M38" s="7"/>
      <c r="N38" s="7"/>
      <c r="O38" s="7"/>
      <c r="P38" s="7">
        <v>1</v>
      </c>
      <c r="Q38" s="7">
        <v>6</v>
      </c>
      <c r="R38" s="7">
        <v>14</v>
      </c>
      <c r="S38" s="7">
        <v>1</v>
      </c>
      <c r="T38" s="7">
        <v>2</v>
      </c>
      <c r="U38" s="7"/>
      <c r="V38" s="15"/>
      <c r="W38" s="27">
        <f t="shared" si="0"/>
        <v>8</v>
      </c>
      <c r="X38" s="15">
        <f t="shared" si="1"/>
        <v>17</v>
      </c>
      <c r="Y38" s="20">
        <f t="shared" si="2"/>
        <v>25</v>
      </c>
      <c r="AA38" s="21" t="s">
        <v>631</v>
      </c>
    </row>
    <row r="39" spans="1:27" s="20" customFormat="1" ht="12.75">
      <c r="A39" s="35">
        <v>160902</v>
      </c>
      <c r="B39" s="7" t="s">
        <v>173</v>
      </c>
      <c r="C39" s="8" t="s">
        <v>419</v>
      </c>
      <c r="D39" s="7" t="s">
        <v>172</v>
      </c>
      <c r="E39" s="7" t="s">
        <v>18</v>
      </c>
      <c r="F39" s="15" t="s">
        <v>124</v>
      </c>
      <c r="G39" s="50"/>
      <c r="H39" s="7"/>
      <c r="I39" s="7"/>
      <c r="J39" s="7"/>
      <c r="K39" s="7"/>
      <c r="L39" s="7"/>
      <c r="M39" s="7"/>
      <c r="N39" s="7"/>
      <c r="O39" s="7"/>
      <c r="P39" s="7"/>
      <c r="Q39" s="7">
        <v>1</v>
      </c>
      <c r="R39" s="7">
        <v>2</v>
      </c>
      <c r="S39" s="7"/>
      <c r="T39" s="7">
        <v>3</v>
      </c>
      <c r="U39" s="7"/>
      <c r="V39" s="15"/>
      <c r="W39" s="27">
        <f aca="true" t="shared" si="3" ref="W39:W70">G39+I39+K39+M39+O39+Q39+S39+U39</f>
        <v>1</v>
      </c>
      <c r="X39" s="15">
        <f aca="true" t="shared" si="4" ref="X39:X70">H39+J39+L39+N39+P39+R39+T39+V39</f>
        <v>5</v>
      </c>
      <c r="Y39" s="20">
        <f aca="true" t="shared" si="5" ref="Y39:Y70">SUM(W39:X39)</f>
        <v>6</v>
      </c>
      <c r="AA39" s="21" t="s">
        <v>631</v>
      </c>
    </row>
    <row r="40" spans="1:27" s="20" customFormat="1" ht="12.75">
      <c r="A40" s="35">
        <v>160905</v>
      </c>
      <c r="B40" s="7" t="s">
        <v>175</v>
      </c>
      <c r="C40" s="8" t="s">
        <v>419</v>
      </c>
      <c r="D40" s="7" t="s">
        <v>174</v>
      </c>
      <c r="E40" s="7" t="s">
        <v>18</v>
      </c>
      <c r="F40" s="15" t="s">
        <v>124</v>
      </c>
      <c r="G40" s="50"/>
      <c r="H40" s="7"/>
      <c r="I40" s="7"/>
      <c r="J40" s="7"/>
      <c r="K40" s="7"/>
      <c r="L40" s="7"/>
      <c r="M40" s="7"/>
      <c r="N40" s="7"/>
      <c r="O40" s="7"/>
      <c r="P40" s="7">
        <v>2</v>
      </c>
      <c r="Q40" s="7">
        <v>3</v>
      </c>
      <c r="R40" s="7">
        <v>10</v>
      </c>
      <c r="S40" s="7">
        <v>1</v>
      </c>
      <c r="T40" s="7">
        <v>2</v>
      </c>
      <c r="U40" s="7"/>
      <c r="V40" s="15"/>
      <c r="W40" s="27">
        <f t="shared" si="3"/>
        <v>4</v>
      </c>
      <c r="X40" s="15">
        <f t="shared" si="4"/>
        <v>14</v>
      </c>
      <c r="Y40" s="20">
        <f t="shared" si="5"/>
        <v>18</v>
      </c>
      <c r="AA40" s="21" t="s">
        <v>631</v>
      </c>
    </row>
    <row r="41" spans="1:27" s="20" customFormat="1" ht="12.75">
      <c r="A41" s="35">
        <v>161200</v>
      </c>
      <c r="B41" s="7" t="s">
        <v>177</v>
      </c>
      <c r="C41" s="8" t="s">
        <v>419</v>
      </c>
      <c r="D41" s="7" t="s">
        <v>176</v>
      </c>
      <c r="E41" s="7" t="s">
        <v>18</v>
      </c>
      <c r="F41" s="15" t="s">
        <v>124</v>
      </c>
      <c r="G41" s="50"/>
      <c r="H41" s="7"/>
      <c r="I41" s="7"/>
      <c r="J41" s="7"/>
      <c r="K41" s="7"/>
      <c r="L41" s="7"/>
      <c r="M41" s="7"/>
      <c r="N41" s="7"/>
      <c r="O41" s="7"/>
      <c r="P41" s="7"/>
      <c r="Q41" s="7">
        <v>2</v>
      </c>
      <c r="R41" s="7">
        <v>1</v>
      </c>
      <c r="S41" s="7"/>
      <c r="T41" s="7">
        <v>2</v>
      </c>
      <c r="U41" s="7"/>
      <c r="V41" s="15"/>
      <c r="W41" s="27">
        <f t="shared" si="3"/>
        <v>2</v>
      </c>
      <c r="X41" s="15">
        <f t="shared" si="4"/>
        <v>3</v>
      </c>
      <c r="Y41" s="20">
        <f t="shared" si="5"/>
        <v>5</v>
      </c>
      <c r="AA41" s="21" t="s">
        <v>631</v>
      </c>
    </row>
    <row r="42" spans="1:27" s="20" customFormat="1" ht="12.75">
      <c r="A42" s="35">
        <v>190701</v>
      </c>
      <c r="B42" s="7" t="s">
        <v>439</v>
      </c>
      <c r="C42" s="8" t="s">
        <v>419</v>
      </c>
      <c r="D42" s="7" t="s">
        <v>178</v>
      </c>
      <c r="E42" s="7" t="s">
        <v>28</v>
      </c>
      <c r="F42" s="15" t="s">
        <v>28</v>
      </c>
      <c r="G42" s="50">
        <v>1</v>
      </c>
      <c r="H42" s="7"/>
      <c r="I42" s="7">
        <v>5</v>
      </c>
      <c r="J42" s="7">
        <v>8</v>
      </c>
      <c r="K42" s="7"/>
      <c r="L42" s="7"/>
      <c r="M42" s="7">
        <v>1</v>
      </c>
      <c r="N42" s="7">
        <v>1</v>
      </c>
      <c r="O42" s="7"/>
      <c r="P42" s="7">
        <v>4</v>
      </c>
      <c r="Q42" s="7">
        <v>7</v>
      </c>
      <c r="R42" s="7">
        <v>76</v>
      </c>
      <c r="S42" s="7">
        <v>2</v>
      </c>
      <c r="T42" s="7">
        <v>15</v>
      </c>
      <c r="U42" s="7"/>
      <c r="V42" s="15"/>
      <c r="W42" s="27">
        <f t="shared" si="3"/>
        <v>16</v>
      </c>
      <c r="X42" s="15">
        <f t="shared" si="4"/>
        <v>104</v>
      </c>
      <c r="Y42" s="20">
        <f t="shared" si="5"/>
        <v>120</v>
      </c>
      <c r="AA42" s="21" t="s">
        <v>630</v>
      </c>
    </row>
    <row r="43" spans="1:27" s="20" customFormat="1" ht="12.75">
      <c r="A43" s="35">
        <v>190901</v>
      </c>
      <c r="B43" s="7" t="s">
        <v>180</v>
      </c>
      <c r="C43" s="8" t="s">
        <v>419</v>
      </c>
      <c r="D43" s="7" t="s">
        <v>179</v>
      </c>
      <c r="E43" s="7" t="s">
        <v>28</v>
      </c>
      <c r="F43" s="15" t="s">
        <v>28</v>
      </c>
      <c r="G43" s="50"/>
      <c r="H43" s="7"/>
      <c r="I43" s="7"/>
      <c r="J43" s="7">
        <v>2</v>
      </c>
      <c r="K43" s="7"/>
      <c r="L43" s="7">
        <v>1</v>
      </c>
      <c r="M43" s="7"/>
      <c r="N43" s="7">
        <v>2</v>
      </c>
      <c r="O43" s="7">
        <v>1</v>
      </c>
      <c r="P43" s="7">
        <v>1</v>
      </c>
      <c r="Q43" s="7">
        <v>2</v>
      </c>
      <c r="R43" s="7">
        <v>79</v>
      </c>
      <c r="S43" s="7"/>
      <c r="T43" s="7">
        <v>11</v>
      </c>
      <c r="U43" s="7"/>
      <c r="V43" s="15"/>
      <c r="W43" s="27">
        <f t="shared" si="3"/>
        <v>3</v>
      </c>
      <c r="X43" s="15">
        <f t="shared" si="4"/>
        <v>96</v>
      </c>
      <c r="Y43" s="20">
        <f t="shared" si="5"/>
        <v>99</v>
      </c>
      <c r="AA43" s="21" t="s">
        <v>630</v>
      </c>
    </row>
    <row r="44" spans="1:27" s="20" customFormat="1" ht="12.75">
      <c r="A44" s="35">
        <v>230101</v>
      </c>
      <c r="B44" s="7" t="s">
        <v>182</v>
      </c>
      <c r="C44" s="8" t="s">
        <v>419</v>
      </c>
      <c r="D44" s="7" t="s">
        <v>181</v>
      </c>
      <c r="E44" s="7" t="s">
        <v>18</v>
      </c>
      <c r="F44" s="15" t="s">
        <v>124</v>
      </c>
      <c r="G44" s="50"/>
      <c r="H44" s="7"/>
      <c r="I44" s="7">
        <v>1</v>
      </c>
      <c r="J44" s="7">
        <v>3</v>
      </c>
      <c r="K44" s="7"/>
      <c r="L44" s="7"/>
      <c r="M44" s="7">
        <v>1</v>
      </c>
      <c r="N44" s="7"/>
      <c r="O44" s="7"/>
      <c r="P44" s="7">
        <v>1</v>
      </c>
      <c r="Q44" s="7">
        <v>24</v>
      </c>
      <c r="R44" s="7">
        <v>43</v>
      </c>
      <c r="S44" s="7">
        <v>1</v>
      </c>
      <c r="T44" s="7">
        <v>3</v>
      </c>
      <c r="U44" s="7"/>
      <c r="V44" s="15">
        <v>1</v>
      </c>
      <c r="W44" s="27">
        <f t="shared" si="3"/>
        <v>27</v>
      </c>
      <c r="X44" s="15">
        <f t="shared" si="4"/>
        <v>51</v>
      </c>
      <c r="Y44" s="20">
        <f t="shared" si="5"/>
        <v>78</v>
      </c>
      <c r="AA44" s="21" t="s">
        <v>631</v>
      </c>
    </row>
    <row r="45" spans="1:27" s="20" customFormat="1" ht="12.75">
      <c r="A45" s="35">
        <v>231304</v>
      </c>
      <c r="B45" s="7" t="s">
        <v>184</v>
      </c>
      <c r="C45" s="8" t="s">
        <v>419</v>
      </c>
      <c r="D45" s="7" t="s">
        <v>183</v>
      </c>
      <c r="E45" s="7" t="s">
        <v>18</v>
      </c>
      <c r="F45" s="15" t="s">
        <v>124</v>
      </c>
      <c r="G45" s="50"/>
      <c r="H45" s="7"/>
      <c r="I45" s="7">
        <v>2</v>
      </c>
      <c r="J45" s="7"/>
      <c r="K45" s="7"/>
      <c r="L45" s="7"/>
      <c r="M45" s="7"/>
      <c r="N45" s="7"/>
      <c r="O45" s="7">
        <v>1</v>
      </c>
      <c r="P45" s="7">
        <v>1</v>
      </c>
      <c r="Q45" s="7">
        <v>4</v>
      </c>
      <c r="R45" s="7">
        <v>6</v>
      </c>
      <c r="S45" s="7">
        <v>1</v>
      </c>
      <c r="T45" s="7"/>
      <c r="U45" s="7"/>
      <c r="V45" s="15"/>
      <c r="W45" s="27">
        <f t="shared" si="3"/>
        <v>8</v>
      </c>
      <c r="X45" s="15">
        <f t="shared" si="4"/>
        <v>7</v>
      </c>
      <c r="Y45" s="20">
        <f t="shared" si="5"/>
        <v>15</v>
      </c>
      <c r="AA45" s="21" t="s">
        <v>631</v>
      </c>
    </row>
    <row r="46" spans="1:27" s="20" customFormat="1" ht="12.75">
      <c r="A46" s="35">
        <v>240199</v>
      </c>
      <c r="B46" s="7" t="s">
        <v>443</v>
      </c>
      <c r="C46" s="8" t="s">
        <v>419</v>
      </c>
      <c r="D46" s="7" t="s">
        <v>185</v>
      </c>
      <c r="E46" s="7" t="s">
        <v>29</v>
      </c>
      <c r="F46" s="15" t="s">
        <v>29</v>
      </c>
      <c r="G46" s="50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</v>
      </c>
      <c r="S46" s="7"/>
      <c r="T46" s="7">
        <v>1</v>
      </c>
      <c r="U46" s="7"/>
      <c r="V46" s="15"/>
      <c r="W46" s="27">
        <f t="shared" si="3"/>
        <v>0</v>
      </c>
      <c r="X46" s="15">
        <f t="shared" si="4"/>
        <v>2</v>
      </c>
      <c r="Y46" s="20">
        <f t="shared" si="5"/>
        <v>2</v>
      </c>
      <c r="AA46" s="21" t="s">
        <v>634</v>
      </c>
    </row>
    <row r="47" spans="1:27" s="20" customFormat="1" ht="12.75">
      <c r="A47" s="35">
        <v>260101</v>
      </c>
      <c r="B47" s="7" t="s">
        <v>187</v>
      </c>
      <c r="C47" s="8" t="s">
        <v>419</v>
      </c>
      <c r="D47" s="7" t="s">
        <v>186</v>
      </c>
      <c r="E47" s="7" t="s">
        <v>43</v>
      </c>
      <c r="F47" s="15" t="s">
        <v>188</v>
      </c>
      <c r="G47" s="50"/>
      <c r="H47" s="7"/>
      <c r="I47" s="7"/>
      <c r="J47" s="7"/>
      <c r="K47" s="7"/>
      <c r="L47" s="7"/>
      <c r="M47" s="7"/>
      <c r="N47" s="7"/>
      <c r="O47" s="7"/>
      <c r="P47" s="7">
        <v>1</v>
      </c>
      <c r="Q47" s="7">
        <v>6</v>
      </c>
      <c r="R47" s="7">
        <v>9</v>
      </c>
      <c r="S47" s="7">
        <v>2</v>
      </c>
      <c r="T47" s="7"/>
      <c r="U47" s="7"/>
      <c r="V47" s="15"/>
      <c r="W47" s="27">
        <f t="shared" si="3"/>
        <v>8</v>
      </c>
      <c r="X47" s="15">
        <f t="shared" si="4"/>
        <v>10</v>
      </c>
      <c r="Y47" s="20">
        <f t="shared" si="5"/>
        <v>18</v>
      </c>
      <c r="AA47" s="21" t="s">
        <v>631</v>
      </c>
    </row>
    <row r="48" spans="1:27" s="20" customFormat="1" ht="12.75">
      <c r="A48" s="35">
        <v>260502</v>
      </c>
      <c r="B48" s="7" t="s">
        <v>190</v>
      </c>
      <c r="C48" s="8" t="s">
        <v>419</v>
      </c>
      <c r="D48" s="7" t="s">
        <v>189</v>
      </c>
      <c r="E48" s="7" t="s">
        <v>43</v>
      </c>
      <c r="F48" s="15" t="s">
        <v>109</v>
      </c>
      <c r="G48" s="50"/>
      <c r="H48" s="7"/>
      <c r="I48" s="7">
        <v>1</v>
      </c>
      <c r="J48" s="7">
        <v>4</v>
      </c>
      <c r="K48" s="7"/>
      <c r="L48" s="7"/>
      <c r="M48" s="7">
        <v>1</v>
      </c>
      <c r="N48" s="7">
        <v>1</v>
      </c>
      <c r="O48" s="7">
        <v>1</v>
      </c>
      <c r="P48" s="7">
        <v>1</v>
      </c>
      <c r="Q48" s="7">
        <v>3</v>
      </c>
      <c r="R48" s="7">
        <v>6</v>
      </c>
      <c r="S48" s="7"/>
      <c r="T48" s="7">
        <v>1</v>
      </c>
      <c r="U48" s="7"/>
      <c r="V48" s="15"/>
      <c r="W48" s="27">
        <f t="shared" si="3"/>
        <v>6</v>
      </c>
      <c r="X48" s="15">
        <f t="shared" si="4"/>
        <v>13</v>
      </c>
      <c r="Y48" s="20">
        <f t="shared" si="5"/>
        <v>19</v>
      </c>
      <c r="AA48" s="21" t="s">
        <v>630</v>
      </c>
    </row>
    <row r="49" spans="1:27" s="20" customFormat="1" ht="12.75">
      <c r="A49" s="35">
        <v>260701</v>
      </c>
      <c r="B49" s="7" t="s">
        <v>192</v>
      </c>
      <c r="C49" s="8" t="s">
        <v>419</v>
      </c>
      <c r="D49" s="7" t="s">
        <v>191</v>
      </c>
      <c r="E49" s="7" t="s">
        <v>43</v>
      </c>
      <c r="F49" s="15" t="s">
        <v>188</v>
      </c>
      <c r="G49" s="50"/>
      <c r="H49" s="7"/>
      <c r="I49" s="7">
        <v>1</v>
      </c>
      <c r="J49" s="7"/>
      <c r="K49" s="7"/>
      <c r="L49" s="7">
        <v>1</v>
      </c>
      <c r="M49" s="7">
        <v>3</v>
      </c>
      <c r="N49" s="7">
        <v>2</v>
      </c>
      <c r="O49" s="7"/>
      <c r="P49" s="7">
        <v>2</v>
      </c>
      <c r="Q49" s="7">
        <v>16</v>
      </c>
      <c r="R49" s="7">
        <v>41</v>
      </c>
      <c r="S49" s="7">
        <v>3</v>
      </c>
      <c r="T49" s="7">
        <v>2</v>
      </c>
      <c r="U49" s="7"/>
      <c r="V49" s="15"/>
      <c r="W49" s="27">
        <f t="shared" si="3"/>
        <v>23</v>
      </c>
      <c r="X49" s="15">
        <f t="shared" si="4"/>
        <v>48</v>
      </c>
      <c r="Y49" s="20">
        <f t="shared" si="5"/>
        <v>71</v>
      </c>
      <c r="AA49" s="21" t="s">
        <v>630</v>
      </c>
    </row>
    <row r="50" spans="1:27" s="20" customFormat="1" ht="12.75">
      <c r="A50" s="35">
        <v>261302</v>
      </c>
      <c r="B50" s="7" t="s">
        <v>194</v>
      </c>
      <c r="C50" s="8" t="s">
        <v>419</v>
      </c>
      <c r="D50" s="7" t="s">
        <v>193</v>
      </c>
      <c r="E50" s="7" t="s">
        <v>43</v>
      </c>
      <c r="F50" s="15" t="s">
        <v>188</v>
      </c>
      <c r="G50" s="50"/>
      <c r="H50" s="7"/>
      <c r="I50" s="7"/>
      <c r="J50" s="7"/>
      <c r="K50" s="7"/>
      <c r="L50" s="7"/>
      <c r="M50" s="7"/>
      <c r="N50" s="7"/>
      <c r="O50" s="7"/>
      <c r="P50" s="7">
        <v>1</v>
      </c>
      <c r="Q50" s="7">
        <v>6</v>
      </c>
      <c r="R50" s="7">
        <v>21</v>
      </c>
      <c r="S50" s="7">
        <v>1</v>
      </c>
      <c r="T50" s="7">
        <v>5</v>
      </c>
      <c r="U50" s="7"/>
      <c r="V50" s="15"/>
      <c r="W50" s="27">
        <f t="shared" si="3"/>
        <v>7</v>
      </c>
      <c r="X50" s="15">
        <f t="shared" si="4"/>
        <v>27</v>
      </c>
      <c r="Y50" s="20">
        <f t="shared" si="5"/>
        <v>34</v>
      </c>
      <c r="AA50" s="21" t="s">
        <v>630</v>
      </c>
    </row>
    <row r="51" spans="1:27" s="20" customFormat="1" ht="12.75">
      <c r="A51" s="35">
        <v>270101</v>
      </c>
      <c r="B51" s="7" t="s">
        <v>196</v>
      </c>
      <c r="C51" s="8" t="s">
        <v>419</v>
      </c>
      <c r="D51" s="7" t="s">
        <v>195</v>
      </c>
      <c r="E51" s="7" t="s">
        <v>18</v>
      </c>
      <c r="F51" s="15" t="s">
        <v>138</v>
      </c>
      <c r="G51" s="50"/>
      <c r="H51" s="7"/>
      <c r="I51" s="7"/>
      <c r="J51" s="7"/>
      <c r="K51" s="7"/>
      <c r="L51" s="7"/>
      <c r="M51" s="7"/>
      <c r="N51" s="7"/>
      <c r="O51" s="7"/>
      <c r="P51" s="7"/>
      <c r="Q51" s="7">
        <v>7</v>
      </c>
      <c r="R51" s="7">
        <v>4</v>
      </c>
      <c r="S51" s="7">
        <v>2</v>
      </c>
      <c r="T51" s="7"/>
      <c r="U51" s="7"/>
      <c r="V51" s="15"/>
      <c r="W51" s="27">
        <f t="shared" si="3"/>
        <v>9</v>
      </c>
      <c r="X51" s="15">
        <f t="shared" si="4"/>
        <v>4</v>
      </c>
      <c r="Y51" s="20">
        <f t="shared" si="5"/>
        <v>13</v>
      </c>
      <c r="AA51" s="21" t="s">
        <v>631</v>
      </c>
    </row>
    <row r="52" spans="1:27" s="20" customFormat="1" ht="12.75">
      <c r="A52" s="35">
        <v>270101</v>
      </c>
      <c r="B52" s="7" t="s">
        <v>198</v>
      </c>
      <c r="C52" s="8" t="s">
        <v>419</v>
      </c>
      <c r="D52" s="7" t="s">
        <v>197</v>
      </c>
      <c r="E52" s="7" t="s">
        <v>18</v>
      </c>
      <c r="F52" s="15" t="s">
        <v>138</v>
      </c>
      <c r="G52" s="50"/>
      <c r="H52" s="7"/>
      <c r="I52" s="7"/>
      <c r="J52" s="7"/>
      <c r="K52" s="7"/>
      <c r="L52" s="7"/>
      <c r="M52" s="7"/>
      <c r="N52" s="7"/>
      <c r="O52" s="7"/>
      <c r="P52" s="7"/>
      <c r="Q52" s="7">
        <v>10</v>
      </c>
      <c r="R52" s="7">
        <v>2</v>
      </c>
      <c r="S52" s="7">
        <v>3</v>
      </c>
      <c r="T52" s="7">
        <v>1</v>
      </c>
      <c r="U52" s="7"/>
      <c r="V52" s="15"/>
      <c r="W52" s="27">
        <f t="shared" si="3"/>
        <v>13</v>
      </c>
      <c r="X52" s="15">
        <f t="shared" si="4"/>
        <v>3</v>
      </c>
      <c r="Y52" s="20">
        <f t="shared" si="5"/>
        <v>16</v>
      </c>
      <c r="AA52" s="21" t="s">
        <v>630</v>
      </c>
    </row>
    <row r="53" spans="1:27" s="20" customFormat="1" ht="12.75">
      <c r="A53" s="35">
        <v>380101</v>
      </c>
      <c r="B53" s="7" t="s">
        <v>200</v>
      </c>
      <c r="C53" s="8" t="s">
        <v>419</v>
      </c>
      <c r="D53" s="7" t="s">
        <v>199</v>
      </c>
      <c r="E53" s="7" t="s">
        <v>18</v>
      </c>
      <c r="F53" s="15" t="s">
        <v>124</v>
      </c>
      <c r="G53" s="50"/>
      <c r="H53" s="7"/>
      <c r="I53" s="7"/>
      <c r="J53" s="7"/>
      <c r="K53" s="7"/>
      <c r="L53" s="7"/>
      <c r="M53" s="7"/>
      <c r="N53" s="7"/>
      <c r="O53" s="7"/>
      <c r="P53" s="7">
        <v>1</v>
      </c>
      <c r="Q53" s="7">
        <v>8</v>
      </c>
      <c r="R53" s="7">
        <v>2</v>
      </c>
      <c r="S53" s="7">
        <v>1</v>
      </c>
      <c r="T53" s="7">
        <v>2</v>
      </c>
      <c r="U53" s="7"/>
      <c r="V53" s="15"/>
      <c r="W53" s="27">
        <f t="shared" si="3"/>
        <v>9</v>
      </c>
      <c r="X53" s="15">
        <f t="shared" si="4"/>
        <v>5</v>
      </c>
      <c r="Y53" s="20">
        <f t="shared" si="5"/>
        <v>14</v>
      </c>
      <c r="AA53" s="21" t="s">
        <v>631</v>
      </c>
    </row>
    <row r="54" spans="1:27" s="20" customFormat="1" ht="12.75">
      <c r="A54" s="35">
        <v>400501</v>
      </c>
      <c r="B54" s="7" t="s">
        <v>202</v>
      </c>
      <c r="C54" s="8" t="s">
        <v>419</v>
      </c>
      <c r="D54" s="7" t="s">
        <v>201</v>
      </c>
      <c r="E54" s="7" t="s">
        <v>18</v>
      </c>
      <c r="F54" s="15" t="s">
        <v>138</v>
      </c>
      <c r="G54" s="50"/>
      <c r="H54" s="7"/>
      <c r="I54" s="7"/>
      <c r="J54" s="7"/>
      <c r="K54" s="7"/>
      <c r="L54" s="7"/>
      <c r="M54" s="7"/>
      <c r="N54" s="7"/>
      <c r="O54" s="7"/>
      <c r="P54" s="7"/>
      <c r="Q54" s="7">
        <v>2</v>
      </c>
      <c r="R54" s="7">
        <v>3</v>
      </c>
      <c r="S54" s="7"/>
      <c r="T54" s="7"/>
      <c r="U54" s="7"/>
      <c r="V54" s="15"/>
      <c r="W54" s="27">
        <f t="shared" si="3"/>
        <v>2</v>
      </c>
      <c r="X54" s="15">
        <f t="shared" si="4"/>
        <v>3</v>
      </c>
      <c r="Y54" s="20">
        <f t="shared" si="5"/>
        <v>5</v>
      </c>
      <c r="AA54" s="21" t="s">
        <v>631</v>
      </c>
    </row>
    <row r="55" spans="1:27" s="20" customFormat="1" ht="12.75">
      <c r="A55" s="35">
        <v>400501</v>
      </c>
      <c r="B55" s="7" t="s">
        <v>204</v>
      </c>
      <c r="C55" s="8" t="s">
        <v>419</v>
      </c>
      <c r="D55" s="7" t="s">
        <v>203</v>
      </c>
      <c r="E55" s="7" t="s">
        <v>18</v>
      </c>
      <c r="F55" s="15" t="s">
        <v>138</v>
      </c>
      <c r="G55" s="50"/>
      <c r="H55" s="7"/>
      <c r="I55" s="7"/>
      <c r="J55" s="7"/>
      <c r="K55" s="7"/>
      <c r="L55" s="7"/>
      <c r="M55" s="7"/>
      <c r="N55" s="7"/>
      <c r="O55" s="7"/>
      <c r="P55" s="7"/>
      <c r="Q55" s="7">
        <v>4</v>
      </c>
      <c r="R55" s="7">
        <v>1</v>
      </c>
      <c r="S55" s="7"/>
      <c r="T55" s="7"/>
      <c r="U55" s="7"/>
      <c r="V55" s="15"/>
      <c r="W55" s="27">
        <f t="shared" si="3"/>
        <v>4</v>
      </c>
      <c r="X55" s="15">
        <f t="shared" si="4"/>
        <v>1</v>
      </c>
      <c r="Y55" s="20">
        <f t="shared" si="5"/>
        <v>5</v>
      </c>
      <c r="AA55" s="21" t="s">
        <v>630</v>
      </c>
    </row>
    <row r="56" spans="1:27" s="20" customFormat="1" ht="12.75">
      <c r="A56" s="35">
        <v>400510</v>
      </c>
      <c r="B56" s="7" t="s">
        <v>206</v>
      </c>
      <c r="C56" s="8" t="s">
        <v>419</v>
      </c>
      <c r="D56" s="7" t="s">
        <v>205</v>
      </c>
      <c r="E56" s="7" t="s">
        <v>18</v>
      </c>
      <c r="F56" s="15" t="s">
        <v>138</v>
      </c>
      <c r="G56" s="50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7"/>
      <c r="U56" s="7"/>
      <c r="V56" s="15"/>
      <c r="W56" s="27">
        <f t="shared" si="3"/>
        <v>0</v>
      </c>
      <c r="X56" s="15">
        <f t="shared" si="4"/>
        <v>1</v>
      </c>
      <c r="Y56" s="20">
        <f t="shared" si="5"/>
        <v>1</v>
      </c>
      <c r="AA56" s="21" t="s">
        <v>630</v>
      </c>
    </row>
    <row r="57" spans="1:27" s="57" customFormat="1" ht="12.75">
      <c r="A57" s="61">
        <v>400601</v>
      </c>
      <c r="B57" s="54" t="s">
        <v>438</v>
      </c>
      <c r="C57" s="62" t="s">
        <v>419</v>
      </c>
      <c r="D57" s="54" t="s">
        <v>207</v>
      </c>
      <c r="E57" s="54" t="s">
        <v>43</v>
      </c>
      <c r="F57" s="63" t="s">
        <v>109</v>
      </c>
      <c r="G57" s="64"/>
      <c r="H57" s="54"/>
      <c r="I57" s="54"/>
      <c r="J57" s="54"/>
      <c r="K57" s="54"/>
      <c r="L57" s="54"/>
      <c r="M57" s="54"/>
      <c r="N57" s="54"/>
      <c r="O57" s="54"/>
      <c r="P57" s="54"/>
      <c r="Q57" s="54">
        <v>4</v>
      </c>
      <c r="R57" s="54">
        <v>2</v>
      </c>
      <c r="S57" s="54"/>
      <c r="T57" s="54"/>
      <c r="U57" s="54"/>
      <c r="V57" s="63"/>
      <c r="W57" s="65">
        <f t="shared" si="3"/>
        <v>4</v>
      </c>
      <c r="X57" s="63">
        <f t="shared" si="4"/>
        <v>2</v>
      </c>
      <c r="Y57" s="57">
        <f t="shared" si="5"/>
        <v>6</v>
      </c>
      <c r="AA57" s="21" t="s">
        <v>630</v>
      </c>
    </row>
    <row r="58" spans="1:27" s="20" customFormat="1" ht="12.75">
      <c r="A58" s="35">
        <v>400699</v>
      </c>
      <c r="B58" s="7" t="s">
        <v>209</v>
      </c>
      <c r="C58" s="8" t="s">
        <v>419</v>
      </c>
      <c r="D58" s="7" t="s">
        <v>208</v>
      </c>
      <c r="E58" s="7" t="s">
        <v>43</v>
      </c>
      <c r="F58" s="15" t="s">
        <v>109</v>
      </c>
      <c r="G58" s="50"/>
      <c r="H58" s="7"/>
      <c r="I58" s="7"/>
      <c r="J58" s="7"/>
      <c r="K58" s="7"/>
      <c r="L58" s="7"/>
      <c r="M58" s="7"/>
      <c r="N58" s="7"/>
      <c r="O58" s="7"/>
      <c r="P58" s="7"/>
      <c r="Q58" s="7">
        <v>2</v>
      </c>
      <c r="R58" s="7">
        <v>1</v>
      </c>
      <c r="S58" s="7">
        <v>1</v>
      </c>
      <c r="T58" s="7"/>
      <c r="U58" s="7"/>
      <c r="V58" s="15"/>
      <c r="W58" s="27">
        <f t="shared" si="3"/>
        <v>3</v>
      </c>
      <c r="X58" s="15">
        <f t="shared" si="4"/>
        <v>1</v>
      </c>
      <c r="Y58" s="20">
        <f t="shared" si="5"/>
        <v>4</v>
      </c>
      <c r="AA58" s="21" t="s">
        <v>630</v>
      </c>
    </row>
    <row r="59" spans="1:27" s="20" customFormat="1" ht="12.75">
      <c r="A59" s="35">
        <v>400801</v>
      </c>
      <c r="B59" s="7" t="s">
        <v>211</v>
      </c>
      <c r="C59" s="8" t="s">
        <v>419</v>
      </c>
      <c r="D59" s="7" t="s">
        <v>210</v>
      </c>
      <c r="E59" s="7" t="s">
        <v>18</v>
      </c>
      <c r="F59" s="15" t="s">
        <v>138</v>
      </c>
      <c r="G59" s="5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7"/>
      <c r="U59" s="7"/>
      <c r="V59" s="15"/>
      <c r="W59" s="27">
        <f t="shared" si="3"/>
        <v>1</v>
      </c>
      <c r="X59" s="15">
        <f t="shared" si="4"/>
        <v>0</v>
      </c>
      <c r="Y59" s="20">
        <f t="shared" si="5"/>
        <v>1</v>
      </c>
      <c r="AA59" s="21" t="s">
        <v>631</v>
      </c>
    </row>
    <row r="60" spans="1:27" s="20" customFormat="1" ht="12.75">
      <c r="A60" s="30">
        <v>400801</v>
      </c>
      <c r="B60" s="7" t="s">
        <v>213</v>
      </c>
      <c r="C60" s="8" t="s">
        <v>419</v>
      </c>
      <c r="D60" s="7" t="s">
        <v>212</v>
      </c>
      <c r="E60" s="7" t="s">
        <v>18</v>
      </c>
      <c r="F60" s="15" t="s">
        <v>138</v>
      </c>
      <c r="G60" s="50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1</v>
      </c>
      <c r="S60" s="7"/>
      <c r="T60" s="7"/>
      <c r="U60" s="7"/>
      <c r="V60" s="15"/>
      <c r="W60" s="27">
        <f t="shared" si="3"/>
        <v>0</v>
      </c>
      <c r="X60" s="15">
        <f t="shared" si="4"/>
        <v>1</v>
      </c>
      <c r="Y60" s="20">
        <f t="shared" si="5"/>
        <v>1</v>
      </c>
      <c r="AA60" s="21" t="s">
        <v>630</v>
      </c>
    </row>
    <row r="61" spans="1:27" s="20" customFormat="1" ht="12.75">
      <c r="A61" s="35">
        <v>420101</v>
      </c>
      <c r="B61" s="7" t="s">
        <v>215</v>
      </c>
      <c r="C61" s="8" t="s">
        <v>419</v>
      </c>
      <c r="D61" s="7" t="s">
        <v>214</v>
      </c>
      <c r="E61" s="7" t="s">
        <v>18</v>
      </c>
      <c r="F61" s="15" t="s">
        <v>127</v>
      </c>
      <c r="G61" s="50"/>
      <c r="H61" s="7"/>
      <c r="I61" s="7">
        <v>3</v>
      </c>
      <c r="J61" s="7">
        <v>7</v>
      </c>
      <c r="K61" s="7"/>
      <c r="L61" s="7">
        <v>1</v>
      </c>
      <c r="M61" s="7">
        <v>1</v>
      </c>
      <c r="N61" s="7">
        <v>2</v>
      </c>
      <c r="O61" s="7">
        <v>3</v>
      </c>
      <c r="P61" s="7">
        <v>4</v>
      </c>
      <c r="Q61" s="7">
        <v>26</v>
      </c>
      <c r="R61" s="7">
        <v>81</v>
      </c>
      <c r="S61" s="7">
        <v>6</v>
      </c>
      <c r="T61" s="7">
        <v>19</v>
      </c>
      <c r="U61" s="7">
        <v>1</v>
      </c>
      <c r="V61" s="15"/>
      <c r="W61" s="27">
        <f t="shared" si="3"/>
        <v>40</v>
      </c>
      <c r="X61" s="15">
        <f t="shared" si="4"/>
        <v>114</v>
      </c>
      <c r="Y61" s="20">
        <f t="shared" si="5"/>
        <v>154</v>
      </c>
      <c r="AA61" s="21" t="s">
        <v>631</v>
      </c>
    </row>
    <row r="62" spans="1:27" s="20" customFormat="1" ht="12.75">
      <c r="A62" s="35">
        <v>450201</v>
      </c>
      <c r="B62" s="7" t="s">
        <v>217</v>
      </c>
      <c r="C62" s="8" t="s">
        <v>419</v>
      </c>
      <c r="D62" s="7" t="s">
        <v>216</v>
      </c>
      <c r="E62" s="7" t="s">
        <v>18</v>
      </c>
      <c r="F62" s="15" t="s">
        <v>127</v>
      </c>
      <c r="G62" s="50"/>
      <c r="H62" s="7"/>
      <c r="I62" s="7"/>
      <c r="J62" s="7"/>
      <c r="K62" s="7"/>
      <c r="L62" s="7"/>
      <c r="M62" s="7"/>
      <c r="N62" s="7"/>
      <c r="O62" s="7">
        <v>1</v>
      </c>
      <c r="P62" s="7"/>
      <c r="Q62" s="7">
        <v>6</v>
      </c>
      <c r="R62" s="7">
        <v>6</v>
      </c>
      <c r="S62" s="7"/>
      <c r="T62" s="7">
        <v>1</v>
      </c>
      <c r="U62" s="7"/>
      <c r="V62" s="15"/>
      <c r="W62" s="27">
        <f t="shared" si="3"/>
        <v>7</v>
      </c>
      <c r="X62" s="15">
        <f t="shared" si="4"/>
        <v>7</v>
      </c>
      <c r="Y62" s="20">
        <f t="shared" si="5"/>
        <v>14</v>
      </c>
      <c r="AA62" s="21" t="s">
        <v>631</v>
      </c>
    </row>
    <row r="63" spans="1:27" s="20" customFormat="1" ht="12.75">
      <c r="A63" s="35">
        <v>450601</v>
      </c>
      <c r="B63" s="7" t="s">
        <v>219</v>
      </c>
      <c r="C63" s="8" t="s">
        <v>419</v>
      </c>
      <c r="D63" s="7" t="s">
        <v>218</v>
      </c>
      <c r="E63" s="7" t="s">
        <v>18</v>
      </c>
      <c r="F63" s="15" t="s">
        <v>127</v>
      </c>
      <c r="G63" s="50"/>
      <c r="H63" s="7"/>
      <c r="I63" s="7">
        <v>1</v>
      </c>
      <c r="J63" s="7"/>
      <c r="K63" s="7"/>
      <c r="L63" s="7"/>
      <c r="M63" s="7">
        <v>1</v>
      </c>
      <c r="N63" s="7"/>
      <c r="O63" s="7">
        <v>1</v>
      </c>
      <c r="P63" s="7"/>
      <c r="Q63" s="7">
        <v>26</v>
      </c>
      <c r="R63" s="7">
        <v>2</v>
      </c>
      <c r="S63" s="7">
        <v>3</v>
      </c>
      <c r="T63" s="7">
        <v>1</v>
      </c>
      <c r="U63" s="7"/>
      <c r="V63" s="15"/>
      <c r="W63" s="27">
        <f t="shared" si="3"/>
        <v>32</v>
      </c>
      <c r="X63" s="15">
        <f t="shared" si="4"/>
        <v>3</v>
      </c>
      <c r="Y63" s="20">
        <f t="shared" si="5"/>
        <v>35</v>
      </c>
      <c r="AA63" s="21" t="s">
        <v>631</v>
      </c>
    </row>
    <row r="64" spans="1:27" s="20" customFormat="1" ht="12.75">
      <c r="A64" s="35">
        <v>450602</v>
      </c>
      <c r="B64" s="7" t="s">
        <v>221</v>
      </c>
      <c r="C64" s="8" t="s">
        <v>419</v>
      </c>
      <c r="D64" s="7" t="s">
        <v>220</v>
      </c>
      <c r="E64" s="7" t="s">
        <v>43</v>
      </c>
      <c r="F64" s="15" t="s">
        <v>109</v>
      </c>
      <c r="G64" s="50"/>
      <c r="H64" s="7"/>
      <c r="I64" s="7"/>
      <c r="J64" s="7"/>
      <c r="K64" s="7"/>
      <c r="L64" s="7"/>
      <c r="M64" s="7"/>
      <c r="N64" s="7"/>
      <c r="O64" s="7"/>
      <c r="P64" s="7"/>
      <c r="Q64" s="7">
        <v>4</v>
      </c>
      <c r="R64" s="7">
        <v>2</v>
      </c>
      <c r="S64" s="7">
        <v>1</v>
      </c>
      <c r="T64" s="7"/>
      <c r="U64" s="7"/>
      <c r="V64" s="15"/>
      <c r="W64" s="27">
        <f t="shared" si="3"/>
        <v>5</v>
      </c>
      <c r="X64" s="15">
        <f t="shared" si="4"/>
        <v>2</v>
      </c>
      <c r="Y64" s="20">
        <f t="shared" si="5"/>
        <v>7</v>
      </c>
      <c r="AA64" s="21" t="s">
        <v>630</v>
      </c>
    </row>
    <row r="65" spans="1:27" s="20" customFormat="1" ht="12.75">
      <c r="A65" s="35">
        <v>450603</v>
      </c>
      <c r="B65" s="7" t="s">
        <v>223</v>
      </c>
      <c r="C65" s="8" t="s">
        <v>419</v>
      </c>
      <c r="D65" s="7" t="s">
        <v>222</v>
      </c>
      <c r="E65" s="7" t="s">
        <v>18</v>
      </c>
      <c r="F65" s="15" t="s">
        <v>127</v>
      </c>
      <c r="G65" s="50"/>
      <c r="H65" s="7"/>
      <c r="I65" s="7">
        <v>2</v>
      </c>
      <c r="J65" s="7"/>
      <c r="K65" s="7"/>
      <c r="L65" s="7"/>
      <c r="M65" s="7">
        <v>1</v>
      </c>
      <c r="N65" s="7"/>
      <c r="O65" s="7"/>
      <c r="P65" s="7"/>
      <c r="Q65" s="7">
        <v>15</v>
      </c>
      <c r="R65" s="7">
        <v>1</v>
      </c>
      <c r="S65" s="7">
        <v>1</v>
      </c>
      <c r="T65" s="7"/>
      <c r="U65" s="7"/>
      <c r="V65" s="15"/>
      <c r="W65" s="27">
        <f t="shared" si="3"/>
        <v>19</v>
      </c>
      <c r="X65" s="15">
        <f t="shared" si="4"/>
        <v>1</v>
      </c>
      <c r="Y65" s="20">
        <f t="shared" si="5"/>
        <v>20</v>
      </c>
      <c r="AA65" s="21" t="s">
        <v>630</v>
      </c>
    </row>
    <row r="66" spans="1:27" s="20" customFormat="1" ht="12.75">
      <c r="A66" s="35">
        <v>451001</v>
      </c>
      <c r="B66" s="7" t="s">
        <v>225</v>
      </c>
      <c r="C66" s="8" t="s">
        <v>419</v>
      </c>
      <c r="D66" s="7" t="s">
        <v>224</v>
      </c>
      <c r="E66" s="7" t="s">
        <v>18</v>
      </c>
      <c r="F66" s="15" t="s">
        <v>127</v>
      </c>
      <c r="G66" s="50">
        <v>1</v>
      </c>
      <c r="H66" s="7"/>
      <c r="I66" s="7"/>
      <c r="J66" s="7">
        <v>3</v>
      </c>
      <c r="K66" s="7">
        <v>1</v>
      </c>
      <c r="L66" s="7"/>
      <c r="M66" s="7">
        <v>2</v>
      </c>
      <c r="N66" s="7">
        <v>1</v>
      </c>
      <c r="O66" s="7">
        <v>1</v>
      </c>
      <c r="P66" s="7">
        <v>2</v>
      </c>
      <c r="Q66" s="7">
        <v>37</v>
      </c>
      <c r="R66" s="7">
        <v>23</v>
      </c>
      <c r="S66" s="7">
        <v>10</v>
      </c>
      <c r="T66" s="7">
        <v>4</v>
      </c>
      <c r="U66" s="7"/>
      <c r="V66" s="15"/>
      <c r="W66" s="27">
        <f t="shared" si="3"/>
        <v>52</v>
      </c>
      <c r="X66" s="15">
        <f t="shared" si="4"/>
        <v>33</v>
      </c>
      <c r="Y66" s="20">
        <f t="shared" si="5"/>
        <v>85</v>
      </c>
      <c r="AA66" s="21" t="s">
        <v>631</v>
      </c>
    </row>
    <row r="67" spans="1:27" s="20" customFormat="1" ht="12.75">
      <c r="A67" s="35">
        <v>451101</v>
      </c>
      <c r="B67" s="7" t="s">
        <v>227</v>
      </c>
      <c r="C67" s="8" t="s">
        <v>419</v>
      </c>
      <c r="D67" s="7" t="s">
        <v>226</v>
      </c>
      <c r="E67" s="7" t="s">
        <v>18</v>
      </c>
      <c r="F67" s="15" t="s">
        <v>127</v>
      </c>
      <c r="G67" s="50"/>
      <c r="H67" s="7"/>
      <c r="I67" s="7">
        <v>3</v>
      </c>
      <c r="J67" s="7"/>
      <c r="K67" s="7"/>
      <c r="L67" s="7">
        <v>1</v>
      </c>
      <c r="M67" s="7"/>
      <c r="N67" s="7"/>
      <c r="O67" s="7"/>
      <c r="P67" s="7">
        <v>2</v>
      </c>
      <c r="Q67" s="7">
        <v>9</v>
      </c>
      <c r="R67" s="7">
        <v>7</v>
      </c>
      <c r="S67" s="7">
        <v>1</v>
      </c>
      <c r="T67" s="7">
        <v>3</v>
      </c>
      <c r="U67" s="7"/>
      <c r="V67" s="15"/>
      <c r="W67" s="27">
        <f t="shared" si="3"/>
        <v>13</v>
      </c>
      <c r="X67" s="15">
        <f t="shared" si="4"/>
        <v>13</v>
      </c>
      <c r="Y67" s="20">
        <f t="shared" si="5"/>
        <v>26</v>
      </c>
      <c r="AA67" s="21" t="s">
        <v>631</v>
      </c>
    </row>
    <row r="68" spans="1:27" s="20" customFormat="1" ht="12.75">
      <c r="A68" s="35">
        <v>459999</v>
      </c>
      <c r="B68" s="7" t="s">
        <v>229</v>
      </c>
      <c r="C68" s="8" t="s">
        <v>419</v>
      </c>
      <c r="D68" s="7" t="s">
        <v>228</v>
      </c>
      <c r="E68" s="7" t="s">
        <v>18</v>
      </c>
      <c r="F68" s="15" t="s">
        <v>127</v>
      </c>
      <c r="G68" s="50"/>
      <c r="H68" s="7"/>
      <c r="I68" s="7"/>
      <c r="J68" s="7">
        <v>1</v>
      </c>
      <c r="K68" s="7"/>
      <c r="L68" s="7"/>
      <c r="M68" s="7"/>
      <c r="N68" s="7"/>
      <c r="O68" s="7">
        <v>1</v>
      </c>
      <c r="P68" s="7">
        <v>2</v>
      </c>
      <c r="Q68" s="7">
        <v>10</v>
      </c>
      <c r="R68" s="7">
        <v>9</v>
      </c>
      <c r="S68" s="7">
        <v>1</v>
      </c>
      <c r="T68" s="7">
        <v>4</v>
      </c>
      <c r="U68" s="7"/>
      <c r="V68" s="15"/>
      <c r="W68" s="27">
        <f t="shared" si="3"/>
        <v>12</v>
      </c>
      <c r="X68" s="15">
        <f t="shared" si="4"/>
        <v>16</v>
      </c>
      <c r="Y68" s="20">
        <f t="shared" si="5"/>
        <v>28</v>
      </c>
      <c r="AA68" s="21" t="s">
        <v>630</v>
      </c>
    </row>
    <row r="69" spans="1:28" s="20" customFormat="1" ht="12.75">
      <c r="A69" s="35">
        <v>500501</v>
      </c>
      <c r="B69" s="7" t="s">
        <v>231</v>
      </c>
      <c r="C69" s="8" t="s">
        <v>419</v>
      </c>
      <c r="D69" s="7" t="s">
        <v>230</v>
      </c>
      <c r="E69" s="7" t="s">
        <v>18</v>
      </c>
      <c r="F69" s="15" t="s">
        <v>232</v>
      </c>
      <c r="G69" s="50"/>
      <c r="H69" s="7"/>
      <c r="I69" s="7"/>
      <c r="J69" s="7"/>
      <c r="K69" s="7"/>
      <c r="L69" s="7">
        <v>1</v>
      </c>
      <c r="M69" s="7"/>
      <c r="N69" s="7"/>
      <c r="O69" s="7">
        <v>1</v>
      </c>
      <c r="P69" s="7"/>
      <c r="Q69" s="7">
        <v>8</v>
      </c>
      <c r="R69" s="7">
        <v>7</v>
      </c>
      <c r="S69" s="7"/>
      <c r="T69" s="7">
        <v>1</v>
      </c>
      <c r="U69" s="7"/>
      <c r="V69" s="15"/>
      <c r="W69" s="27">
        <f t="shared" si="3"/>
        <v>9</v>
      </c>
      <c r="X69" s="15">
        <f t="shared" si="4"/>
        <v>9</v>
      </c>
      <c r="Y69" s="20">
        <f t="shared" si="5"/>
        <v>18</v>
      </c>
      <c r="AA69" s="21" t="s">
        <v>635</v>
      </c>
      <c r="AB69" s="20">
        <f>SUM(Y69:Y70)</f>
        <v>53</v>
      </c>
    </row>
    <row r="70" spans="1:27" s="20" customFormat="1" ht="12.75">
      <c r="A70" s="35">
        <v>500602</v>
      </c>
      <c r="B70" s="7" t="s">
        <v>234</v>
      </c>
      <c r="C70" s="8" t="s">
        <v>419</v>
      </c>
      <c r="D70" s="7" t="s">
        <v>233</v>
      </c>
      <c r="E70" s="7" t="s">
        <v>18</v>
      </c>
      <c r="F70" s="15" t="s">
        <v>232</v>
      </c>
      <c r="G70" s="50"/>
      <c r="H70" s="7"/>
      <c r="I70" s="7">
        <v>2</v>
      </c>
      <c r="J70" s="7"/>
      <c r="K70" s="7">
        <v>1</v>
      </c>
      <c r="L70" s="7"/>
      <c r="M70" s="7"/>
      <c r="N70" s="7"/>
      <c r="O70" s="7">
        <v>3</v>
      </c>
      <c r="P70" s="7"/>
      <c r="Q70" s="7">
        <v>19</v>
      </c>
      <c r="R70" s="7">
        <v>6</v>
      </c>
      <c r="S70" s="7">
        <v>3</v>
      </c>
      <c r="T70" s="7">
        <v>1</v>
      </c>
      <c r="U70" s="7"/>
      <c r="V70" s="15"/>
      <c r="W70" s="27">
        <f t="shared" si="3"/>
        <v>28</v>
      </c>
      <c r="X70" s="15">
        <f t="shared" si="4"/>
        <v>7</v>
      </c>
      <c r="Y70" s="20">
        <f t="shared" si="5"/>
        <v>35</v>
      </c>
      <c r="AA70" s="21" t="s">
        <v>631</v>
      </c>
    </row>
    <row r="71" spans="1:27" s="20" customFormat="1" ht="12.75">
      <c r="A71" s="35">
        <v>500702</v>
      </c>
      <c r="B71" s="7" t="s">
        <v>236</v>
      </c>
      <c r="C71" s="8" t="s">
        <v>419</v>
      </c>
      <c r="D71" s="7" t="s">
        <v>235</v>
      </c>
      <c r="E71" s="7" t="s">
        <v>18</v>
      </c>
      <c r="F71" s="15" t="s">
        <v>232</v>
      </c>
      <c r="G71" s="50"/>
      <c r="H71" s="7"/>
      <c r="I71" s="7"/>
      <c r="J71" s="7"/>
      <c r="K71" s="7"/>
      <c r="L71" s="7"/>
      <c r="M71" s="7"/>
      <c r="N71" s="7">
        <v>2</v>
      </c>
      <c r="O71" s="7"/>
      <c r="P71" s="7">
        <v>1</v>
      </c>
      <c r="Q71" s="7"/>
      <c r="R71" s="7">
        <v>8</v>
      </c>
      <c r="S71" s="7"/>
      <c r="T71" s="7">
        <v>2</v>
      </c>
      <c r="U71" s="7"/>
      <c r="V71" s="15"/>
      <c r="W71" s="27">
        <f aca="true" t="shared" si="6" ref="W71:W93">G71+I71+K71+M71+O71+Q71+S71+U71</f>
        <v>0</v>
      </c>
      <c r="X71" s="15">
        <f aca="true" t="shared" si="7" ref="X71:X93">H71+J71+L71+N71+P71+R71+T71+V71</f>
        <v>13</v>
      </c>
      <c r="Y71" s="20">
        <f aca="true" t="shared" si="8" ref="Y71:Y102">SUM(W71:X71)</f>
        <v>13</v>
      </c>
      <c r="AA71" s="21" t="s">
        <v>631</v>
      </c>
    </row>
    <row r="72" spans="1:27" s="20" customFormat="1" ht="12.75">
      <c r="A72" s="35">
        <v>500702</v>
      </c>
      <c r="B72" s="7" t="s">
        <v>240</v>
      </c>
      <c r="C72" s="8" t="s">
        <v>419</v>
      </c>
      <c r="D72" s="7" t="s">
        <v>239</v>
      </c>
      <c r="E72" s="7" t="s">
        <v>18</v>
      </c>
      <c r="F72" s="15" t="s">
        <v>232</v>
      </c>
      <c r="G72" s="50"/>
      <c r="H72" s="7"/>
      <c r="I72" s="7"/>
      <c r="J72" s="7"/>
      <c r="K72" s="7"/>
      <c r="L72" s="7"/>
      <c r="M72" s="7"/>
      <c r="N72" s="7"/>
      <c r="O72" s="7"/>
      <c r="P72" s="7"/>
      <c r="Q72" s="7">
        <v>1</v>
      </c>
      <c r="R72" s="7">
        <v>4</v>
      </c>
      <c r="S72" s="7"/>
      <c r="T72" s="7"/>
      <c r="U72" s="7"/>
      <c r="V72" s="15"/>
      <c r="W72" s="27">
        <f t="shared" si="6"/>
        <v>1</v>
      </c>
      <c r="X72" s="15">
        <f t="shared" si="7"/>
        <v>4</v>
      </c>
      <c r="Y72" s="20">
        <f t="shared" si="8"/>
        <v>5</v>
      </c>
      <c r="AA72" s="21" t="s">
        <v>631</v>
      </c>
    </row>
    <row r="73" spans="1:27" s="20" customFormat="1" ht="12.75">
      <c r="A73" s="35">
        <v>500702</v>
      </c>
      <c r="B73" s="7" t="s">
        <v>238</v>
      </c>
      <c r="C73" s="8" t="s">
        <v>419</v>
      </c>
      <c r="D73" s="7" t="s">
        <v>237</v>
      </c>
      <c r="E73" s="7" t="s">
        <v>18</v>
      </c>
      <c r="F73" s="15" t="s">
        <v>232</v>
      </c>
      <c r="G73" s="50"/>
      <c r="H73" s="7"/>
      <c r="I73" s="7">
        <v>2</v>
      </c>
      <c r="J73" s="7"/>
      <c r="K73" s="7"/>
      <c r="L73" s="7"/>
      <c r="M73" s="7"/>
      <c r="N73" s="7">
        <v>1</v>
      </c>
      <c r="O73" s="7"/>
      <c r="P73" s="7"/>
      <c r="Q73" s="7">
        <v>7</v>
      </c>
      <c r="R73" s="7">
        <v>7</v>
      </c>
      <c r="S73" s="7">
        <v>2</v>
      </c>
      <c r="T73" s="7">
        <v>1</v>
      </c>
      <c r="U73" s="7"/>
      <c r="V73" s="15"/>
      <c r="W73" s="27">
        <f t="shared" si="6"/>
        <v>11</v>
      </c>
      <c r="X73" s="15">
        <f t="shared" si="7"/>
        <v>9</v>
      </c>
      <c r="Y73" s="20">
        <f t="shared" si="8"/>
        <v>20</v>
      </c>
      <c r="AA73" s="21" t="s">
        <v>635</v>
      </c>
    </row>
    <row r="74" spans="1:27" s="20" customFormat="1" ht="12.75">
      <c r="A74" s="35">
        <v>500703</v>
      </c>
      <c r="B74" s="7" t="s">
        <v>242</v>
      </c>
      <c r="C74" s="8" t="s">
        <v>419</v>
      </c>
      <c r="D74" s="7" t="s">
        <v>241</v>
      </c>
      <c r="E74" s="7" t="s">
        <v>18</v>
      </c>
      <c r="F74" s="15" t="s">
        <v>232</v>
      </c>
      <c r="G74" s="50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>
        <v>5</v>
      </c>
      <c r="S74" s="7"/>
      <c r="T74" s="7">
        <v>1</v>
      </c>
      <c r="U74" s="7"/>
      <c r="V74" s="15"/>
      <c r="W74" s="27">
        <f t="shared" si="6"/>
        <v>1</v>
      </c>
      <c r="X74" s="15">
        <f t="shared" si="7"/>
        <v>6</v>
      </c>
      <c r="Y74" s="20">
        <f t="shared" si="8"/>
        <v>7</v>
      </c>
      <c r="AA74" s="21" t="s">
        <v>631</v>
      </c>
    </row>
    <row r="75" spans="1:27" s="20" customFormat="1" ht="12.75">
      <c r="A75" s="35">
        <v>500901</v>
      </c>
      <c r="B75" s="7" t="s">
        <v>244</v>
      </c>
      <c r="C75" s="8" t="s">
        <v>419</v>
      </c>
      <c r="D75" s="7" t="s">
        <v>243</v>
      </c>
      <c r="E75" s="7" t="s">
        <v>18</v>
      </c>
      <c r="F75" s="15" t="s">
        <v>232</v>
      </c>
      <c r="G75" s="50"/>
      <c r="H75" s="7"/>
      <c r="I75" s="7"/>
      <c r="J75" s="7"/>
      <c r="K75" s="7"/>
      <c r="L75" s="7"/>
      <c r="M75" s="7"/>
      <c r="N75" s="7"/>
      <c r="O75" s="7">
        <v>1</v>
      </c>
      <c r="P75" s="7"/>
      <c r="Q75" s="7">
        <v>3</v>
      </c>
      <c r="R75" s="7">
        <v>3</v>
      </c>
      <c r="S75" s="7">
        <v>2</v>
      </c>
      <c r="T75" s="7"/>
      <c r="U75" s="7"/>
      <c r="V75" s="15"/>
      <c r="W75" s="27">
        <f t="shared" si="6"/>
        <v>6</v>
      </c>
      <c r="X75" s="15">
        <f t="shared" si="7"/>
        <v>3</v>
      </c>
      <c r="Y75" s="20">
        <f t="shared" si="8"/>
        <v>9</v>
      </c>
      <c r="AA75" s="21" t="s">
        <v>631</v>
      </c>
    </row>
    <row r="76" spans="1:28" s="20" customFormat="1" ht="12.75">
      <c r="A76" s="35">
        <v>500901</v>
      </c>
      <c r="B76" s="7" t="s">
        <v>652</v>
      </c>
      <c r="C76" s="8" t="s">
        <v>419</v>
      </c>
      <c r="D76" s="7" t="s">
        <v>245</v>
      </c>
      <c r="E76" s="7" t="s">
        <v>18</v>
      </c>
      <c r="F76" s="15" t="s">
        <v>232</v>
      </c>
      <c r="G76" s="50"/>
      <c r="H76" s="7"/>
      <c r="I76" s="7"/>
      <c r="J76" s="7">
        <v>1</v>
      </c>
      <c r="K76" s="7"/>
      <c r="L76" s="7"/>
      <c r="M76" s="7"/>
      <c r="N76" s="7"/>
      <c r="O76" s="7"/>
      <c r="P76" s="7"/>
      <c r="Q76" s="7">
        <v>11</v>
      </c>
      <c r="R76" s="7">
        <v>2</v>
      </c>
      <c r="S76" s="7">
        <v>2</v>
      </c>
      <c r="T76" s="7">
        <v>2</v>
      </c>
      <c r="U76" s="7"/>
      <c r="V76" s="15"/>
      <c r="W76" s="27">
        <f t="shared" si="6"/>
        <v>13</v>
      </c>
      <c r="X76" s="15">
        <f t="shared" si="7"/>
        <v>5</v>
      </c>
      <c r="Y76" s="20">
        <f t="shared" si="8"/>
        <v>18</v>
      </c>
      <c r="AA76" s="21" t="s">
        <v>636</v>
      </c>
      <c r="AB76" s="20">
        <f>SUM(Y76:Y77)</f>
        <v>19</v>
      </c>
    </row>
    <row r="77" spans="1:27" s="20" customFormat="1" ht="12.75">
      <c r="A77" s="35">
        <v>500904</v>
      </c>
      <c r="B77" s="7" t="s">
        <v>247</v>
      </c>
      <c r="C77" s="8" t="s">
        <v>419</v>
      </c>
      <c r="D77" s="7" t="s">
        <v>246</v>
      </c>
      <c r="E77" s="7" t="s">
        <v>18</v>
      </c>
      <c r="F77" s="15" t="s">
        <v>232</v>
      </c>
      <c r="G77" s="50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</v>
      </c>
      <c r="S77" s="7"/>
      <c r="T77" s="7"/>
      <c r="U77" s="7"/>
      <c r="V77" s="15"/>
      <c r="W77" s="27">
        <f t="shared" si="6"/>
        <v>0</v>
      </c>
      <c r="X77" s="15">
        <f t="shared" si="7"/>
        <v>1</v>
      </c>
      <c r="Y77" s="20">
        <f t="shared" si="8"/>
        <v>1</v>
      </c>
      <c r="AA77" s="21" t="s">
        <v>636</v>
      </c>
    </row>
    <row r="78" spans="1:27" s="20" customFormat="1" ht="12.75">
      <c r="A78" s="35">
        <v>510201</v>
      </c>
      <c r="B78" s="7" t="s">
        <v>249</v>
      </c>
      <c r="C78" s="8" t="s">
        <v>419</v>
      </c>
      <c r="D78" s="7" t="s">
        <v>248</v>
      </c>
      <c r="E78" s="7" t="s">
        <v>28</v>
      </c>
      <c r="F78" s="15" t="s">
        <v>28</v>
      </c>
      <c r="G78" s="50"/>
      <c r="H78" s="7"/>
      <c r="I78" s="7">
        <v>1</v>
      </c>
      <c r="J78" s="7">
        <v>1</v>
      </c>
      <c r="K78" s="7"/>
      <c r="L78" s="7"/>
      <c r="M78" s="7"/>
      <c r="N78" s="7"/>
      <c r="O78" s="7"/>
      <c r="P78" s="7">
        <v>3</v>
      </c>
      <c r="Q78" s="7"/>
      <c r="R78" s="7">
        <v>32</v>
      </c>
      <c r="S78" s="7"/>
      <c r="T78" s="7">
        <v>3</v>
      </c>
      <c r="U78" s="7"/>
      <c r="V78" s="15"/>
      <c r="W78" s="27">
        <f t="shared" si="6"/>
        <v>1</v>
      </c>
      <c r="X78" s="15">
        <f t="shared" si="7"/>
        <v>39</v>
      </c>
      <c r="Y78" s="20">
        <f t="shared" si="8"/>
        <v>40</v>
      </c>
      <c r="AA78" s="21" t="s">
        <v>630</v>
      </c>
    </row>
    <row r="79" spans="1:27" s="20" customFormat="1" ht="12.75">
      <c r="A79" s="35">
        <v>510701</v>
      </c>
      <c r="B79" s="7" t="s">
        <v>251</v>
      </c>
      <c r="C79" s="8" t="s">
        <v>419</v>
      </c>
      <c r="D79" s="7" t="s">
        <v>250</v>
      </c>
      <c r="E79" s="7" t="s">
        <v>29</v>
      </c>
      <c r="F79" s="15" t="s">
        <v>29</v>
      </c>
      <c r="G79" s="50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>
        <v>1</v>
      </c>
      <c r="S79" s="7"/>
      <c r="T79" s="7"/>
      <c r="U79" s="7"/>
      <c r="V79" s="15"/>
      <c r="W79" s="27">
        <f t="shared" si="6"/>
        <v>1</v>
      </c>
      <c r="X79" s="15">
        <f t="shared" si="7"/>
        <v>1</v>
      </c>
      <c r="Y79" s="20">
        <f t="shared" si="8"/>
        <v>2</v>
      </c>
      <c r="AA79" s="21" t="s">
        <v>634</v>
      </c>
    </row>
    <row r="80" spans="1:27" s="20" customFormat="1" ht="12.75">
      <c r="A80" s="35">
        <v>511005</v>
      </c>
      <c r="B80" s="7" t="s">
        <v>253</v>
      </c>
      <c r="C80" s="8" t="s">
        <v>419</v>
      </c>
      <c r="D80" s="7" t="s">
        <v>252</v>
      </c>
      <c r="E80" s="7" t="s">
        <v>43</v>
      </c>
      <c r="F80" s="15" t="s">
        <v>109</v>
      </c>
      <c r="G80" s="50"/>
      <c r="H80" s="7"/>
      <c r="I80" s="7"/>
      <c r="J80" s="7"/>
      <c r="K80" s="7"/>
      <c r="L80" s="7"/>
      <c r="M80" s="7"/>
      <c r="N80" s="7"/>
      <c r="O80" s="7"/>
      <c r="P80" s="7"/>
      <c r="Q80" s="7">
        <v>1</v>
      </c>
      <c r="R80" s="7">
        <v>1</v>
      </c>
      <c r="S80" s="7">
        <v>1</v>
      </c>
      <c r="T80" s="7">
        <v>1</v>
      </c>
      <c r="U80" s="7"/>
      <c r="V80" s="15"/>
      <c r="W80" s="27">
        <f t="shared" si="6"/>
        <v>2</v>
      </c>
      <c r="X80" s="15">
        <f t="shared" si="7"/>
        <v>2</v>
      </c>
      <c r="Y80" s="20">
        <f t="shared" si="8"/>
        <v>4</v>
      </c>
      <c r="AA80" s="21" t="s">
        <v>630</v>
      </c>
    </row>
    <row r="81" spans="1:27" s="20" customFormat="1" ht="12.75">
      <c r="A81" s="35">
        <v>512003</v>
      </c>
      <c r="B81" s="7" t="s">
        <v>255</v>
      </c>
      <c r="C81" s="8" t="s">
        <v>419</v>
      </c>
      <c r="D81" s="7" t="s">
        <v>254</v>
      </c>
      <c r="E81" s="7" t="s">
        <v>17</v>
      </c>
      <c r="F81" s="15" t="s">
        <v>31</v>
      </c>
      <c r="G81" s="50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1</v>
      </c>
      <c r="S81" s="7"/>
      <c r="T81" s="7"/>
      <c r="U81" s="7"/>
      <c r="V81" s="15"/>
      <c r="W81" s="27">
        <f t="shared" si="6"/>
        <v>0</v>
      </c>
      <c r="X81" s="15">
        <f t="shared" si="7"/>
        <v>1</v>
      </c>
      <c r="Y81" s="20">
        <f t="shared" si="8"/>
        <v>1</v>
      </c>
      <c r="AA81" s="21" t="s">
        <v>630</v>
      </c>
    </row>
    <row r="82" spans="1:27" s="20" customFormat="1" ht="12.75">
      <c r="A82" s="35">
        <v>513101</v>
      </c>
      <c r="B82" s="7" t="s">
        <v>257</v>
      </c>
      <c r="C82" s="8" t="s">
        <v>419</v>
      </c>
      <c r="D82" s="7" t="s">
        <v>256</v>
      </c>
      <c r="E82" s="7" t="s">
        <v>43</v>
      </c>
      <c r="F82" s="15" t="s">
        <v>109</v>
      </c>
      <c r="G82" s="50"/>
      <c r="H82" s="7"/>
      <c r="I82" s="7"/>
      <c r="J82" s="7"/>
      <c r="K82" s="7"/>
      <c r="L82" s="7"/>
      <c r="M82" s="7">
        <v>1</v>
      </c>
      <c r="N82" s="7"/>
      <c r="O82" s="7"/>
      <c r="P82" s="7"/>
      <c r="Q82" s="7">
        <v>1</v>
      </c>
      <c r="R82" s="7">
        <v>38</v>
      </c>
      <c r="S82" s="7"/>
      <c r="T82" s="7">
        <v>5</v>
      </c>
      <c r="U82" s="7"/>
      <c r="V82" s="15"/>
      <c r="W82" s="27">
        <f t="shared" si="6"/>
        <v>2</v>
      </c>
      <c r="X82" s="15">
        <f t="shared" si="7"/>
        <v>43</v>
      </c>
      <c r="Y82" s="20">
        <f t="shared" si="8"/>
        <v>45</v>
      </c>
      <c r="AA82" s="21" t="s">
        <v>630</v>
      </c>
    </row>
    <row r="83" spans="1:27" s="20" customFormat="1" ht="12.75">
      <c r="A83" s="35">
        <v>513801</v>
      </c>
      <c r="B83" s="7" t="s">
        <v>259</v>
      </c>
      <c r="C83" s="8" t="s">
        <v>419</v>
      </c>
      <c r="D83" s="7" t="s">
        <v>258</v>
      </c>
      <c r="E83" s="7" t="s">
        <v>45</v>
      </c>
      <c r="F83" s="15" t="s">
        <v>260</v>
      </c>
      <c r="G83" s="50"/>
      <c r="H83" s="7"/>
      <c r="I83" s="7">
        <v>4</v>
      </c>
      <c r="J83" s="7">
        <v>9</v>
      </c>
      <c r="K83" s="7"/>
      <c r="L83" s="7">
        <v>1</v>
      </c>
      <c r="M83" s="7">
        <v>3</v>
      </c>
      <c r="N83" s="7">
        <v>4</v>
      </c>
      <c r="O83" s="7">
        <v>1</v>
      </c>
      <c r="P83" s="7">
        <v>6</v>
      </c>
      <c r="Q83" s="7">
        <v>9</v>
      </c>
      <c r="R83" s="7">
        <v>130</v>
      </c>
      <c r="S83" s="7">
        <v>2</v>
      </c>
      <c r="T83" s="7">
        <v>15</v>
      </c>
      <c r="U83" s="7"/>
      <c r="V83" s="15"/>
      <c r="W83" s="27">
        <f t="shared" si="6"/>
        <v>19</v>
      </c>
      <c r="X83" s="15">
        <f t="shared" si="7"/>
        <v>165</v>
      </c>
      <c r="Y83" s="20">
        <f t="shared" si="8"/>
        <v>184</v>
      </c>
      <c r="AA83" s="21" t="s">
        <v>630</v>
      </c>
    </row>
    <row r="84" spans="1:27" s="20" customFormat="1" ht="12.75">
      <c r="A84" s="35">
        <v>520101</v>
      </c>
      <c r="B84" s="7" t="s">
        <v>262</v>
      </c>
      <c r="C84" s="8" t="s">
        <v>419</v>
      </c>
      <c r="D84" s="7" t="s">
        <v>261</v>
      </c>
      <c r="E84" s="7" t="s">
        <v>29</v>
      </c>
      <c r="F84" s="15" t="s">
        <v>29</v>
      </c>
      <c r="G84" s="50"/>
      <c r="H84" s="7"/>
      <c r="I84" s="7"/>
      <c r="J84" s="7"/>
      <c r="K84" s="7"/>
      <c r="L84" s="7"/>
      <c r="M84" s="7"/>
      <c r="N84" s="7"/>
      <c r="O84" s="7">
        <v>1</v>
      </c>
      <c r="P84" s="7"/>
      <c r="Q84" s="7"/>
      <c r="R84" s="7"/>
      <c r="S84" s="7">
        <v>3</v>
      </c>
      <c r="T84" s="7">
        <v>1</v>
      </c>
      <c r="U84" s="7"/>
      <c r="V84" s="15"/>
      <c r="W84" s="27">
        <f t="shared" si="6"/>
        <v>4</v>
      </c>
      <c r="X84" s="15">
        <f t="shared" si="7"/>
        <v>1</v>
      </c>
      <c r="Y84" s="20">
        <f t="shared" si="8"/>
        <v>5</v>
      </c>
      <c r="AA84" s="21" t="s">
        <v>634</v>
      </c>
    </row>
    <row r="85" spans="1:27" s="20" customFormat="1" ht="12.75">
      <c r="A85" s="35">
        <v>520201</v>
      </c>
      <c r="B85" s="7" t="s">
        <v>264</v>
      </c>
      <c r="C85" s="8" t="s">
        <v>419</v>
      </c>
      <c r="D85" s="7" t="s">
        <v>263</v>
      </c>
      <c r="E85" s="7" t="s">
        <v>32</v>
      </c>
      <c r="F85" s="15" t="s">
        <v>32</v>
      </c>
      <c r="G85" s="50"/>
      <c r="H85" s="7"/>
      <c r="I85" s="7">
        <v>1</v>
      </c>
      <c r="J85" s="7">
        <v>1</v>
      </c>
      <c r="K85" s="7"/>
      <c r="L85" s="7"/>
      <c r="M85" s="7"/>
      <c r="N85" s="7">
        <v>2</v>
      </c>
      <c r="O85" s="7">
        <v>1</v>
      </c>
      <c r="P85" s="7">
        <v>3</v>
      </c>
      <c r="Q85" s="7">
        <v>24</v>
      </c>
      <c r="R85" s="7">
        <v>15</v>
      </c>
      <c r="S85" s="7">
        <v>5</v>
      </c>
      <c r="T85" s="7">
        <v>5</v>
      </c>
      <c r="U85" s="7"/>
      <c r="V85" s="15"/>
      <c r="W85" s="27">
        <f t="shared" si="6"/>
        <v>31</v>
      </c>
      <c r="X85" s="15">
        <f t="shared" si="7"/>
        <v>26</v>
      </c>
      <c r="Y85" s="20">
        <f t="shared" si="8"/>
        <v>57</v>
      </c>
      <c r="AA85" s="21" t="s">
        <v>630</v>
      </c>
    </row>
    <row r="86" spans="1:27" s="20" customFormat="1" ht="12.75">
      <c r="A86" s="35">
        <v>520201</v>
      </c>
      <c r="B86" s="7" t="s">
        <v>266</v>
      </c>
      <c r="C86" s="8" t="s">
        <v>419</v>
      </c>
      <c r="D86" s="7" t="s">
        <v>265</v>
      </c>
      <c r="E86" s="7" t="s">
        <v>32</v>
      </c>
      <c r="F86" s="15" t="s">
        <v>32</v>
      </c>
      <c r="G86" s="50"/>
      <c r="H86" s="7"/>
      <c r="I86" s="7"/>
      <c r="J86" s="7">
        <v>1</v>
      </c>
      <c r="K86" s="7">
        <v>2</v>
      </c>
      <c r="L86" s="7"/>
      <c r="M86" s="7"/>
      <c r="N86" s="7">
        <v>1</v>
      </c>
      <c r="O86" s="7">
        <v>4</v>
      </c>
      <c r="P86" s="7">
        <v>1</v>
      </c>
      <c r="Q86" s="7">
        <v>26</v>
      </c>
      <c r="R86" s="7">
        <v>9</v>
      </c>
      <c r="S86" s="7">
        <v>4</v>
      </c>
      <c r="T86" s="7"/>
      <c r="U86" s="7"/>
      <c r="V86" s="15"/>
      <c r="W86" s="27">
        <f t="shared" si="6"/>
        <v>36</v>
      </c>
      <c r="X86" s="15">
        <f t="shared" si="7"/>
        <v>12</v>
      </c>
      <c r="Y86" s="20">
        <f t="shared" si="8"/>
        <v>48</v>
      </c>
      <c r="AA86" s="21" t="s">
        <v>630</v>
      </c>
    </row>
    <row r="87" spans="1:27" s="20" customFormat="1" ht="12.75">
      <c r="A87" s="35">
        <v>520203</v>
      </c>
      <c r="B87" s="7" t="s">
        <v>444</v>
      </c>
      <c r="C87" s="8" t="s">
        <v>419</v>
      </c>
      <c r="D87" s="7" t="s">
        <v>267</v>
      </c>
      <c r="E87" s="7" t="s">
        <v>32</v>
      </c>
      <c r="F87" s="15" t="s">
        <v>32</v>
      </c>
      <c r="G87" s="50"/>
      <c r="H87" s="7"/>
      <c r="I87" s="7">
        <v>1</v>
      </c>
      <c r="J87" s="7"/>
      <c r="K87" s="7"/>
      <c r="L87" s="7"/>
      <c r="M87" s="7"/>
      <c r="N87" s="7"/>
      <c r="O87" s="7">
        <v>1</v>
      </c>
      <c r="P87" s="7"/>
      <c r="Q87" s="7">
        <v>15</v>
      </c>
      <c r="R87" s="7">
        <v>3</v>
      </c>
      <c r="S87" s="7">
        <v>1</v>
      </c>
      <c r="T87" s="7">
        <v>2</v>
      </c>
      <c r="U87" s="7"/>
      <c r="V87" s="15"/>
      <c r="W87" s="27">
        <f t="shared" si="6"/>
        <v>18</v>
      </c>
      <c r="X87" s="15">
        <f t="shared" si="7"/>
        <v>5</v>
      </c>
      <c r="Y87" s="20">
        <f t="shared" si="8"/>
        <v>23</v>
      </c>
      <c r="AA87" s="21" t="s">
        <v>630</v>
      </c>
    </row>
    <row r="88" spans="1:27" s="20" customFormat="1" ht="12.75">
      <c r="A88" s="35">
        <v>520301</v>
      </c>
      <c r="B88" s="7" t="s">
        <v>269</v>
      </c>
      <c r="C88" s="8" t="s">
        <v>419</v>
      </c>
      <c r="D88" s="7" t="s">
        <v>268</v>
      </c>
      <c r="E88" s="7" t="s">
        <v>32</v>
      </c>
      <c r="F88" s="15" t="s">
        <v>32</v>
      </c>
      <c r="G88" s="50"/>
      <c r="H88" s="7"/>
      <c r="I88" s="7"/>
      <c r="J88" s="7">
        <v>1</v>
      </c>
      <c r="K88" s="7"/>
      <c r="L88" s="7"/>
      <c r="M88" s="7">
        <v>2</v>
      </c>
      <c r="N88" s="7">
        <v>3</v>
      </c>
      <c r="O88" s="7">
        <v>5</v>
      </c>
      <c r="P88" s="7">
        <v>6</v>
      </c>
      <c r="Q88" s="7">
        <v>64</v>
      </c>
      <c r="R88" s="7">
        <v>39</v>
      </c>
      <c r="S88" s="7">
        <v>4</v>
      </c>
      <c r="T88" s="7">
        <v>3</v>
      </c>
      <c r="U88" s="7"/>
      <c r="V88" s="15"/>
      <c r="W88" s="27">
        <f t="shared" si="6"/>
        <v>75</v>
      </c>
      <c r="X88" s="15">
        <f t="shared" si="7"/>
        <v>52</v>
      </c>
      <c r="Y88" s="20">
        <f t="shared" si="8"/>
        <v>127</v>
      </c>
      <c r="AA88" s="21" t="s">
        <v>630</v>
      </c>
    </row>
    <row r="89" spans="1:27" s="20" customFormat="1" ht="12.75">
      <c r="A89" s="35">
        <v>520801</v>
      </c>
      <c r="B89" s="7" t="s">
        <v>271</v>
      </c>
      <c r="C89" s="8" t="s">
        <v>419</v>
      </c>
      <c r="D89" s="7" t="s">
        <v>270</v>
      </c>
      <c r="E89" s="7" t="s">
        <v>32</v>
      </c>
      <c r="F89" s="15" t="s">
        <v>32</v>
      </c>
      <c r="G89" s="50"/>
      <c r="H89" s="7"/>
      <c r="I89" s="7">
        <v>1</v>
      </c>
      <c r="J89" s="7"/>
      <c r="K89" s="7"/>
      <c r="L89" s="7"/>
      <c r="M89" s="7">
        <v>3</v>
      </c>
      <c r="N89" s="7"/>
      <c r="O89" s="7">
        <v>2</v>
      </c>
      <c r="P89" s="7"/>
      <c r="Q89" s="7">
        <v>28</v>
      </c>
      <c r="R89" s="7">
        <v>10</v>
      </c>
      <c r="S89" s="7">
        <v>9</v>
      </c>
      <c r="T89" s="7">
        <v>3</v>
      </c>
      <c r="U89" s="7"/>
      <c r="V89" s="15"/>
      <c r="W89" s="27">
        <f t="shared" si="6"/>
        <v>43</v>
      </c>
      <c r="X89" s="15">
        <f t="shared" si="7"/>
        <v>13</v>
      </c>
      <c r="Y89" s="20">
        <f t="shared" si="8"/>
        <v>56</v>
      </c>
      <c r="AA89" s="21" t="s">
        <v>630</v>
      </c>
    </row>
    <row r="90" spans="1:27" s="20" customFormat="1" ht="12.75">
      <c r="A90" s="35">
        <v>521101</v>
      </c>
      <c r="B90" s="7" t="s">
        <v>273</v>
      </c>
      <c r="C90" s="8" t="s">
        <v>419</v>
      </c>
      <c r="D90" s="7" t="s">
        <v>272</v>
      </c>
      <c r="E90" s="7" t="s">
        <v>32</v>
      </c>
      <c r="F90" s="15" t="s">
        <v>32</v>
      </c>
      <c r="G90" s="50"/>
      <c r="H90" s="7"/>
      <c r="I90" s="7"/>
      <c r="J90" s="7"/>
      <c r="K90" s="7"/>
      <c r="L90" s="7"/>
      <c r="M90" s="7"/>
      <c r="N90" s="7"/>
      <c r="O90" s="7"/>
      <c r="P90" s="7"/>
      <c r="Q90" s="7">
        <v>2</v>
      </c>
      <c r="R90" s="7">
        <v>2</v>
      </c>
      <c r="S90" s="7"/>
      <c r="T90" s="7">
        <v>1</v>
      </c>
      <c r="U90" s="7"/>
      <c r="V90" s="15"/>
      <c r="W90" s="27">
        <f t="shared" si="6"/>
        <v>2</v>
      </c>
      <c r="X90" s="15">
        <f t="shared" si="7"/>
        <v>3</v>
      </c>
      <c r="Y90" s="20">
        <f t="shared" si="8"/>
        <v>5</v>
      </c>
      <c r="AA90" s="21" t="s">
        <v>630</v>
      </c>
    </row>
    <row r="91" spans="1:27" s="20" customFormat="1" ht="12.75">
      <c r="A91" s="35">
        <v>521401</v>
      </c>
      <c r="B91" s="7" t="s">
        <v>275</v>
      </c>
      <c r="C91" s="8" t="s">
        <v>419</v>
      </c>
      <c r="D91" s="7" t="s">
        <v>274</v>
      </c>
      <c r="E91" s="7" t="s">
        <v>32</v>
      </c>
      <c r="F91" s="15" t="s">
        <v>32</v>
      </c>
      <c r="G91" s="50"/>
      <c r="H91" s="7"/>
      <c r="I91" s="7">
        <v>1</v>
      </c>
      <c r="J91" s="7"/>
      <c r="K91" s="7">
        <v>1</v>
      </c>
      <c r="L91" s="7"/>
      <c r="M91" s="7">
        <v>2</v>
      </c>
      <c r="N91" s="7"/>
      <c r="O91" s="7">
        <v>2</v>
      </c>
      <c r="P91" s="7">
        <v>1</v>
      </c>
      <c r="Q91" s="7">
        <v>26</v>
      </c>
      <c r="R91" s="7">
        <v>21</v>
      </c>
      <c r="S91" s="7">
        <v>3</v>
      </c>
      <c r="T91" s="7">
        <v>4</v>
      </c>
      <c r="U91" s="7"/>
      <c r="V91" s="15"/>
      <c r="W91" s="27">
        <f t="shared" si="6"/>
        <v>35</v>
      </c>
      <c r="X91" s="15">
        <f t="shared" si="7"/>
        <v>26</v>
      </c>
      <c r="Y91" s="20">
        <f t="shared" si="8"/>
        <v>61</v>
      </c>
      <c r="AA91" s="21" t="s">
        <v>630</v>
      </c>
    </row>
    <row r="92" spans="1:27" s="20" customFormat="1" ht="12.75">
      <c r="A92" s="35">
        <v>521904</v>
      </c>
      <c r="B92" s="7" t="s">
        <v>277</v>
      </c>
      <c r="C92" s="8" t="s">
        <v>419</v>
      </c>
      <c r="D92" s="7" t="s">
        <v>276</v>
      </c>
      <c r="E92" s="7" t="s">
        <v>28</v>
      </c>
      <c r="F92" s="15" t="s">
        <v>28</v>
      </c>
      <c r="G92" s="50"/>
      <c r="H92" s="7"/>
      <c r="I92" s="7"/>
      <c r="J92" s="7"/>
      <c r="K92" s="7"/>
      <c r="L92" s="7"/>
      <c r="M92" s="7"/>
      <c r="N92" s="7"/>
      <c r="O92" s="7"/>
      <c r="P92" s="7"/>
      <c r="Q92" s="7">
        <v>1</v>
      </c>
      <c r="R92" s="7">
        <v>14</v>
      </c>
      <c r="S92" s="7"/>
      <c r="T92" s="7">
        <v>2</v>
      </c>
      <c r="U92" s="7"/>
      <c r="V92" s="15"/>
      <c r="W92" s="27">
        <f t="shared" si="6"/>
        <v>1</v>
      </c>
      <c r="X92" s="15">
        <f t="shared" si="7"/>
        <v>16</v>
      </c>
      <c r="Y92" s="20">
        <f t="shared" si="8"/>
        <v>17</v>
      </c>
      <c r="AA92" s="21" t="s">
        <v>630</v>
      </c>
    </row>
    <row r="93" spans="1:27" s="20" customFormat="1" ht="12.75">
      <c r="A93" s="36">
        <v>540101</v>
      </c>
      <c r="B93" s="16" t="s">
        <v>437</v>
      </c>
      <c r="C93" s="17" t="s">
        <v>419</v>
      </c>
      <c r="D93" s="16" t="s">
        <v>278</v>
      </c>
      <c r="E93" s="16" t="s">
        <v>18</v>
      </c>
      <c r="F93" s="18" t="s">
        <v>124</v>
      </c>
      <c r="G93" s="51"/>
      <c r="H93" s="16"/>
      <c r="I93" s="16"/>
      <c r="J93" s="16"/>
      <c r="K93" s="16"/>
      <c r="L93" s="16"/>
      <c r="M93" s="16"/>
      <c r="N93" s="16"/>
      <c r="O93" s="16"/>
      <c r="P93" s="16">
        <v>1</v>
      </c>
      <c r="Q93" s="16">
        <v>21</v>
      </c>
      <c r="R93" s="16">
        <v>12</v>
      </c>
      <c r="S93" s="16">
        <v>4</v>
      </c>
      <c r="T93" s="16">
        <v>1</v>
      </c>
      <c r="U93" s="16"/>
      <c r="V93" s="18"/>
      <c r="W93" s="28">
        <f t="shared" si="6"/>
        <v>25</v>
      </c>
      <c r="X93" s="18">
        <f t="shared" si="7"/>
        <v>14</v>
      </c>
      <c r="Y93" s="20">
        <f t="shared" si="8"/>
        <v>39</v>
      </c>
      <c r="AA93" s="21" t="s">
        <v>631</v>
      </c>
    </row>
    <row r="94" spans="1:28" s="20" customFormat="1" ht="12.75">
      <c r="A94" s="21" t="s">
        <v>1</v>
      </c>
      <c r="C94" s="21"/>
      <c r="D94" s="46"/>
      <c r="E94" s="21"/>
      <c r="F94" s="21"/>
      <c r="G94" s="20">
        <f aca="true" t="shared" si="9" ref="G94:Y94">SUM(G7:G93)</f>
        <v>2</v>
      </c>
      <c r="H94" s="20">
        <f t="shared" si="9"/>
        <v>1</v>
      </c>
      <c r="I94" s="20">
        <f t="shared" si="9"/>
        <v>50</v>
      </c>
      <c r="J94" s="20">
        <f t="shared" si="9"/>
        <v>52</v>
      </c>
      <c r="K94" s="20">
        <f t="shared" si="9"/>
        <v>5</v>
      </c>
      <c r="L94" s="20">
        <f t="shared" si="9"/>
        <v>9</v>
      </c>
      <c r="M94" s="20">
        <f t="shared" si="9"/>
        <v>33</v>
      </c>
      <c r="N94" s="20">
        <f t="shared" si="9"/>
        <v>26</v>
      </c>
      <c r="O94" s="20">
        <f t="shared" si="9"/>
        <v>54</v>
      </c>
      <c r="P94" s="20">
        <f t="shared" si="9"/>
        <v>66</v>
      </c>
      <c r="Q94" s="20">
        <f t="shared" si="9"/>
        <v>884</v>
      </c>
      <c r="R94" s="20">
        <f t="shared" si="9"/>
        <v>1151</v>
      </c>
      <c r="S94" s="20">
        <f t="shared" si="9"/>
        <v>150</v>
      </c>
      <c r="T94" s="20">
        <f t="shared" si="9"/>
        <v>184</v>
      </c>
      <c r="U94" s="20">
        <f>SUM(U7:U93)</f>
        <v>2</v>
      </c>
      <c r="V94" s="20">
        <f>SUM(V7:V93)</f>
        <v>1</v>
      </c>
      <c r="W94" s="20">
        <f t="shared" si="9"/>
        <v>1180</v>
      </c>
      <c r="X94" s="20">
        <f t="shared" si="9"/>
        <v>1490</v>
      </c>
      <c r="Y94" s="20">
        <f t="shared" si="9"/>
        <v>2670</v>
      </c>
      <c r="AA94" s="21"/>
      <c r="AB94" s="20">
        <f>SUM(AB7:AB93)</f>
        <v>2643</v>
      </c>
    </row>
    <row r="95" spans="1:27" s="20" customFormat="1" ht="12.75">
      <c r="A95" s="21"/>
      <c r="C95" s="21"/>
      <c r="D95" s="46"/>
      <c r="E95" s="21"/>
      <c r="F95" s="21"/>
      <c r="AA95" s="21"/>
    </row>
    <row r="96" spans="1:27" s="20" customFormat="1" ht="12.75">
      <c r="A96" s="21"/>
      <c r="C96" s="21"/>
      <c r="D96" s="46"/>
      <c r="E96" s="21"/>
      <c r="F96" s="21"/>
      <c r="AA96" s="21"/>
    </row>
    <row r="97" spans="1:26" ht="12.75">
      <c r="A97" s="3" t="s">
        <v>8</v>
      </c>
      <c r="C97" s="1"/>
      <c r="E97" s="1"/>
      <c r="Z97" s="20"/>
    </row>
    <row r="98" spans="1:27" ht="12.75">
      <c r="A98" s="3" t="s">
        <v>7</v>
      </c>
      <c r="C98" s="1"/>
      <c r="E98" s="1"/>
      <c r="Z98" s="20"/>
      <c r="AA98" s="21"/>
    </row>
    <row r="99" spans="1:26" ht="12.75">
      <c r="A99" s="3" t="s">
        <v>105</v>
      </c>
      <c r="E99" s="1"/>
      <c r="Z99" s="20"/>
    </row>
    <row r="100" spans="1:27" ht="12.75">
      <c r="A100" s="60"/>
      <c r="C100" s="3" t="s">
        <v>15</v>
      </c>
      <c r="E100" s="1"/>
      <c r="Z100" s="20"/>
      <c r="AA100" s="21"/>
    </row>
    <row r="101" spans="1:26" ht="12.75">
      <c r="A101" s="1"/>
      <c r="C101" s="1"/>
      <c r="E101" s="1"/>
      <c r="G101" s="116" t="s">
        <v>9</v>
      </c>
      <c r="H101" s="116"/>
      <c r="I101" s="116" t="s">
        <v>11</v>
      </c>
      <c r="J101" s="116"/>
      <c r="K101" s="116" t="s">
        <v>10</v>
      </c>
      <c r="L101" s="116"/>
      <c r="M101" s="116" t="s">
        <v>12</v>
      </c>
      <c r="N101" s="116"/>
      <c r="O101" s="116" t="s">
        <v>3</v>
      </c>
      <c r="P101" s="116"/>
      <c r="Q101" s="116" t="s">
        <v>4</v>
      </c>
      <c r="R101" s="116"/>
      <c r="S101" s="116" t="s">
        <v>5</v>
      </c>
      <c r="T101" s="116"/>
      <c r="U101" s="117" t="s">
        <v>106</v>
      </c>
      <c r="V101" s="118"/>
      <c r="W101" s="116" t="s">
        <v>13</v>
      </c>
      <c r="X101" s="116"/>
      <c r="Z101" s="20"/>
    </row>
    <row r="102" spans="1:26" ht="12.75">
      <c r="A102" s="4" t="s">
        <v>103</v>
      </c>
      <c r="B102" s="5" t="s">
        <v>59</v>
      </c>
      <c r="C102" s="6" t="s">
        <v>2</v>
      </c>
      <c r="D102" s="45" t="s">
        <v>60</v>
      </c>
      <c r="E102" s="6" t="s">
        <v>34</v>
      </c>
      <c r="F102" s="6" t="s">
        <v>35</v>
      </c>
      <c r="G102" s="25" t="s">
        <v>0</v>
      </c>
      <c r="H102" s="25" t="s">
        <v>6</v>
      </c>
      <c r="I102" s="25" t="s">
        <v>0</v>
      </c>
      <c r="J102" s="25" t="s">
        <v>6</v>
      </c>
      <c r="K102" s="25" t="s">
        <v>0</v>
      </c>
      <c r="L102" s="25" t="s">
        <v>6</v>
      </c>
      <c r="M102" s="25" t="s">
        <v>0</v>
      </c>
      <c r="N102" s="25" t="s">
        <v>6</v>
      </c>
      <c r="O102" s="25" t="s">
        <v>0</v>
      </c>
      <c r="P102" s="25" t="s">
        <v>6</v>
      </c>
      <c r="Q102" s="25" t="s">
        <v>0</v>
      </c>
      <c r="R102" s="25" t="s">
        <v>6</v>
      </c>
      <c r="S102" s="25" t="s">
        <v>0</v>
      </c>
      <c r="T102" s="25" t="s">
        <v>6</v>
      </c>
      <c r="U102" s="34" t="s">
        <v>0</v>
      </c>
      <c r="V102" s="34" t="s">
        <v>6</v>
      </c>
      <c r="W102" s="25" t="s">
        <v>0</v>
      </c>
      <c r="X102" s="25" t="s">
        <v>6</v>
      </c>
      <c r="Y102" s="33" t="s">
        <v>1</v>
      </c>
      <c r="Z102" s="20"/>
    </row>
    <row r="103" spans="1:28" s="20" customFormat="1" ht="12.75">
      <c r="A103" s="42" t="s">
        <v>572</v>
      </c>
      <c r="B103" s="12" t="s">
        <v>445</v>
      </c>
      <c r="C103" s="13" t="s">
        <v>420</v>
      </c>
      <c r="D103" s="12" t="s">
        <v>279</v>
      </c>
      <c r="E103" s="12" t="s">
        <v>47</v>
      </c>
      <c r="F103" s="14" t="s">
        <v>109</v>
      </c>
      <c r="G103" s="52"/>
      <c r="H103" s="12"/>
      <c r="I103" s="12"/>
      <c r="J103" s="12"/>
      <c r="K103" s="12"/>
      <c r="L103" s="12"/>
      <c r="M103" s="12"/>
      <c r="N103" s="12"/>
      <c r="O103" s="12">
        <v>1</v>
      </c>
      <c r="P103" s="12"/>
      <c r="Q103" s="12"/>
      <c r="R103" s="12">
        <v>3</v>
      </c>
      <c r="S103" s="12">
        <v>1</v>
      </c>
      <c r="T103" s="12"/>
      <c r="U103" s="12"/>
      <c r="V103" s="14"/>
      <c r="W103" s="26">
        <f aca="true" t="shared" si="10" ref="W103:W134">G103+I103+K103+M103+O103+Q103+S103+U103</f>
        <v>2</v>
      </c>
      <c r="X103" s="14">
        <f aca="true" t="shared" si="11" ref="X103:X134">H103+J103+L103+N103+P103+R103+T103+V103</f>
        <v>3</v>
      </c>
      <c r="Y103" s="20">
        <f aca="true" t="shared" si="12" ref="Y103:Y134">SUM(W103:X103)</f>
        <v>5</v>
      </c>
      <c r="AA103" s="21" t="s">
        <v>637</v>
      </c>
      <c r="AB103" s="57">
        <f>SUM(Y103:Y133)</f>
        <v>295</v>
      </c>
    </row>
    <row r="104" spans="1:27" s="20" customFormat="1" ht="12.75">
      <c r="A104" s="30" t="s">
        <v>573</v>
      </c>
      <c r="B104" s="7" t="s">
        <v>281</v>
      </c>
      <c r="C104" s="8" t="s">
        <v>420</v>
      </c>
      <c r="D104" s="7" t="s">
        <v>280</v>
      </c>
      <c r="E104" s="7" t="s">
        <v>47</v>
      </c>
      <c r="F104" s="15" t="s">
        <v>109</v>
      </c>
      <c r="G104" s="5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>
        <v>1</v>
      </c>
      <c r="U104" s="7"/>
      <c r="V104" s="15"/>
      <c r="W104" s="27">
        <f t="shared" si="10"/>
        <v>0</v>
      </c>
      <c r="X104" s="15">
        <f t="shared" si="11"/>
        <v>1</v>
      </c>
      <c r="Y104" s="20">
        <f t="shared" si="12"/>
        <v>1</v>
      </c>
      <c r="AA104" s="21" t="s">
        <v>637</v>
      </c>
    </row>
    <row r="105" spans="1:27" s="20" customFormat="1" ht="12.75">
      <c r="A105" s="30" t="s">
        <v>574</v>
      </c>
      <c r="B105" s="7" t="s">
        <v>283</v>
      </c>
      <c r="C105" s="8" t="s">
        <v>420</v>
      </c>
      <c r="D105" s="7" t="s">
        <v>282</v>
      </c>
      <c r="E105" s="7" t="s">
        <v>47</v>
      </c>
      <c r="F105" s="15" t="s">
        <v>109</v>
      </c>
      <c r="G105" s="50"/>
      <c r="H105" s="7"/>
      <c r="I105" s="7"/>
      <c r="J105" s="7"/>
      <c r="K105" s="7"/>
      <c r="L105" s="7"/>
      <c r="M105" s="7"/>
      <c r="N105" s="7"/>
      <c r="O105" s="7"/>
      <c r="P105" s="7"/>
      <c r="Q105" s="7">
        <v>1</v>
      </c>
      <c r="R105" s="7">
        <v>1</v>
      </c>
      <c r="S105" s="7"/>
      <c r="T105" s="7"/>
      <c r="U105" s="7"/>
      <c r="V105" s="15"/>
      <c r="W105" s="27">
        <f t="shared" si="10"/>
        <v>1</v>
      </c>
      <c r="X105" s="15">
        <f t="shared" si="11"/>
        <v>1</v>
      </c>
      <c r="Y105" s="20">
        <f t="shared" si="12"/>
        <v>2</v>
      </c>
      <c r="AA105" s="21" t="s">
        <v>637</v>
      </c>
    </row>
    <row r="106" spans="1:27" s="20" customFormat="1" ht="12.75">
      <c r="A106" s="30" t="s">
        <v>574</v>
      </c>
      <c r="B106" s="7" t="s">
        <v>435</v>
      </c>
      <c r="C106" s="8" t="s">
        <v>420</v>
      </c>
      <c r="D106" s="7" t="s">
        <v>284</v>
      </c>
      <c r="E106" s="7" t="s">
        <v>47</v>
      </c>
      <c r="F106" s="15" t="s">
        <v>109</v>
      </c>
      <c r="G106" s="5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1</v>
      </c>
      <c r="S106" s="7"/>
      <c r="T106" s="7">
        <v>2</v>
      </c>
      <c r="U106" s="7"/>
      <c r="V106" s="15"/>
      <c r="W106" s="27">
        <f t="shared" si="10"/>
        <v>0</v>
      </c>
      <c r="X106" s="15">
        <f t="shared" si="11"/>
        <v>3</v>
      </c>
      <c r="Y106" s="20">
        <f t="shared" si="12"/>
        <v>3</v>
      </c>
      <c r="AA106" s="21" t="s">
        <v>637</v>
      </c>
    </row>
    <row r="107" spans="1:27" s="20" customFormat="1" ht="12.75">
      <c r="A107" s="30" t="s">
        <v>574</v>
      </c>
      <c r="B107" s="7" t="s">
        <v>436</v>
      </c>
      <c r="C107" s="8" t="s">
        <v>420</v>
      </c>
      <c r="D107" s="7" t="s">
        <v>285</v>
      </c>
      <c r="E107" s="7" t="s">
        <v>47</v>
      </c>
      <c r="F107" s="15" t="s">
        <v>109</v>
      </c>
      <c r="G107" s="50"/>
      <c r="H107" s="7"/>
      <c r="I107" s="7"/>
      <c r="J107" s="7"/>
      <c r="K107" s="7"/>
      <c r="L107" s="7"/>
      <c r="M107" s="7"/>
      <c r="N107" s="7"/>
      <c r="O107" s="7"/>
      <c r="P107" s="7"/>
      <c r="Q107" s="7">
        <v>2</v>
      </c>
      <c r="R107" s="7">
        <v>2</v>
      </c>
      <c r="S107" s="7">
        <v>1</v>
      </c>
      <c r="T107" s="7"/>
      <c r="U107" s="7"/>
      <c r="V107" s="15"/>
      <c r="W107" s="27">
        <f t="shared" si="10"/>
        <v>3</v>
      </c>
      <c r="X107" s="15">
        <f t="shared" si="11"/>
        <v>2</v>
      </c>
      <c r="Y107" s="20">
        <f t="shared" si="12"/>
        <v>5</v>
      </c>
      <c r="AA107" s="21" t="s">
        <v>637</v>
      </c>
    </row>
    <row r="108" spans="1:28" s="20" customFormat="1" ht="12.75">
      <c r="A108" s="30" t="s">
        <v>575</v>
      </c>
      <c r="B108" s="7" t="s">
        <v>429</v>
      </c>
      <c r="C108" s="8" t="s">
        <v>420</v>
      </c>
      <c r="D108" s="7" t="s">
        <v>286</v>
      </c>
      <c r="E108" s="7" t="s">
        <v>47</v>
      </c>
      <c r="F108" s="15" t="s">
        <v>109</v>
      </c>
      <c r="G108" s="5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1</v>
      </c>
      <c r="S108" s="7"/>
      <c r="T108" s="7"/>
      <c r="U108" s="7"/>
      <c r="V108" s="15"/>
      <c r="W108" s="27">
        <f t="shared" si="10"/>
        <v>0</v>
      </c>
      <c r="X108" s="15">
        <f t="shared" si="11"/>
        <v>1</v>
      </c>
      <c r="Y108" s="20">
        <f t="shared" si="12"/>
        <v>1</v>
      </c>
      <c r="AA108" s="21" t="s">
        <v>638</v>
      </c>
      <c r="AB108" s="20">
        <f>SUM(Y108:Y110)</f>
        <v>20</v>
      </c>
    </row>
    <row r="109" spans="1:27" s="20" customFormat="1" ht="12.75">
      <c r="A109" s="30" t="s">
        <v>575</v>
      </c>
      <c r="B109" s="7" t="s">
        <v>430</v>
      </c>
      <c r="C109" s="8" t="s">
        <v>420</v>
      </c>
      <c r="D109" s="7" t="s">
        <v>287</v>
      </c>
      <c r="E109" s="7" t="s">
        <v>47</v>
      </c>
      <c r="F109" s="15" t="s">
        <v>109</v>
      </c>
      <c r="G109" s="50"/>
      <c r="H109" s="7"/>
      <c r="I109" s="7"/>
      <c r="J109" s="7"/>
      <c r="K109" s="7"/>
      <c r="L109" s="7"/>
      <c r="M109" s="7"/>
      <c r="N109" s="7"/>
      <c r="O109" s="7"/>
      <c r="P109" s="7">
        <v>1</v>
      </c>
      <c r="Q109" s="7">
        <v>1</v>
      </c>
      <c r="R109" s="7">
        <v>2</v>
      </c>
      <c r="S109" s="7">
        <v>1</v>
      </c>
      <c r="T109" s="7">
        <v>1</v>
      </c>
      <c r="U109" s="7"/>
      <c r="V109" s="15"/>
      <c r="W109" s="27">
        <f t="shared" si="10"/>
        <v>2</v>
      </c>
      <c r="X109" s="15">
        <f t="shared" si="11"/>
        <v>4</v>
      </c>
      <c r="Y109" s="20">
        <f t="shared" si="12"/>
        <v>6</v>
      </c>
      <c r="AA109" s="21" t="s">
        <v>638</v>
      </c>
    </row>
    <row r="110" spans="1:28" s="20" customFormat="1" ht="12.75">
      <c r="A110" s="30" t="s">
        <v>576</v>
      </c>
      <c r="B110" s="7" t="s">
        <v>289</v>
      </c>
      <c r="C110" s="8" t="s">
        <v>420</v>
      </c>
      <c r="D110" s="7" t="s">
        <v>288</v>
      </c>
      <c r="E110" s="7" t="s">
        <v>46</v>
      </c>
      <c r="F110" s="15" t="s">
        <v>124</v>
      </c>
      <c r="G110" s="50">
        <v>1</v>
      </c>
      <c r="H110" s="7">
        <v>1</v>
      </c>
      <c r="I110" s="7"/>
      <c r="J110" s="7"/>
      <c r="K110" s="7"/>
      <c r="L110" s="7"/>
      <c r="M110" s="7"/>
      <c r="N110" s="7"/>
      <c r="O110" s="7"/>
      <c r="P110" s="7"/>
      <c r="Q110" s="7">
        <v>3</v>
      </c>
      <c r="R110" s="7">
        <v>6</v>
      </c>
      <c r="S110" s="7">
        <v>1</v>
      </c>
      <c r="T110" s="7">
        <v>1</v>
      </c>
      <c r="U110" s="7"/>
      <c r="V110" s="15"/>
      <c r="W110" s="27">
        <f t="shared" si="10"/>
        <v>5</v>
      </c>
      <c r="X110" s="15">
        <f t="shared" si="11"/>
        <v>8</v>
      </c>
      <c r="Y110" s="20">
        <f t="shared" si="12"/>
        <v>13</v>
      </c>
      <c r="AA110" s="21" t="s">
        <v>639</v>
      </c>
      <c r="AB110" s="20">
        <f>SUM(Y110:Y118)</f>
        <v>123</v>
      </c>
    </row>
    <row r="111" spans="1:27" s="20" customFormat="1" ht="12.75">
      <c r="A111" s="30">
        <v>110101</v>
      </c>
      <c r="B111" s="7" t="s">
        <v>291</v>
      </c>
      <c r="C111" s="8" t="s">
        <v>420</v>
      </c>
      <c r="D111" s="7" t="s">
        <v>290</v>
      </c>
      <c r="E111" s="7" t="s">
        <v>46</v>
      </c>
      <c r="F111" s="15" t="s">
        <v>138</v>
      </c>
      <c r="G111" s="50">
        <v>1</v>
      </c>
      <c r="H111" s="7"/>
      <c r="I111" s="7"/>
      <c r="J111" s="7"/>
      <c r="K111" s="7"/>
      <c r="L111" s="7"/>
      <c r="M111" s="7"/>
      <c r="N111" s="7"/>
      <c r="O111" s="7"/>
      <c r="P111" s="7"/>
      <c r="Q111" s="7">
        <v>2</v>
      </c>
      <c r="R111" s="7">
        <v>1</v>
      </c>
      <c r="S111" s="7">
        <v>1</v>
      </c>
      <c r="T111" s="7">
        <v>1</v>
      </c>
      <c r="U111" s="7"/>
      <c r="V111" s="15"/>
      <c r="W111" s="27">
        <f t="shared" si="10"/>
        <v>4</v>
      </c>
      <c r="X111" s="15">
        <f t="shared" si="11"/>
        <v>2</v>
      </c>
      <c r="Y111" s="20">
        <f t="shared" si="12"/>
        <v>6</v>
      </c>
      <c r="AA111" s="21" t="s">
        <v>637</v>
      </c>
    </row>
    <row r="112" spans="1:27" s="20" customFormat="1" ht="12.75">
      <c r="A112" s="30">
        <v>130101</v>
      </c>
      <c r="B112" s="7" t="s">
        <v>293</v>
      </c>
      <c r="C112" s="8" t="s">
        <v>420</v>
      </c>
      <c r="D112" s="7" t="s">
        <v>292</v>
      </c>
      <c r="E112" s="7" t="s">
        <v>48</v>
      </c>
      <c r="F112" s="15" t="s">
        <v>28</v>
      </c>
      <c r="G112" s="50"/>
      <c r="H112" s="7"/>
      <c r="I112" s="7"/>
      <c r="J112" s="7">
        <v>4</v>
      </c>
      <c r="K112" s="7"/>
      <c r="L112" s="7"/>
      <c r="M112" s="7"/>
      <c r="N112" s="7">
        <v>4</v>
      </c>
      <c r="O112" s="7"/>
      <c r="P112" s="7">
        <v>2</v>
      </c>
      <c r="Q112" s="7">
        <v>8</v>
      </c>
      <c r="R112" s="7">
        <v>33</v>
      </c>
      <c r="S112" s="7"/>
      <c r="T112" s="7">
        <v>1</v>
      </c>
      <c r="U112" s="7"/>
      <c r="V112" s="15"/>
      <c r="W112" s="27">
        <f t="shared" si="10"/>
        <v>8</v>
      </c>
      <c r="X112" s="15">
        <f t="shared" si="11"/>
        <v>44</v>
      </c>
      <c r="Y112" s="20">
        <f t="shared" si="12"/>
        <v>52</v>
      </c>
      <c r="AA112" s="21" t="s">
        <v>639</v>
      </c>
    </row>
    <row r="113" spans="1:27" s="20" customFormat="1" ht="12.75">
      <c r="A113" s="30">
        <v>131001</v>
      </c>
      <c r="B113" s="7" t="s">
        <v>295</v>
      </c>
      <c r="C113" s="8" t="s">
        <v>420</v>
      </c>
      <c r="D113" s="7" t="s">
        <v>294</v>
      </c>
      <c r="E113" s="7" t="s">
        <v>48</v>
      </c>
      <c r="F113" s="15" t="s">
        <v>28</v>
      </c>
      <c r="G113" s="50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4</v>
      </c>
      <c r="S113" s="7"/>
      <c r="T113" s="7"/>
      <c r="U113" s="7"/>
      <c r="V113" s="15"/>
      <c r="W113" s="27">
        <f t="shared" si="10"/>
        <v>0</v>
      </c>
      <c r="X113" s="15">
        <f t="shared" si="11"/>
        <v>4</v>
      </c>
      <c r="Y113" s="20">
        <f t="shared" si="12"/>
        <v>4</v>
      </c>
      <c r="AA113" s="21" t="s">
        <v>639</v>
      </c>
    </row>
    <row r="114" spans="1:27" s="20" customFormat="1" ht="12.75">
      <c r="A114" s="30">
        <v>131314</v>
      </c>
      <c r="B114" s="7" t="s">
        <v>297</v>
      </c>
      <c r="C114" s="8" t="s">
        <v>420</v>
      </c>
      <c r="D114" s="7" t="s">
        <v>296</v>
      </c>
      <c r="E114" s="7" t="s">
        <v>48</v>
      </c>
      <c r="F114" s="15" t="s">
        <v>28</v>
      </c>
      <c r="G114" s="50"/>
      <c r="H114" s="7"/>
      <c r="I114" s="7"/>
      <c r="J114" s="7"/>
      <c r="K114" s="7"/>
      <c r="L114" s="7"/>
      <c r="M114" s="7"/>
      <c r="N114" s="7"/>
      <c r="O114" s="7"/>
      <c r="P114" s="7"/>
      <c r="Q114" s="7">
        <v>3</v>
      </c>
      <c r="R114" s="7">
        <v>5</v>
      </c>
      <c r="S114" s="7"/>
      <c r="T114" s="7">
        <v>2</v>
      </c>
      <c r="U114" s="7"/>
      <c r="V114" s="15"/>
      <c r="W114" s="27">
        <f t="shared" si="10"/>
        <v>3</v>
      </c>
      <c r="X114" s="15">
        <f t="shared" si="11"/>
        <v>7</v>
      </c>
      <c r="Y114" s="20">
        <f t="shared" si="12"/>
        <v>10</v>
      </c>
      <c r="AA114" s="21" t="s">
        <v>637</v>
      </c>
    </row>
    <row r="115" spans="1:27" s="20" customFormat="1" ht="12.75">
      <c r="A115" s="30">
        <v>140701</v>
      </c>
      <c r="B115" s="7" t="s">
        <v>299</v>
      </c>
      <c r="C115" s="8" t="s">
        <v>420</v>
      </c>
      <c r="D115" s="7" t="s">
        <v>298</v>
      </c>
      <c r="E115" s="7" t="s">
        <v>49</v>
      </c>
      <c r="F115" s="15" t="s">
        <v>151</v>
      </c>
      <c r="G115" s="50">
        <v>1</v>
      </c>
      <c r="H115" s="7">
        <v>1</v>
      </c>
      <c r="I115" s="7">
        <v>2</v>
      </c>
      <c r="J115" s="7"/>
      <c r="K115" s="7"/>
      <c r="L115" s="7"/>
      <c r="M115" s="7">
        <v>1</v>
      </c>
      <c r="N115" s="7">
        <v>1</v>
      </c>
      <c r="O115" s="7">
        <v>1</v>
      </c>
      <c r="P115" s="7"/>
      <c r="Q115" s="7"/>
      <c r="R115" s="7">
        <v>2</v>
      </c>
      <c r="S115" s="7"/>
      <c r="T115" s="7"/>
      <c r="U115" s="7"/>
      <c r="V115" s="15"/>
      <c r="W115" s="27">
        <f t="shared" si="10"/>
        <v>5</v>
      </c>
      <c r="X115" s="15">
        <f t="shared" si="11"/>
        <v>4</v>
      </c>
      <c r="Y115" s="20">
        <f t="shared" si="12"/>
        <v>9</v>
      </c>
      <c r="AA115" s="21" t="s">
        <v>637</v>
      </c>
    </row>
    <row r="116" spans="1:27" s="20" customFormat="1" ht="12.75">
      <c r="A116" s="30">
        <v>140801</v>
      </c>
      <c r="B116" s="7" t="s">
        <v>301</v>
      </c>
      <c r="C116" s="8" t="s">
        <v>420</v>
      </c>
      <c r="D116" s="7" t="s">
        <v>300</v>
      </c>
      <c r="E116" s="7" t="s">
        <v>49</v>
      </c>
      <c r="F116" s="15" t="s">
        <v>151</v>
      </c>
      <c r="G116" s="50"/>
      <c r="H116" s="7">
        <v>3</v>
      </c>
      <c r="I116" s="7"/>
      <c r="J116" s="7"/>
      <c r="K116" s="7"/>
      <c r="L116" s="7"/>
      <c r="M116" s="7"/>
      <c r="N116" s="7"/>
      <c r="O116" s="7"/>
      <c r="P116" s="7"/>
      <c r="Q116" s="7">
        <v>6</v>
      </c>
      <c r="R116" s="7">
        <v>6</v>
      </c>
      <c r="S116" s="7"/>
      <c r="T116" s="7"/>
      <c r="U116" s="7">
        <v>1</v>
      </c>
      <c r="V116" s="15"/>
      <c r="W116" s="27">
        <f t="shared" si="10"/>
        <v>7</v>
      </c>
      <c r="X116" s="15">
        <f t="shared" si="11"/>
        <v>9</v>
      </c>
      <c r="Y116" s="20">
        <f t="shared" si="12"/>
        <v>16</v>
      </c>
      <c r="AA116" s="21" t="s">
        <v>637</v>
      </c>
    </row>
    <row r="117" spans="1:27" s="20" customFormat="1" ht="12.75">
      <c r="A117" s="30">
        <v>141001</v>
      </c>
      <c r="B117" s="7" t="s">
        <v>303</v>
      </c>
      <c r="C117" s="8" t="s">
        <v>420</v>
      </c>
      <c r="D117" s="7" t="s">
        <v>302</v>
      </c>
      <c r="E117" s="7" t="s">
        <v>49</v>
      </c>
      <c r="F117" s="15" t="s">
        <v>151</v>
      </c>
      <c r="G117" s="50">
        <v>1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2</v>
      </c>
      <c r="R117" s="7"/>
      <c r="S117" s="7">
        <v>1</v>
      </c>
      <c r="T117" s="7"/>
      <c r="U117" s="7"/>
      <c r="V117" s="15"/>
      <c r="W117" s="27">
        <f t="shared" si="10"/>
        <v>4</v>
      </c>
      <c r="X117" s="15">
        <f t="shared" si="11"/>
        <v>0</v>
      </c>
      <c r="Y117" s="20">
        <f t="shared" si="12"/>
        <v>4</v>
      </c>
      <c r="AA117" s="21" t="s">
        <v>637</v>
      </c>
    </row>
    <row r="118" spans="1:27" s="20" customFormat="1" ht="12.75">
      <c r="A118" s="30">
        <v>141901</v>
      </c>
      <c r="B118" s="7" t="s">
        <v>305</v>
      </c>
      <c r="C118" s="8" t="s">
        <v>420</v>
      </c>
      <c r="D118" s="7" t="s">
        <v>304</v>
      </c>
      <c r="E118" s="7" t="s">
        <v>49</v>
      </c>
      <c r="F118" s="15" t="s">
        <v>151</v>
      </c>
      <c r="G118" s="50">
        <v>2</v>
      </c>
      <c r="H118" s="7"/>
      <c r="I118" s="7">
        <v>1</v>
      </c>
      <c r="J118" s="7"/>
      <c r="K118" s="7"/>
      <c r="L118" s="7"/>
      <c r="M118" s="7"/>
      <c r="N118" s="7"/>
      <c r="O118" s="7"/>
      <c r="P118" s="7"/>
      <c r="Q118" s="7">
        <v>3</v>
      </c>
      <c r="R118" s="7">
        <v>2</v>
      </c>
      <c r="S118" s="7">
        <v>1</v>
      </c>
      <c r="T118" s="7"/>
      <c r="U118" s="7"/>
      <c r="V118" s="15"/>
      <c r="W118" s="27">
        <f t="shared" si="10"/>
        <v>7</v>
      </c>
      <c r="X118" s="15">
        <f t="shared" si="11"/>
        <v>2</v>
      </c>
      <c r="Y118" s="20">
        <f t="shared" si="12"/>
        <v>9</v>
      </c>
      <c r="AA118" s="21" t="s">
        <v>637</v>
      </c>
    </row>
    <row r="119" spans="1:27" s="20" customFormat="1" ht="12.75">
      <c r="A119" s="30">
        <v>142401</v>
      </c>
      <c r="B119" s="7" t="s">
        <v>307</v>
      </c>
      <c r="C119" s="8" t="s">
        <v>420</v>
      </c>
      <c r="D119" s="7" t="s">
        <v>306</v>
      </c>
      <c r="E119" s="7" t="s">
        <v>49</v>
      </c>
      <c r="F119" s="15" t="s">
        <v>151</v>
      </c>
      <c r="G119" s="50">
        <v>2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5</v>
      </c>
      <c r="R119" s="7"/>
      <c r="S119" s="7">
        <v>1</v>
      </c>
      <c r="T119" s="7"/>
      <c r="U119" s="7"/>
      <c r="V119" s="15"/>
      <c r="W119" s="27">
        <f t="shared" si="10"/>
        <v>8</v>
      </c>
      <c r="X119" s="15">
        <f t="shared" si="11"/>
        <v>0</v>
      </c>
      <c r="Y119" s="20">
        <f t="shared" si="12"/>
        <v>8</v>
      </c>
      <c r="AA119" s="21" t="s">
        <v>637</v>
      </c>
    </row>
    <row r="120" spans="1:27" s="20" customFormat="1" ht="12.75">
      <c r="A120" s="30">
        <v>143501</v>
      </c>
      <c r="B120" s="7" t="s">
        <v>309</v>
      </c>
      <c r="C120" s="8" t="s">
        <v>420</v>
      </c>
      <c r="D120" s="7" t="s">
        <v>308</v>
      </c>
      <c r="E120" s="7" t="s">
        <v>49</v>
      </c>
      <c r="F120" s="15" t="s">
        <v>151</v>
      </c>
      <c r="G120" s="50">
        <v>3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3</v>
      </c>
      <c r="R120" s="7"/>
      <c r="S120" s="7"/>
      <c r="T120" s="7"/>
      <c r="U120" s="7"/>
      <c r="V120" s="15"/>
      <c r="W120" s="27">
        <f t="shared" si="10"/>
        <v>6</v>
      </c>
      <c r="X120" s="15">
        <f t="shared" si="11"/>
        <v>0</v>
      </c>
      <c r="Y120" s="20">
        <f t="shared" si="12"/>
        <v>6</v>
      </c>
      <c r="AA120" s="21" t="s">
        <v>637</v>
      </c>
    </row>
    <row r="121" spans="1:27" s="20" customFormat="1" ht="12.75">
      <c r="A121" s="30">
        <v>160905</v>
      </c>
      <c r="B121" s="7" t="s">
        <v>311</v>
      </c>
      <c r="C121" s="8" t="s">
        <v>420</v>
      </c>
      <c r="D121" s="7" t="s">
        <v>310</v>
      </c>
      <c r="E121" s="7" t="s">
        <v>46</v>
      </c>
      <c r="F121" s="15" t="s">
        <v>124</v>
      </c>
      <c r="G121" s="50"/>
      <c r="H121" s="7"/>
      <c r="I121" s="7"/>
      <c r="J121" s="7"/>
      <c r="K121" s="7"/>
      <c r="L121" s="7"/>
      <c r="M121" s="7"/>
      <c r="N121" s="7"/>
      <c r="O121" s="7"/>
      <c r="P121" s="7">
        <v>3</v>
      </c>
      <c r="Q121" s="7"/>
      <c r="R121" s="7">
        <v>3</v>
      </c>
      <c r="S121" s="7">
        <v>1</v>
      </c>
      <c r="T121" s="7"/>
      <c r="U121" s="7"/>
      <c r="V121" s="15"/>
      <c r="W121" s="27">
        <f t="shared" si="10"/>
        <v>1</v>
      </c>
      <c r="X121" s="15">
        <f t="shared" si="11"/>
        <v>6</v>
      </c>
      <c r="Y121" s="20">
        <f t="shared" si="12"/>
        <v>7</v>
      </c>
      <c r="AA121" s="21" t="s">
        <v>639</v>
      </c>
    </row>
    <row r="122" spans="1:27" s="20" customFormat="1" ht="12.75">
      <c r="A122" s="30">
        <v>190501</v>
      </c>
      <c r="B122" s="7" t="s">
        <v>428</v>
      </c>
      <c r="C122" s="8" t="s">
        <v>420</v>
      </c>
      <c r="D122" s="7" t="s">
        <v>312</v>
      </c>
      <c r="E122" s="7" t="s">
        <v>47</v>
      </c>
      <c r="F122" s="15" t="s">
        <v>109</v>
      </c>
      <c r="G122" s="50"/>
      <c r="H122" s="7"/>
      <c r="I122" s="7"/>
      <c r="J122" s="7"/>
      <c r="K122" s="7"/>
      <c r="L122" s="7"/>
      <c r="M122" s="7"/>
      <c r="N122" s="7"/>
      <c r="O122" s="7"/>
      <c r="P122" s="7">
        <v>1</v>
      </c>
      <c r="Q122" s="7"/>
      <c r="R122" s="7">
        <v>6</v>
      </c>
      <c r="S122" s="7"/>
      <c r="T122" s="7">
        <v>2</v>
      </c>
      <c r="U122" s="7"/>
      <c r="V122" s="15"/>
      <c r="W122" s="27">
        <f t="shared" si="10"/>
        <v>0</v>
      </c>
      <c r="X122" s="15">
        <f t="shared" si="11"/>
        <v>9</v>
      </c>
      <c r="Y122" s="20">
        <f t="shared" si="12"/>
        <v>9</v>
      </c>
      <c r="AA122" s="21" t="s">
        <v>637</v>
      </c>
    </row>
    <row r="123" spans="1:27" s="20" customFormat="1" ht="12.75">
      <c r="A123" s="30">
        <v>190701</v>
      </c>
      <c r="B123" s="7" t="s">
        <v>446</v>
      </c>
      <c r="C123" s="8" t="s">
        <v>420</v>
      </c>
      <c r="D123" s="7" t="s">
        <v>313</v>
      </c>
      <c r="E123" s="7" t="s">
        <v>48</v>
      </c>
      <c r="F123" s="15" t="s">
        <v>28</v>
      </c>
      <c r="G123" s="50"/>
      <c r="H123" s="7"/>
      <c r="I123" s="7">
        <v>1</v>
      </c>
      <c r="J123" s="7"/>
      <c r="K123" s="7"/>
      <c r="L123" s="7"/>
      <c r="M123" s="7"/>
      <c r="N123" s="7"/>
      <c r="O123" s="7">
        <v>1</v>
      </c>
      <c r="P123" s="7">
        <v>1</v>
      </c>
      <c r="Q123" s="7">
        <v>2</v>
      </c>
      <c r="R123" s="7">
        <v>15</v>
      </c>
      <c r="S123" s="7"/>
      <c r="T123" s="7">
        <v>2</v>
      </c>
      <c r="U123" s="7"/>
      <c r="V123" s="15"/>
      <c r="W123" s="27">
        <f t="shared" si="10"/>
        <v>4</v>
      </c>
      <c r="X123" s="15">
        <f t="shared" si="11"/>
        <v>18</v>
      </c>
      <c r="Y123" s="20">
        <f t="shared" si="12"/>
        <v>22</v>
      </c>
      <c r="AA123" s="21" t="s">
        <v>637</v>
      </c>
    </row>
    <row r="124" spans="1:27" s="20" customFormat="1" ht="12.75">
      <c r="A124" s="30">
        <v>190901</v>
      </c>
      <c r="B124" s="7" t="s">
        <v>316</v>
      </c>
      <c r="C124" s="8" t="s">
        <v>420</v>
      </c>
      <c r="D124" s="7" t="s">
        <v>315</v>
      </c>
      <c r="E124" s="7" t="s">
        <v>48</v>
      </c>
      <c r="F124" s="15" t="s">
        <v>28</v>
      </c>
      <c r="G124" s="50"/>
      <c r="H124" s="7">
        <v>1</v>
      </c>
      <c r="I124" s="7"/>
      <c r="J124" s="7"/>
      <c r="K124" s="7"/>
      <c r="L124" s="7"/>
      <c r="M124" s="7"/>
      <c r="N124" s="7"/>
      <c r="O124" s="7"/>
      <c r="P124" s="7"/>
      <c r="Q124" s="7"/>
      <c r="R124" s="7">
        <v>2</v>
      </c>
      <c r="S124" s="7"/>
      <c r="T124" s="7">
        <v>1</v>
      </c>
      <c r="U124" s="7"/>
      <c r="V124" s="15"/>
      <c r="W124" s="27">
        <f t="shared" si="10"/>
        <v>0</v>
      </c>
      <c r="X124" s="15">
        <f t="shared" si="11"/>
        <v>4</v>
      </c>
      <c r="Y124" s="20">
        <f t="shared" si="12"/>
        <v>4</v>
      </c>
      <c r="AA124" s="21" t="s">
        <v>637</v>
      </c>
    </row>
    <row r="125" spans="1:27" s="20" customFormat="1" ht="12.75">
      <c r="A125" s="30">
        <v>230101</v>
      </c>
      <c r="B125" s="7" t="s">
        <v>318</v>
      </c>
      <c r="C125" s="8" t="s">
        <v>420</v>
      </c>
      <c r="D125" s="7" t="s">
        <v>317</v>
      </c>
      <c r="E125" s="7" t="s">
        <v>46</v>
      </c>
      <c r="F125" s="15" t="s">
        <v>124</v>
      </c>
      <c r="G125" s="50"/>
      <c r="H125" s="7"/>
      <c r="I125" s="7"/>
      <c r="J125" s="7"/>
      <c r="K125" s="7">
        <v>1</v>
      </c>
      <c r="L125" s="7"/>
      <c r="M125" s="7"/>
      <c r="N125" s="7"/>
      <c r="O125" s="7"/>
      <c r="P125" s="7"/>
      <c r="Q125" s="7">
        <v>1</v>
      </c>
      <c r="R125" s="7">
        <v>2</v>
      </c>
      <c r="S125" s="7"/>
      <c r="T125" s="7"/>
      <c r="U125" s="7"/>
      <c r="V125" s="15"/>
      <c r="W125" s="27">
        <f t="shared" si="10"/>
        <v>2</v>
      </c>
      <c r="X125" s="15">
        <f t="shared" si="11"/>
        <v>2</v>
      </c>
      <c r="Y125" s="20">
        <f t="shared" si="12"/>
        <v>4</v>
      </c>
      <c r="AA125" s="21" t="s">
        <v>639</v>
      </c>
    </row>
    <row r="126" spans="1:28" s="20" customFormat="1" ht="12.75">
      <c r="A126" s="30">
        <v>250101</v>
      </c>
      <c r="B126" s="7" t="s">
        <v>320</v>
      </c>
      <c r="C126" s="8" t="s">
        <v>420</v>
      </c>
      <c r="D126" s="7" t="s">
        <v>319</v>
      </c>
      <c r="E126" s="7" t="s">
        <v>46</v>
      </c>
      <c r="F126" s="15" t="s">
        <v>127</v>
      </c>
      <c r="G126" s="50"/>
      <c r="H126" s="7"/>
      <c r="I126" s="7"/>
      <c r="J126" s="7"/>
      <c r="K126" s="7"/>
      <c r="L126" s="7"/>
      <c r="M126" s="7"/>
      <c r="N126" s="7">
        <v>1</v>
      </c>
      <c r="O126" s="7"/>
      <c r="P126" s="7"/>
      <c r="Q126" s="7">
        <v>6</v>
      </c>
      <c r="R126" s="7">
        <v>41</v>
      </c>
      <c r="S126" s="7">
        <v>2</v>
      </c>
      <c r="T126" s="7">
        <v>12</v>
      </c>
      <c r="U126" s="7"/>
      <c r="V126" s="15"/>
      <c r="W126" s="27">
        <f t="shared" si="10"/>
        <v>8</v>
      </c>
      <c r="X126" s="15">
        <f t="shared" si="11"/>
        <v>54</v>
      </c>
      <c r="Y126" s="20">
        <f t="shared" si="12"/>
        <v>62</v>
      </c>
      <c r="AA126" s="21" t="s">
        <v>640</v>
      </c>
      <c r="AB126" s="20">
        <f>SUM(Y126)</f>
        <v>62</v>
      </c>
    </row>
    <row r="127" spans="1:27" s="20" customFormat="1" ht="12.75">
      <c r="A127" s="30">
        <v>260204</v>
      </c>
      <c r="B127" s="7" t="s">
        <v>427</v>
      </c>
      <c r="C127" s="8" t="s">
        <v>420</v>
      </c>
      <c r="D127" s="7" t="s">
        <v>321</v>
      </c>
      <c r="E127" s="7" t="s">
        <v>47</v>
      </c>
      <c r="F127" s="15" t="s">
        <v>109</v>
      </c>
      <c r="G127" s="50"/>
      <c r="H127" s="7"/>
      <c r="I127" s="7"/>
      <c r="J127" s="7"/>
      <c r="K127" s="7"/>
      <c r="L127" s="7"/>
      <c r="M127" s="7"/>
      <c r="N127" s="7"/>
      <c r="O127" s="7"/>
      <c r="P127" s="7"/>
      <c r="Q127" s="7">
        <v>1</v>
      </c>
      <c r="R127" s="7">
        <v>1</v>
      </c>
      <c r="S127" s="7"/>
      <c r="T127" s="7"/>
      <c r="U127" s="7"/>
      <c r="V127" s="15"/>
      <c r="W127" s="27">
        <f t="shared" si="10"/>
        <v>1</v>
      </c>
      <c r="X127" s="15">
        <f t="shared" si="11"/>
        <v>1</v>
      </c>
      <c r="Y127" s="20">
        <f t="shared" si="12"/>
        <v>2</v>
      </c>
      <c r="AA127" s="21" t="s">
        <v>637</v>
      </c>
    </row>
    <row r="128" spans="1:27" s="20" customFormat="1" ht="12.75">
      <c r="A128" s="30">
        <v>260701</v>
      </c>
      <c r="B128" s="7" t="s">
        <v>323</v>
      </c>
      <c r="C128" s="8" t="s">
        <v>420</v>
      </c>
      <c r="D128" s="7" t="s">
        <v>322</v>
      </c>
      <c r="E128" s="7" t="s">
        <v>47</v>
      </c>
      <c r="F128" s="15" t="s">
        <v>188</v>
      </c>
      <c r="G128" s="50"/>
      <c r="H128" s="7"/>
      <c r="I128" s="7"/>
      <c r="J128" s="7"/>
      <c r="K128" s="7"/>
      <c r="L128" s="7"/>
      <c r="M128" s="7"/>
      <c r="N128" s="7"/>
      <c r="O128" s="7"/>
      <c r="P128" s="7"/>
      <c r="Q128" s="7">
        <v>1</v>
      </c>
      <c r="R128" s="7">
        <v>3</v>
      </c>
      <c r="S128" s="7"/>
      <c r="T128" s="7">
        <v>1</v>
      </c>
      <c r="U128" s="7"/>
      <c r="V128" s="15"/>
      <c r="W128" s="27">
        <f t="shared" si="10"/>
        <v>1</v>
      </c>
      <c r="X128" s="15">
        <f t="shared" si="11"/>
        <v>4</v>
      </c>
      <c r="Y128" s="20">
        <f t="shared" si="12"/>
        <v>5</v>
      </c>
      <c r="AA128" s="21" t="s">
        <v>637</v>
      </c>
    </row>
    <row r="129" spans="1:27" s="20" customFormat="1" ht="12.75">
      <c r="A129" s="30">
        <v>261304</v>
      </c>
      <c r="B129" s="7" t="s">
        <v>431</v>
      </c>
      <c r="C129" s="8" t="s">
        <v>420</v>
      </c>
      <c r="D129" s="7" t="s">
        <v>324</v>
      </c>
      <c r="E129" s="7" t="s">
        <v>47</v>
      </c>
      <c r="F129" s="15" t="s">
        <v>109</v>
      </c>
      <c r="G129" s="5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2</v>
      </c>
      <c r="S129" s="7"/>
      <c r="T129" s="7"/>
      <c r="U129" s="7"/>
      <c r="V129" s="15"/>
      <c r="W129" s="27">
        <f t="shared" si="10"/>
        <v>0</v>
      </c>
      <c r="X129" s="15">
        <f t="shared" si="11"/>
        <v>2</v>
      </c>
      <c r="Y129" s="20">
        <f t="shared" si="12"/>
        <v>2</v>
      </c>
      <c r="AA129" s="21" t="s">
        <v>638</v>
      </c>
    </row>
    <row r="130" spans="1:27" s="20" customFormat="1" ht="12.75">
      <c r="A130" s="30">
        <v>270101</v>
      </c>
      <c r="B130" s="7" t="s">
        <v>326</v>
      </c>
      <c r="C130" s="8" t="s">
        <v>420</v>
      </c>
      <c r="D130" s="7" t="s">
        <v>325</v>
      </c>
      <c r="E130" s="7" t="s">
        <v>46</v>
      </c>
      <c r="F130" s="15" t="s">
        <v>138</v>
      </c>
      <c r="G130" s="50">
        <v>1</v>
      </c>
      <c r="H130" s="7"/>
      <c r="I130" s="7"/>
      <c r="J130" s="7"/>
      <c r="K130" s="7"/>
      <c r="L130" s="7"/>
      <c r="M130" s="7"/>
      <c r="N130" s="7"/>
      <c r="O130" s="7"/>
      <c r="P130" s="7"/>
      <c r="Q130" s="7">
        <v>3</v>
      </c>
      <c r="R130" s="7">
        <v>1</v>
      </c>
      <c r="S130" s="7"/>
      <c r="T130" s="7">
        <v>1</v>
      </c>
      <c r="U130" s="7"/>
      <c r="V130" s="15"/>
      <c r="W130" s="27">
        <f t="shared" si="10"/>
        <v>4</v>
      </c>
      <c r="X130" s="15">
        <f t="shared" si="11"/>
        <v>2</v>
      </c>
      <c r="Y130" s="20">
        <f t="shared" si="12"/>
        <v>6</v>
      </c>
      <c r="AA130" s="21" t="s">
        <v>637</v>
      </c>
    </row>
    <row r="131" spans="1:27" s="20" customFormat="1" ht="12.75">
      <c r="A131" s="30">
        <v>270501</v>
      </c>
      <c r="B131" s="7" t="s">
        <v>328</v>
      </c>
      <c r="C131" s="8" t="s">
        <v>420</v>
      </c>
      <c r="D131" s="7" t="s">
        <v>327</v>
      </c>
      <c r="E131" s="7" t="s">
        <v>46</v>
      </c>
      <c r="F131" s="15" t="s">
        <v>138</v>
      </c>
      <c r="G131" s="50">
        <v>1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1</v>
      </c>
      <c r="R131" s="7">
        <v>1</v>
      </c>
      <c r="S131" s="7"/>
      <c r="T131" s="7"/>
      <c r="U131" s="7"/>
      <c r="V131" s="15"/>
      <c r="W131" s="27">
        <f t="shared" si="10"/>
        <v>2</v>
      </c>
      <c r="X131" s="15">
        <f t="shared" si="11"/>
        <v>1</v>
      </c>
      <c r="Y131" s="20">
        <f t="shared" si="12"/>
        <v>3</v>
      </c>
      <c r="AA131" s="21" t="s">
        <v>637</v>
      </c>
    </row>
    <row r="132" spans="1:27" s="20" customFormat="1" ht="12.75">
      <c r="A132" s="35">
        <v>400501</v>
      </c>
      <c r="B132" s="7" t="s">
        <v>330</v>
      </c>
      <c r="C132" s="8" t="s">
        <v>420</v>
      </c>
      <c r="D132" s="7" t="s">
        <v>329</v>
      </c>
      <c r="E132" s="7" t="s">
        <v>46</v>
      </c>
      <c r="F132" s="15" t="s">
        <v>138</v>
      </c>
      <c r="G132" s="50"/>
      <c r="H132" s="7"/>
      <c r="I132" s="7"/>
      <c r="J132" s="7"/>
      <c r="K132" s="7"/>
      <c r="L132" s="7"/>
      <c r="M132" s="7"/>
      <c r="N132" s="7">
        <v>1</v>
      </c>
      <c r="O132" s="7"/>
      <c r="P132" s="7"/>
      <c r="Q132" s="7">
        <v>1</v>
      </c>
      <c r="R132" s="7">
        <v>2</v>
      </c>
      <c r="S132" s="7"/>
      <c r="T132" s="7"/>
      <c r="U132" s="7"/>
      <c r="V132" s="15"/>
      <c r="W132" s="27">
        <f t="shared" si="10"/>
        <v>1</v>
      </c>
      <c r="X132" s="15">
        <f t="shared" si="11"/>
        <v>3</v>
      </c>
      <c r="Y132" s="20">
        <f t="shared" si="12"/>
        <v>4</v>
      </c>
      <c r="AA132" s="21" t="s">
        <v>637</v>
      </c>
    </row>
    <row r="133" spans="1:28" s="20" customFormat="1" ht="12.75">
      <c r="A133" s="35">
        <v>400607</v>
      </c>
      <c r="B133" s="7" t="s">
        <v>332</v>
      </c>
      <c r="C133" s="8" t="s">
        <v>420</v>
      </c>
      <c r="D133" s="7" t="s">
        <v>331</v>
      </c>
      <c r="E133" s="7" t="s">
        <v>50</v>
      </c>
      <c r="F133" s="15" t="s">
        <v>30</v>
      </c>
      <c r="G133" s="50"/>
      <c r="H133" s="7"/>
      <c r="I133" s="7"/>
      <c r="J133" s="7"/>
      <c r="K133" s="7"/>
      <c r="L133" s="7"/>
      <c r="M133" s="7"/>
      <c r="N133" s="7"/>
      <c r="O133" s="7"/>
      <c r="P133" s="7"/>
      <c r="Q133" s="7">
        <v>1</v>
      </c>
      <c r="R133" s="7">
        <v>4</v>
      </c>
      <c r="S133" s="7"/>
      <c r="T133" s="7"/>
      <c r="U133" s="7"/>
      <c r="V133" s="15"/>
      <c r="W133" s="27">
        <f t="shared" si="10"/>
        <v>1</v>
      </c>
      <c r="X133" s="15">
        <f t="shared" si="11"/>
        <v>4</v>
      </c>
      <c r="Y133" s="20">
        <f t="shared" si="12"/>
        <v>5</v>
      </c>
      <c r="AA133" s="21" t="s">
        <v>641</v>
      </c>
      <c r="AB133" s="20">
        <f>SUM(Y133)</f>
        <v>5</v>
      </c>
    </row>
    <row r="134" spans="1:27" s="20" customFormat="1" ht="12.75">
      <c r="A134" s="35">
        <v>400607</v>
      </c>
      <c r="B134" s="7" t="s">
        <v>334</v>
      </c>
      <c r="C134" s="8" t="s">
        <v>420</v>
      </c>
      <c r="D134" s="7" t="s">
        <v>333</v>
      </c>
      <c r="E134" s="7" t="s">
        <v>50</v>
      </c>
      <c r="F134" s="15" t="s">
        <v>30</v>
      </c>
      <c r="G134" s="50"/>
      <c r="H134" s="7"/>
      <c r="I134" s="7"/>
      <c r="J134" s="7"/>
      <c r="K134" s="7"/>
      <c r="L134" s="7"/>
      <c r="M134" s="7"/>
      <c r="N134" s="7"/>
      <c r="O134" s="7"/>
      <c r="P134" s="7"/>
      <c r="Q134" s="7">
        <v>3</v>
      </c>
      <c r="R134" s="7">
        <v>5</v>
      </c>
      <c r="S134" s="7">
        <v>1</v>
      </c>
      <c r="T134" s="7">
        <v>3</v>
      </c>
      <c r="U134" s="7"/>
      <c r="V134" s="15"/>
      <c r="W134" s="27">
        <f t="shared" si="10"/>
        <v>4</v>
      </c>
      <c r="X134" s="15">
        <f t="shared" si="11"/>
        <v>8</v>
      </c>
      <c r="Y134" s="20">
        <f t="shared" si="12"/>
        <v>12</v>
      </c>
      <c r="AA134" s="21" t="s">
        <v>637</v>
      </c>
    </row>
    <row r="135" spans="1:27" s="20" customFormat="1" ht="12.75">
      <c r="A135" s="35">
        <v>400801</v>
      </c>
      <c r="B135" s="7" t="s">
        <v>336</v>
      </c>
      <c r="C135" s="8" t="s">
        <v>420</v>
      </c>
      <c r="D135" s="7" t="s">
        <v>335</v>
      </c>
      <c r="E135" s="7" t="s">
        <v>46</v>
      </c>
      <c r="F135" s="15" t="s">
        <v>138</v>
      </c>
      <c r="G135" s="50">
        <v>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5"/>
      <c r="W135" s="27">
        <f aca="true" t="shared" si="13" ref="W135:W153">G135+I135+K135+M135+O135+Q135+S135+U135</f>
        <v>1</v>
      </c>
      <c r="X135" s="15">
        <f aca="true" t="shared" si="14" ref="X135:X153">H135+J135+L135+N135+P135+R135+T135+V135</f>
        <v>0</v>
      </c>
      <c r="Y135" s="20">
        <f aca="true" t="shared" si="15" ref="Y135:Y166">SUM(W135:X135)</f>
        <v>1</v>
      </c>
      <c r="AA135" s="21" t="s">
        <v>637</v>
      </c>
    </row>
    <row r="136" spans="1:27" s="20" customFormat="1" ht="12.75">
      <c r="A136" s="35">
        <v>422801</v>
      </c>
      <c r="B136" s="7" t="s">
        <v>426</v>
      </c>
      <c r="C136" s="8" t="s">
        <v>420</v>
      </c>
      <c r="D136" s="7" t="s">
        <v>337</v>
      </c>
      <c r="E136" s="7" t="s">
        <v>46</v>
      </c>
      <c r="F136" s="15" t="s">
        <v>127</v>
      </c>
      <c r="G136" s="50">
        <v>1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1</v>
      </c>
      <c r="R136" s="7">
        <v>5</v>
      </c>
      <c r="S136" s="7"/>
      <c r="T136" s="7">
        <v>1</v>
      </c>
      <c r="U136" s="7"/>
      <c r="V136" s="15"/>
      <c r="W136" s="27">
        <f t="shared" si="13"/>
        <v>2</v>
      </c>
      <c r="X136" s="15">
        <f t="shared" si="14"/>
        <v>6</v>
      </c>
      <c r="Y136" s="20">
        <f t="shared" si="15"/>
        <v>8</v>
      </c>
      <c r="AA136" s="21" t="s">
        <v>639</v>
      </c>
    </row>
    <row r="137" spans="1:27" s="20" customFormat="1" ht="12.75">
      <c r="A137" s="35">
        <v>422801</v>
      </c>
      <c r="B137" s="7" t="s">
        <v>339</v>
      </c>
      <c r="C137" s="8" t="s">
        <v>420</v>
      </c>
      <c r="D137" s="7" t="s">
        <v>338</v>
      </c>
      <c r="E137" s="7" t="s">
        <v>46</v>
      </c>
      <c r="F137" s="15" t="s">
        <v>127</v>
      </c>
      <c r="G137" s="50"/>
      <c r="H137" s="54"/>
      <c r="I137" s="7"/>
      <c r="J137" s="7"/>
      <c r="K137" s="7"/>
      <c r="L137" s="7"/>
      <c r="M137" s="7"/>
      <c r="N137" s="7"/>
      <c r="O137" s="7"/>
      <c r="P137" s="7"/>
      <c r="Q137" s="7"/>
      <c r="R137" s="7">
        <v>5</v>
      </c>
      <c r="S137" s="7"/>
      <c r="T137" s="7">
        <v>4</v>
      </c>
      <c r="U137" s="7"/>
      <c r="V137" s="15"/>
      <c r="W137" s="27">
        <f t="shared" si="13"/>
        <v>0</v>
      </c>
      <c r="X137" s="15">
        <f t="shared" si="14"/>
        <v>9</v>
      </c>
      <c r="Y137" s="20">
        <f t="shared" si="15"/>
        <v>9</v>
      </c>
      <c r="AA137" s="21" t="s">
        <v>637</v>
      </c>
    </row>
    <row r="138" spans="1:28" s="20" customFormat="1" ht="12.75">
      <c r="A138" s="35">
        <v>440401</v>
      </c>
      <c r="B138" s="7" t="s">
        <v>343</v>
      </c>
      <c r="C138" s="8" t="s">
        <v>420</v>
      </c>
      <c r="D138" s="7" t="s">
        <v>342</v>
      </c>
      <c r="E138" s="7" t="s">
        <v>47</v>
      </c>
      <c r="F138" s="15" t="s">
        <v>109</v>
      </c>
      <c r="G138" s="50"/>
      <c r="H138" s="7"/>
      <c r="I138" s="7"/>
      <c r="J138" s="7"/>
      <c r="K138" s="7"/>
      <c r="L138" s="7"/>
      <c r="M138" s="7"/>
      <c r="N138" s="7"/>
      <c r="O138" s="7"/>
      <c r="P138" s="7">
        <v>1</v>
      </c>
      <c r="Q138" s="7">
        <v>3</v>
      </c>
      <c r="R138" s="7">
        <v>3</v>
      </c>
      <c r="S138" s="7"/>
      <c r="T138" s="7">
        <v>1</v>
      </c>
      <c r="U138" s="7"/>
      <c r="V138" s="15"/>
      <c r="W138" s="27">
        <f t="shared" si="13"/>
        <v>3</v>
      </c>
      <c r="X138" s="15">
        <f t="shared" si="14"/>
        <v>5</v>
      </c>
      <c r="Y138" s="20">
        <f t="shared" si="15"/>
        <v>8</v>
      </c>
      <c r="AA138" s="21" t="s">
        <v>643</v>
      </c>
      <c r="AB138" s="20">
        <f>SUM(Y138)</f>
        <v>8</v>
      </c>
    </row>
    <row r="139" spans="1:28" s="20" customFormat="1" ht="12.75">
      <c r="A139" s="35">
        <v>440401</v>
      </c>
      <c r="B139" s="7" t="s">
        <v>341</v>
      </c>
      <c r="C139" s="8" t="s">
        <v>420</v>
      </c>
      <c r="D139" s="7" t="s">
        <v>340</v>
      </c>
      <c r="E139" s="7" t="s">
        <v>46</v>
      </c>
      <c r="F139" s="15" t="s">
        <v>127</v>
      </c>
      <c r="G139" s="50"/>
      <c r="H139" s="7"/>
      <c r="I139" s="7">
        <v>1</v>
      </c>
      <c r="J139" s="7">
        <v>1</v>
      </c>
      <c r="K139" s="7"/>
      <c r="L139" s="7"/>
      <c r="M139" s="7"/>
      <c r="N139" s="7">
        <v>1</v>
      </c>
      <c r="O139" s="7"/>
      <c r="P139" s="7">
        <v>2</v>
      </c>
      <c r="Q139" s="7">
        <v>3</v>
      </c>
      <c r="R139" s="7">
        <v>7</v>
      </c>
      <c r="S139" s="7">
        <v>2</v>
      </c>
      <c r="T139" s="7">
        <v>2</v>
      </c>
      <c r="U139" s="7"/>
      <c r="V139" s="15"/>
      <c r="W139" s="27">
        <f t="shared" si="13"/>
        <v>6</v>
      </c>
      <c r="X139" s="15">
        <f t="shared" si="14"/>
        <v>13</v>
      </c>
      <c r="Y139" s="20">
        <f t="shared" si="15"/>
        <v>19</v>
      </c>
      <c r="AA139" s="21" t="s">
        <v>642</v>
      </c>
      <c r="AB139" s="57">
        <f>SUM(Y139)</f>
        <v>19</v>
      </c>
    </row>
    <row r="140" spans="1:27" s="20" customFormat="1" ht="12.75">
      <c r="A140" s="35">
        <v>440501</v>
      </c>
      <c r="B140" s="7" t="s">
        <v>345</v>
      </c>
      <c r="C140" s="8" t="s">
        <v>420</v>
      </c>
      <c r="D140" s="7" t="s">
        <v>344</v>
      </c>
      <c r="E140" s="7" t="s">
        <v>47</v>
      </c>
      <c r="F140" s="15" t="s">
        <v>109</v>
      </c>
      <c r="G140" s="50"/>
      <c r="H140" s="7">
        <v>1</v>
      </c>
      <c r="I140" s="7"/>
      <c r="J140" s="7"/>
      <c r="K140" s="7"/>
      <c r="L140" s="7"/>
      <c r="M140" s="7"/>
      <c r="N140" s="7"/>
      <c r="O140" s="7"/>
      <c r="P140" s="7">
        <v>1</v>
      </c>
      <c r="Q140" s="7">
        <v>1</v>
      </c>
      <c r="R140" s="7">
        <v>3</v>
      </c>
      <c r="S140" s="7"/>
      <c r="T140" s="7">
        <v>4</v>
      </c>
      <c r="U140" s="7"/>
      <c r="V140" s="15"/>
      <c r="W140" s="27">
        <f t="shared" si="13"/>
        <v>1</v>
      </c>
      <c r="X140" s="15">
        <f t="shared" si="14"/>
        <v>9</v>
      </c>
      <c r="Y140" s="20">
        <f t="shared" si="15"/>
        <v>10</v>
      </c>
      <c r="AA140" s="21" t="s">
        <v>639</v>
      </c>
    </row>
    <row r="141" spans="1:27" s="20" customFormat="1" ht="12.75">
      <c r="A141" s="35">
        <v>450602</v>
      </c>
      <c r="B141" s="7" t="s">
        <v>347</v>
      </c>
      <c r="C141" s="8" t="s">
        <v>420</v>
      </c>
      <c r="D141" s="7" t="s">
        <v>346</v>
      </c>
      <c r="E141" s="7" t="s">
        <v>47</v>
      </c>
      <c r="F141" s="15" t="s">
        <v>109</v>
      </c>
      <c r="G141" s="50">
        <v>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15"/>
      <c r="W141" s="27">
        <f t="shared" si="13"/>
        <v>1</v>
      </c>
      <c r="X141" s="15">
        <f t="shared" si="14"/>
        <v>0</v>
      </c>
      <c r="Y141" s="20">
        <f t="shared" si="15"/>
        <v>1</v>
      </c>
      <c r="AA141" s="21" t="s">
        <v>637</v>
      </c>
    </row>
    <row r="142" spans="1:27" s="20" customFormat="1" ht="12.75">
      <c r="A142" s="35">
        <v>451001</v>
      </c>
      <c r="B142" s="7" t="s">
        <v>349</v>
      </c>
      <c r="C142" s="8" t="s">
        <v>420</v>
      </c>
      <c r="D142" s="7" t="s">
        <v>348</v>
      </c>
      <c r="E142" s="7" t="s">
        <v>46</v>
      </c>
      <c r="F142" s="15" t="s">
        <v>127</v>
      </c>
      <c r="G142" s="50"/>
      <c r="H142" s="7"/>
      <c r="I142" s="7">
        <v>1</v>
      </c>
      <c r="J142" s="7"/>
      <c r="K142" s="7"/>
      <c r="L142" s="7"/>
      <c r="M142" s="7"/>
      <c r="N142" s="7"/>
      <c r="O142" s="7"/>
      <c r="P142" s="7">
        <v>1</v>
      </c>
      <c r="Q142" s="7">
        <v>2</v>
      </c>
      <c r="R142" s="7">
        <v>4</v>
      </c>
      <c r="S142" s="7">
        <v>1</v>
      </c>
      <c r="T142" s="7"/>
      <c r="U142" s="7"/>
      <c r="V142" s="15"/>
      <c r="W142" s="27">
        <f t="shared" si="13"/>
        <v>4</v>
      </c>
      <c r="X142" s="15">
        <f t="shared" si="14"/>
        <v>5</v>
      </c>
      <c r="Y142" s="20">
        <f t="shared" si="15"/>
        <v>9</v>
      </c>
      <c r="AA142" s="21" t="s">
        <v>639</v>
      </c>
    </row>
    <row r="143" spans="1:28" s="20" customFormat="1" ht="12.75">
      <c r="A143" s="35">
        <v>500901</v>
      </c>
      <c r="B143" s="7" t="s">
        <v>351</v>
      </c>
      <c r="C143" s="8" t="s">
        <v>420</v>
      </c>
      <c r="D143" s="7" t="s">
        <v>350</v>
      </c>
      <c r="E143" s="7" t="s">
        <v>46</v>
      </c>
      <c r="F143" s="15" t="s">
        <v>232</v>
      </c>
      <c r="G143" s="50"/>
      <c r="H143" s="7"/>
      <c r="I143" s="7"/>
      <c r="J143" s="7"/>
      <c r="K143" s="7"/>
      <c r="L143" s="7"/>
      <c r="M143" s="7">
        <v>1</v>
      </c>
      <c r="N143" s="7"/>
      <c r="O143" s="7"/>
      <c r="P143" s="7"/>
      <c r="Q143" s="7">
        <v>1</v>
      </c>
      <c r="R143" s="7"/>
      <c r="S143" s="7">
        <v>1</v>
      </c>
      <c r="T143" s="7"/>
      <c r="U143" s="7"/>
      <c r="V143" s="15"/>
      <c r="W143" s="27">
        <f t="shared" si="13"/>
        <v>3</v>
      </c>
      <c r="X143" s="15">
        <f t="shared" si="14"/>
        <v>0</v>
      </c>
      <c r="Y143" s="20">
        <f t="shared" si="15"/>
        <v>3</v>
      </c>
      <c r="AA143" s="21" t="s">
        <v>644</v>
      </c>
      <c r="AB143" s="20">
        <f>SUM(Y143)</f>
        <v>3</v>
      </c>
    </row>
    <row r="144" spans="1:27" s="20" customFormat="1" ht="12.75">
      <c r="A144" s="35">
        <v>510203</v>
      </c>
      <c r="B144" s="7" t="s">
        <v>353</v>
      </c>
      <c r="C144" s="8" t="s">
        <v>420</v>
      </c>
      <c r="D144" s="7" t="s">
        <v>352</v>
      </c>
      <c r="E144" s="7" t="s">
        <v>48</v>
      </c>
      <c r="F144" s="15" t="s">
        <v>28</v>
      </c>
      <c r="G144" s="5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14</v>
      </c>
      <c r="S144" s="7"/>
      <c r="T144" s="7">
        <v>1</v>
      </c>
      <c r="U144" s="7"/>
      <c r="V144" s="15"/>
      <c r="W144" s="27">
        <f t="shared" si="13"/>
        <v>0</v>
      </c>
      <c r="X144" s="15">
        <f t="shared" si="14"/>
        <v>15</v>
      </c>
      <c r="Y144" s="20">
        <f t="shared" si="15"/>
        <v>15</v>
      </c>
      <c r="AA144" s="21" t="s">
        <v>637</v>
      </c>
    </row>
    <row r="145" spans="1:27" s="20" customFormat="1" ht="12.75">
      <c r="A145" s="35">
        <v>511005</v>
      </c>
      <c r="B145" s="7" t="s">
        <v>355</v>
      </c>
      <c r="C145" s="8" t="s">
        <v>420</v>
      </c>
      <c r="D145" s="7" t="s">
        <v>354</v>
      </c>
      <c r="E145" s="7" t="s">
        <v>46</v>
      </c>
      <c r="F145" s="15" t="s">
        <v>109</v>
      </c>
      <c r="G145" s="50"/>
      <c r="H145" s="7"/>
      <c r="I145" s="7">
        <v>1</v>
      </c>
      <c r="J145" s="7">
        <v>1</v>
      </c>
      <c r="K145" s="7"/>
      <c r="L145" s="7"/>
      <c r="M145" s="7"/>
      <c r="N145" s="7">
        <v>2</v>
      </c>
      <c r="O145" s="7">
        <v>1</v>
      </c>
      <c r="P145" s="7"/>
      <c r="Q145" s="7">
        <v>1</v>
      </c>
      <c r="R145" s="7">
        <v>11</v>
      </c>
      <c r="S145" s="7">
        <v>1</v>
      </c>
      <c r="T145" s="7">
        <v>3</v>
      </c>
      <c r="U145" s="7"/>
      <c r="V145" s="15"/>
      <c r="W145" s="27">
        <f t="shared" si="13"/>
        <v>4</v>
      </c>
      <c r="X145" s="15">
        <f t="shared" si="14"/>
        <v>17</v>
      </c>
      <c r="Y145" s="20">
        <f t="shared" si="15"/>
        <v>21</v>
      </c>
      <c r="AA145" s="21" t="s">
        <v>637</v>
      </c>
    </row>
    <row r="146" spans="1:27" s="20" customFormat="1" ht="12.75">
      <c r="A146" s="35">
        <v>512003</v>
      </c>
      <c r="B146" s="7" t="s">
        <v>357</v>
      </c>
      <c r="C146" s="8" t="s">
        <v>420</v>
      </c>
      <c r="D146" s="7" t="s">
        <v>356</v>
      </c>
      <c r="E146" s="7" t="s">
        <v>52</v>
      </c>
      <c r="F146" s="15" t="s">
        <v>31</v>
      </c>
      <c r="G146" s="50">
        <v>1</v>
      </c>
      <c r="H146" s="7"/>
      <c r="I146" s="7"/>
      <c r="J146" s="7"/>
      <c r="K146" s="7"/>
      <c r="L146" s="7"/>
      <c r="M146" s="7"/>
      <c r="N146" s="7"/>
      <c r="O146" s="7"/>
      <c r="P146" s="7"/>
      <c r="Q146" s="7">
        <v>2</v>
      </c>
      <c r="R146" s="7">
        <v>1</v>
      </c>
      <c r="S146" s="7"/>
      <c r="T146" s="7"/>
      <c r="U146" s="7"/>
      <c r="V146" s="15"/>
      <c r="W146" s="27">
        <f t="shared" si="13"/>
        <v>3</v>
      </c>
      <c r="X146" s="15">
        <f t="shared" si="14"/>
        <v>1</v>
      </c>
      <c r="Y146" s="20">
        <f t="shared" si="15"/>
        <v>4</v>
      </c>
      <c r="AA146" s="21" t="s">
        <v>637</v>
      </c>
    </row>
    <row r="147" spans="1:27" s="20" customFormat="1" ht="12.75">
      <c r="A147" s="35">
        <v>513808</v>
      </c>
      <c r="B147" s="7" t="s">
        <v>359</v>
      </c>
      <c r="C147" s="8" t="s">
        <v>420</v>
      </c>
      <c r="D147" s="7" t="s">
        <v>358</v>
      </c>
      <c r="E147" s="7" t="s">
        <v>51</v>
      </c>
      <c r="F147" s="15" t="s">
        <v>260</v>
      </c>
      <c r="G147" s="50"/>
      <c r="H147" s="7">
        <v>2</v>
      </c>
      <c r="I147" s="7"/>
      <c r="J147" s="7"/>
      <c r="K147" s="7"/>
      <c r="L147" s="7"/>
      <c r="M147" s="7"/>
      <c r="N147" s="7"/>
      <c r="O147" s="7"/>
      <c r="P147" s="7"/>
      <c r="Q147" s="7"/>
      <c r="R147" s="7">
        <v>14</v>
      </c>
      <c r="S147" s="7"/>
      <c r="T147" s="7">
        <v>1</v>
      </c>
      <c r="U147" s="7"/>
      <c r="V147" s="15"/>
      <c r="W147" s="27">
        <f t="shared" si="13"/>
        <v>0</v>
      </c>
      <c r="X147" s="15">
        <f t="shared" si="14"/>
        <v>17</v>
      </c>
      <c r="Y147" s="20">
        <f t="shared" si="15"/>
        <v>17</v>
      </c>
      <c r="AA147" s="21" t="s">
        <v>637</v>
      </c>
    </row>
    <row r="148" spans="1:28" s="20" customFormat="1" ht="12.75">
      <c r="A148" s="35">
        <v>520201</v>
      </c>
      <c r="B148" s="7" t="s">
        <v>424</v>
      </c>
      <c r="C148" s="8" t="s">
        <v>420</v>
      </c>
      <c r="D148" s="7" t="s">
        <v>360</v>
      </c>
      <c r="E148" s="7" t="s">
        <v>53</v>
      </c>
      <c r="F148" s="15" t="s">
        <v>32</v>
      </c>
      <c r="G148" s="50">
        <v>3</v>
      </c>
      <c r="H148" s="7">
        <v>1</v>
      </c>
      <c r="I148" s="7"/>
      <c r="J148" s="7">
        <v>1</v>
      </c>
      <c r="K148" s="7"/>
      <c r="L148" s="7"/>
      <c r="M148" s="7">
        <v>1</v>
      </c>
      <c r="N148" s="7">
        <v>1</v>
      </c>
      <c r="O148" s="7"/>
      <c r="P148" s="7"/>
      <c r="Q148" s="7">
        <v>6</v>
      </c>
      <c r="R148" s="7">
        <v>3</v>
      </c>
      <c r="S148" s="7">
        <v>1</v>
      </c>
      <c r="T148" s="7">
        <v>2</v>
      </c>
      <c r="U148" s="7"/>
      <c r="V148" s="15"/>
      <c r="W148" s="27">
        <f t="shared" si="13"/>
        <v>11</v>
      </c>
      <c r="X148" s="15">
        <f t="shared" si="14"/>
        <v>8</v>
      </c>
      <c r="Y148" s="20">
        <f t="shared" si="15"/>
        <v>19</v>
      </c>
      <c r="AA148" s="21" t="s">
        <v>645</v>
      </c>
      <c r="AB148" s="20">
        <f>SUM(Y148:Y150)</f>
        <v>74</v>
      </c>
    </row>
    <row r="149" spans="1:27" s="20" customFormat="1" ht="12.75">
      <c r="A149" s="35">
        <v>520201</v>
      </c>
      <c r="B149" s="7" t="s">
        <v>362</v>
      </c>
      <c r="C149" s="8" t="s">
        <v>420</v>
      </c>
      <c r="D149" s="7" t="s">
        <v>361</v>
      </c>
      <c r="E149" s="7" t="s">
        <v>53</v>
      </c>
      <c r="F149" s="15" t="s">
        <v>32</v>
      </c>
      <c r="G149" s="50">
        <v>1</v>
      </c>
      <c r="H149" s="7"/>
      <c r="I149" s="7"/>
      <c r="J149" s="7"/>
      <c r="K149" s="7"/>
      <c r="L149" s="7"/>
      <c r="M149" s="7"/>
      <c r="N149" s="7">
        <v>1</v>
      </c>
      <c r="O149" s="7">
        <v>2</v>
      </c>
      <c r="P149" s="7">
        <v>1</v>
      </c>
      <c r="Q149" s="7">
        <v>22</v>
      </c>
      <c r="R149" s="7">
        <v>19</v>
      </c>
      <c r="S149" s="7">
        <v>5</v>
      </c>
      <c r="T149" s="7">
        <v>2</v>
      </c>
      <c r="U149" s="7"/>
      <c r="V149" s="15"/>
      <c r="W149" s="27">
        <f t="shared" si="13"/>
        <v>30</v>
      </c>
      <c r="X149" s="15">
        <f t="shared" si="14"/>
        <v>23</v>
      </c>
      <c r="Y149" s="20">
        <f t="shared" si="15"/>
        <v>53</v>
      </c>
      <c r="AA149" s="21" t="s">
        <v>645</v>
      </c>
    </row>
    <row r="150" spans="1:27" s="20" customFormat="1" ht="12.75">
      <c r="A150" s="35">
        <v>520201</v>
      </c>
      <c r="B150" s="7" t="s">
        <v>425</v>
      </c>
      <c r="C150" s="8" t="s">
        <v>420</v>
      </c>
      <c r="D150" s="7" t="s">
        <v>363</v>
      </c>
      <c r="E150" s="7" t="s">
        <v>53</v>
      </c>
      <c r="F150" s="15" t="s">
        <v>32</v>
      </c>
      <c r="G150" s="5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2</v>
      </c>
      <c r="S150" s="7"/>
      <c r="T150" s="7"/>
      <c r="U150" s="7"/>
      <c r="V150" s="15"/>
      <c r="W150" s="27">
        <f t="shared" si="13"/>
        <v>0</v>
      </c>
      <c r="X150" s="15">
        <f t="shared" si="14"/>
        <v>2</v>
      </c>
      <c r="Y150" s="20">
        <f t="shared" si="15"/>
        <v>2</v>
      </c>
      <c r="AA150" s="21" t="s">
        <v>645</v>
      </c>
    </row>
    <row r="151" spans="1:27" s="20" customFormat="1" ht="12.75">
      <c r="A151" s="35">
        <v>520301</v>
      </c>
      <c r="B151" s="7" t="s">
        <v>365</v>
      </c>
      <c r="C151" s="8" t="s">
        <v>420</v>
      </c>
      <c r="D151" s="7" t="s">
        <v>364</v>
      </c>
      <c r="E151" s="7" t="s">
        <v>53</v>
      </c>
      <c r="F151" s="15" t="s">
        <v>32</v>
      </c>
      <c r="G151" s="50"/>
      <c r="H151" s="7">
        <v>1</v>
      </c>
      <c r="I151" s="7">
        <v>1</v>
      </c>
      <c r="J151" s="7">
        <v>1</v>
      </c>
      <c r="K151" s="7"/>
      <c r="L151" s="7"/>
      <c r="M151" s="7">
        <v>1</v>
      </c>
      <c r="N151" s="7">
        <v>1</v>
      </c>
      <c r="O151" s="7"/>
      <c r="P151" s="7"/>
      <c r="Q151" s="7">
        <v>10</v>
      </c>
      <c r="R151" s="7">
        <v>10</v>
      </c>
      <c r="S151" s="7">
        <v>2</v>
      </c>
      <c r="T151" s="7"/>
      <c r="U151" s="7"/>
      <c r="V151" s="15"/>
      <c r="W151" s="27">
        <f t="shared" si="13"/>
        <v>14</v>
      </c>
      <c r="X151" s="15">
        <f t="shared" si="14"/>
        <v>13</v>
      </c>
      <c r="Y151" s="20">
        <f t="shared" si="15"/>
        <v>27</v>
      </c>
      <c r="AA151" s="21" t="s">
        <v>637</v>
      </c>
    </row>
    <row r="152" spans="1:27" s="20" customFormat="1" ht="12.75">
      <c r="A152" s="35">
        <v>521002</v>
      </c>
      <c r="B152" s="7" t="s">
        <v>423</v>
      </c>
      <c r="C152" s="8" t="s">
        <v>420</v>
      </c>
      <c r="D152" s="7" t="s">
        <v>367</v>
      </c>
      <c r="E152" s="7" t="s">
        <v>33</v>
      </c>
      <c r="F152" s="15" t="s">
        <v>368</v>
      </c>
      <c r="G152" s="50"/>
      <c r="H152" s="7"/>
      <c r="I152" s="7"/>
      <c r="J152" s="7">
        <v>2</v>
      </c>
      <c r="K152" s="7"/>
      <c r="L152" s="7"/>
      <c r="M152" s="7"/>
      <c r="N152" s="7"/>
      <c r="O152" s="7"/>
      <c r="P152" s="7"/>
      <c r="Q152" s="7">
        <v>2</v>
      </c>
      <c r="R152" s="7">
        <v>2</v>
      </c>
      <c r="S152" s="7"/>
      <c r="T152" s="7">
        <v>1</v>
      </c>
      <c r="U152" s="7"/>
      <c r="V152" s="15"/>
      <c r="W152" s="27">
        <f t="shared" si="13"/>
        <v>2</v>
      </c>
      <c r="X152" s="15">
        <f t="shared" si="14"/>
        <v>5</v>
      </c>
      <c r="Y152" s="20">
        <f t="shared" si="15"/>
        <v>7</v>
      </c>
      <c r="AA152" s="21" t="s">
        <v>637</v>
      </c>
    </row>
    <row r="153" spans="1:27" s="20" customFormat="1" ht="12.75">
      <c r="A153" s="36">
        <v>540101</v>
      </c>
      <c r="B153" s="16" t="s">
        <v>370</v>
      </c>
      <c r="C153" s="17" t="s">
        <v>420</v>
      </c>
      <c r="D153" s="16" t="s">
        <v>369</v>
      </c>
      <c r="E153" s="16" t="s">
        <v>46</v>
      </c>
      <c r="F153" s="18" t="s">
        <v>124</v>
      </c>
      <c r="G153" s="51"/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5</v>
      </c>
      <c r="R153" s="16">
        <v>1</v>
      </c>
      <c r="S153" s="16">
        <v>3</v>
      </c>
      <c r="T153" s="16"/>
      <c r="U153" s="16"/>
      <c r="V153" s="18"/>
      <c r="W153" s="28">
        <f t="shared" si="13"/>
        <v>8</v>
      </c>
      <c r="X153" s="18">
        <f t="shared" si="14"/>
        <v>1</v>
      </c>
      <c r="Y153" s="20">
        <f t="shared" si="15"/>
        <v>9</v>
      </c>
      <c r="AA153" s="21" t="s">
        <v>639</v>
      </c>
    </row>
    <row r="154" spans="1:28" s="20" customFormat="1" ht="12.75">
      <c r="A154" s="21" t="s">
        <v>1</v>
      </c>
      <c r="C154" s="21"/>
      <c r="D154" s="46"/>
      <c r="E154" s="21"/>
      <c r="F154" s="21"/>
      <c r="G154" s="20">
        <f aca="true" t="shared" si="16" ref="G154:Y154">SUM(G103:G153)</f>
        <v>21</v>
      </c>
      <c r="H154" s="20">
        <f t="shared" si="16"/>
        <v>11</v>
      </c>
      <c r="I154" s="20">
        <f t="shared" si="16"/>
        <v>8</v>
      </c>
      <c r="J154" s="20">
        <f t="shared" si="16"/>
        <v>10</v>
      </c>
      <c r="K154" s="20">
        <f t="shared" si="16"/>
        <v>1</v>
      </c>
      <c r="L154" s="20">
        <f t="shared" si="16"/>
        <v>0</v>
      </c>
      <c r="M154" s="20">
        <f t="shared" si="16"/>
        <v>4</v>
      </c>
      <c r="N154" s="20">
        <f t="shared" si="16"/>
        <v>13</v>
      </c>
      <c r="O154" s="20">
        <f t="shared" si="16"/>
        <v>6</v>
      </c>
      <c r="P154" s="20">
        <f t="shared" si="16"/>
        <v>14</v>
      </c>
      <c r="Q154" s="20">
        <f t="shared" si="16"/>
        <v>118</v>
      </c>
      <c r="R154" s="20">
        <f t="shared" si="16"/>
        <v>261</v>
      </c>
      <c r="S154" s="20">
        <f t="shared" si="16"/>
        <v>28</v>
      </c>
      <c r="T154" s="20">
        <f t="shared" si="16"/>
        <v>53</v>
      </c>
      <c r="U154" s="20">
        <f>SUM(U103:U153)</f>
        <v>1</v>
      </c>
      <c r="V154" s="20">
        <f>SUM(V103:V153)</f>
        <v>0</v>
      </c>
      <c r="W154" s="20">
        <f t="shared" si="16"/>
        <v>187</v>
      </c>
      <c r="X154" s="20">
        <f t="shared" si="16"/>
        <v>362</v>
      </c>
      <c r="Y154" s="20">
        <f t="shared" si="16"/>
        <v>549</v>
      </c>
      <c r="AA154" s="21"/>
      <c r="AB154" s="20">
        <f>SUM(AB103:AB153)</f>
        <v>609</v>
      </c>
    </row>
    <row r="155" spans="1:27" s="20" customFormat="1" ht="12.75">
      <c r="A155" s="21"/>
      <c r="C155" s="21"/>
      <c r="D155" s="46"/>
      <c r="E155" s="21"/>
      <c r="F155" s="21"/>
      <c r="AA155" s="21"/>
    </row>
    <row r="156" spans="1:27" s="20" customFormat="1" ht="12.75">
      <c r="A156" s="21"/>
      <c r="C156" s="21"/>
      <c r="D156" s="46"/>
      <c r="E156" s="21"/>
      <c r="F156" s="21"/>
      <c r="AA156" s="21"/>
    </row>
    <row r="157" spans="1:27" ht="12.75">
      <c r="A157" s="3" t="s">
        <v>8</v>
      </c>
      <c r="C157" s="1"/>
      <c r="E157" s="1"/>
      <c r="AA157" s="21"/>
    </row>
    <row r="158" spans="1:5" ht="12.75">
      <c r="A158" s="3" t="s">
        <v>7</v>
      </c>
      <c r="C158" s="1"/>
      <c r="E158" s="1"/>
    </row>
    <row r="159" spans="1:5" ht="12.75">
      <c r="A159" s="3" t="s">
        <v>105</v>
      </c>
      <c r="E159" s="1"/>
    </row>
    <row r="160" spans="1:5" ht="12.75">
      <c r="A160" s="60"/>
      <c r="C160" s="3" t="s">
        <v>16</v>
      </c>
      <c r="E160" s="1"/>
    </row>
    <row r="161" spans="1:24" ht="12.75">
      <c r="A161" s="1"/>
      <c r="C161" s="1"/>
      <c r="E161" s="1"/>
      <c r="G161" s="116" t="s">
        <v>9</v>
      </c>
      <c r="H161" s="116"/>
      <c r="I161" s="116" t="s">
        <v>11</v>
      </c>
      <c r="J161" s="116"/>
      <c r="K161" s="116" t="s">
        <v>10</v>
      </c>
      <c r="L161" s="116"/>
      <c r="M161" s="116" t="s">
        <v>12</v>
      </c>
      <c r="N161" s="116"/>
      <c r="O161" s="116" t="s">
        <v>3</v>
      </c>
      <c r="P161" s="116"/>
      <c r="Q161" s="116" t="s">
        <v>4</v>
      </c>
      <c r="R161" s="116"/>
      <c r="S161" s="116" t="s">
        <v>5</v>
      </c>
      <c r="T161" s="116"/>
      <c r="U161" s="117" t="s">
        <v>106</v>
      </c>
      <c r="V161" s="118"/>
      <c r="W161" s="116" t="s">
        <v>13</v>
      </c>
      <c r="X161" s="116"/>
    </row>
    <row r="162" spans="1:26" ht="12.75">
      <c r="A162" s="4" t="s">
        <v>103</v>
      </c>
      <c r="B162" s="9" t="s">
        <v>59</v>
      </c>
      <c r="C162" s="10" t="s">
        <v>2</v>
      </c>
      <c r="D162" s="47" t="s">
        <v>60</v>
      </c>
      <c r="E162" s="10" t="s">
        <v>34</v>
      </c>
      <c r="F162" s="10" t="s">
        <v>35</v>
      </c>
      <c r="G162" s="11" t="s">
        <v>0</v>
      </c>
      <c r="H162" s="11" t="s">
        <v>6</v>
      </c>
      <c r="I162" s="11" t="s">
        <v>0</v>
      </c>
      <c r="J162" s="11" t="s">
        <v>6</v>
      </c>
      <c r="K162" s="11" t="s">
        <v>0</v>
      </c>
      <c r="L162" s="11" t="s">
        <v>6</v>
      </c>
      <c r="M162" s="11" t="s">
        <v>0</v>
      </c>
      <c r="N162" s="11" t="s">
        <v>6</v>
      </c>
      <c r="O162" s="11" t="s">
        <v>0</v>
      </c>
      <c r="P162" s="11" t="s">
        <v>6</v>
      </c>
      <c r="Q162" s="11" t="s">
        <v>0</v>
      </c>
      <c r="R162" s="11" t="s">
        <v>6</v>
      </c>
      <c r="S162" s="11" t="s">
        <v>0</v>
      </c>
      <c r="T162" s="11" t="s">
        <v>6</v>
      </c>
      <c r="U162" s="34" t="s">
        <v>0</v>
      </c>
      <c r="V162" s="34" t="s">
        <v>6</v>
      </c>
      <c r="W162" s="11" t="s">
        <v>0</v>
      </c>
      <c r="X162" s="11" t="s">
        <v>6</v>
      </c>
      <c r="Y162" s="29" t="s">
        <v>1</v>
      </c>
      <c r="Z162" s="20"/>
    </row>
    <row r="163" spans="1:28" s="20" customFormat="1" ht="12.75">
      <c r="A163" s="42" t="s">
        <v>574</v>
      </c>
      <c r="B163" s="12" t="s">
        <v>432</v>
      </c>
      <c r="C163" s="13" t="s">
        <v>421</v>
      </c>
      <c r="D163" s="12" t="s">
        <v>371</v>
      </c>
      <c r="E163" s="12" t="s">
        <v>47</v>
      </c>
      <c r="F163" s="14" t="s">
        <v>109</v>
      </c>
      <c r="G163" s="5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v>1</v>
      </c>
      <c r="R163" s="12">
        <v>1</v>
      </c>
      <c r="S163" s="12"/>
      <c r="T163" s="12"/>
      <c r="U163" s="12"/>
      <c r="V163" s="14"/>
      <c r="W163" s="26">
        <f aca="true" t="shared" si="17" ref="W163:W189">G163+I163+K163+M163+O163+Q163+S163+U163</f>
        <v>1</v>
      </c>
      <c r="X163" s="14">
        <f aca="true" t="shared" si="18" ref="X163:X189">H163+J163+L163+N163+P163+R163+T163+V163</f>
        <v>1</v>
      </c>
      <c r="Y163" s="20">
        <f aca="true" t="shared" si="19" ref="Y163:Y189">SUM(W163:X163)</f>
        <v>2</v>
      </c>
      <c r="AA163" s="21" t="s">
        <v>646</v>
      </c>
      <c r="AB163"/>
    </row>
    <row r="164" spans="1:28" s="20" customFormat="1" ht="12.75">
      <c r="A164" s="30" t="s">
        <v>574</v>
      </c>
      <c r="B164" s="7" t="s">
        <v>433</v>
      </c>
      <c r="C164" s="8" t="s">
        <v>421</v>
      </c>
      <c r="D164" s="7" t="s">
        <v>372</v>
      </c>
      <c r="E164" s="7" t="s">
        <v>47</v>
      </c>
      <c r="F164" s="15" t="s">
        <v>109</v>
      </c>
      <c r="G164" s="5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1</v>
      </c>
      <c r="S164" s="7"/>
      <c r="T164" s="7"/>
      <c r="U164" s="7"/>
      <c r="V164" s="15"/>
      <c r="W164" s="27">
        <f t="shared" si="17"/>
        <v>0</v>
      </c>
      <c r="X164" s="15">
        <f t="shared" si="18"/>
        <v>1</v>
      </c>
      <c r="Y164" s="20">
        <f t="shared" si="19"/>
        <v>1</v>
      </c>
      <c r="AA164" s="21" t="s">
        <v>646</v>
      </c>
      <c r="AB164"/>
    </row>
    <row r="165" spans="1:28" s="20" customFormat="1" ht="12.75">
      <c r="A165" s="30" t="s">
        <v>574</v>
      </c>
      <c r="B165" s="7" t="s">
        <v>434</v>
      </c>
      <c r="C165" s="8" t="s">
        <v>421</v>
      </c>
      <c r="D165" s="7" t="s">
        <v>373</v>
      </c>
      <c r="E165" s="7" t="s">
        <v>47</v>
      </c>
      <c r="F165" s="15" t="s">
        <v>109</v>
      </c>
      <c r="G165" s="5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2</v>
      </c>
      <c r="S165" s="7"/>
      <c r="T165" s="7"/>
      <c r="U165" s="7"/>
      <c r="V165" s="15"/>
      <c r="W165" s="27">
        <f t="shared" si="17"/>
        <v>0</v>
      </c>
      <c r="X165" s="15">
        <f t="shared" si="18"/>
        <v>2</v>
      </c>
      <c r="Y165" s="20">
        <f t="shared" si="19"/>
        <v>2</v>
      </c>
      <c r="AA165" s="21" t="s">
        <v>646</v>
      </c>
      <c r="AB165"/>
    </row>
    <row r="166" spans="1:28" s="20" customFormat="1" ht="12.75">
      <c r="A166" s="30">
        <v>110101</v>
      </c>
      <c r="B166" s="7" t="s">
        <v>375</v>
      </c>
      <c r="C166" s="8" t="s">
        <v>421</v>
      </c>
      <c r="D166" s="7" t="s">
        <v>374</v>
      </c>
      <c r="E166" s="7" t="s">
        <v>46</v>
      </c>
      <c r="F166" s="15" t="s">
        <v>138</v>
      </c>
      <c r="G166" s="5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1</v>
      </c>
      <c r="S166" s="7"/>
      <c r="T166" s="7"/>
      <c r="U166" s="7"/>
      <c r="V166" s="15"/>
      <c r="W166" s="27">
        <f aca="true" t="shared" si="20" ref="W166:X169">G166+I166+K166+M166+O166+Q166+S166+U166</f>
        <v>0</v>
      </c>
      <c r="X166" s="15">
        <f t="shared" si="20"/>
        <v>1</v>
      </c>
      <c r="Y166" s="20">
        <f>SUM(W166:X166)</f>
        <v>1</v>
      </c>
      <c r="AA166" s="21" t="s">
        <v>646</v>
      </c>
      <c r="AB166"/>
    </row>
    <row r="167" spans="1:28" s="20" customFormat="1" ht="12.75">
      <c r="A167" s="30">
        <v>130101</v>
      </c>
      <c r="B167" s="7" t="s">
        <v>377</v>
      </c>
      <c r="C167" s="8" t="s">
        <v>421</v>
      </c>
      <c r="D167" s="7" t="s">
        <v>376</v>
      </c>
      <c r="E167" s="7" t="s">
        <v>48</v>
      </c>
      <c r="F167" s="15" t="s">
        <v>28</v>
      </c>
      <c r="G167" s="50"/>
      <c r="H167" s="7"/>
      <c r="I167" s="7"/>
      <c r="J167" s="7"/>
      <c r="K167" s="7"/>
      <c r="L167" s="7">
        <v>1</v>
      </c>
      <c r="M167" s="7"/>
      <c r="N167" s="7"/>
      <c r="O167" s="7"/>
      <c r="P167" s="7"/>
      <c r="Q167" s="7"/>
      <c r="R167" s="7">
        <v>7</v>
      </c>
      <c r="S167" s="7"/>
      <c r="T167" s="7"/>
      <c r="U167" s="7"/>
      <c r="V167" s="15"/>
      <c r="W167" s="27">
        <f t="shared" si="20"/>
        <v>0</v>
      </c>
      <c r="X167" s="15">
        <f t="shared" si="20"/>
        <v>8</v>
      </c>
      <c r="Y167" s="20">
        <f>SUM(W167:X167)</f>
        <v>8</v>
      </c>
      <c r="AA167" s="21" t="s">
        <v>646</v>
      </c>
      <c r="AB167"/>
    </row>
    <row r="168" spans="1:28" s="20" customFormat="1" ht="12.75">
      <c r="A168" s="30">
        <v>140701</v>
      </c>
      <c r="B168" s="7" t="s">
        <v>379</v>
      </c>
      <c r="C168" s="8" t="s">
        <v>421</v>
      </c>
      <c r="D168" s="7" t="s">
        <v>378</v>
      </c>
      <c r="E168" s="7" t="s">
        <v>49</v>
      </c>
      <c r="F168" s="15" t="s">
        <v>151</v>
      </c>
      <c r="G168" s="50">
        <v>1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5"/>
      <c r="W168" s="27">
        <f t="shared" si="20"/>
        <v>1</v>
      </c>
      <c r="X168" s="15">
        <f t="shared" si="20"/>
        <v>0</v>
      </c>
      <c r="Y168" s="20">
        <f>SUM(W168:X168)</f>
        <v>1</v>
      </c>
      <c r="AA168" s="21" t="s">
        <v>646</v>
      </c>
      <c r="AB168"/>
    </row>
    <row r="169" spans="1:28" s="20" customFormat="1" ht="12.75">
      <c r="A169" s="30">
        <v>140801</v>
      </c>
      <c r="B169" s="7" t="s">
        <v>381</v>
      </c>
      <c r="C169" s="8" t="s">
        <v>421</v>
      </c>
      <c r="D169" s="7" t="s">
        <v>380</v>
      </c>
      <c r="E169" s="7" t="s">
        <v>49</v>
      </c>
      <c r="F169" s="15" t="s">
        <v>151</v>
      </c>
      <c r="G169" s="5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1</v>
      </c>
      <c r="T169" s="7"/>
      <c r="U169" s="7"/>
      <c r="V169" s="15"/>
      <c r="W169" s="27">
        <f t="shared" si="20"/>
        <v>1</v>
      </c>
      <c r="X169" s="15">
        <f t="shared" si="20"/>
        <v>0</v>
      </c>
      <c r="Y169" s="20">
        <f>SUM(W169:X169)</f>
        <v>1</v>
      </c>
      <c r="AA169" s="21" t="s">
        <v>646</v>
      </c>
      <c r="AB169"/>
    </row>
    <row r="170" spans="1:28" s="20" customFormat="1" ht="12.75">
      <c r="A170" s="35">
        <v>141001</v>
      </c>
      <c r="B170" s="7" t="s">
        <v>383</v>
      </c>
      <c r="C170" s="8" t="s">
        <v>421</v>
      </c>
      <c r="D170" s="7" t="s">
        <v>382</v>
      </c>
      <c r="E170" s="7" t="s">
        <v>49</v>
      </c>
      <c r="F170" s="15" t="s">
        <v>151</v>
      </c>
      <c r="G170" s="50">
        <v>2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15"/>
      <c r="W170" s="27">
        <f t="shared" si="17"/>
        <v>2</v>
      </c>
      <c r="X170" s="15">
        <f t="shared" si="18"/>
        <v>0</v>
      </c>
      <c r="Y170" s="20">
        <f t="shared" si="19"/>
        <v>2</v>
      </c>
      <c r="AA170" s="21" t="s">
        <v>646</v>
      </c>
      <c r="AB170"/>
    </row>
    <row r="171" spans="1:28" s="20" customFormat="1" ht="12.75">
      <c r="A171" s="35">
        <v>141901</v>
      </c>
      <c r="B171" s="7" t="s">
        <v>385</v>
      </c>
      <c r="C171" s="8" t="s">
        <v>421</v>
      </c>
      <c r="D171" s="7" t="s">
        <v>384</v>
      </c>
      <c r="E171" s="7" t="s">
        <v>49</v>
      </c>
      <c r="F171" s="15" t="s">
        <v>151</v>
      </c>
      <c r="G171" s="50">
        <v>2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3</v>
      </c>
      <c r="R171" s="7"/>
      <c r="S171" s="7"/>
      <c r="T171" s="7"/>
      <c r="U171" s="7"/>
      <c r="V171" s="15"/>
      <c r="W171" s="27">
        <f t="shared" si="17"/>
        <v>5</v>
      </c>
      <c r="X171" s="15">
        <f t="shared" si="18"/>
        <v>0</v>
      </c>
      <c r="Y171" s="20">
        <f t="shared" si="19"/>
        <v>5</v>
      </c>
      <c r="AA171" s="21" t="s">
        <v>646</v>
      </c>
      <c r="AB171"/>
    </row>
    <row r="172" spans="1:27" s="20" customFormat="1" ht="12.75">
      <c r="A172" s="35">
        <v>142401</v>
      </c>
      <c r="B172" s="7" t="s">
        <v>387</v>
      </c>
      <c r="C172" s="8" t="s">
        <v>421</v>
      </c>
      <c r="D172" s="7" t="s">
        <v>386</v>
      </c>
      <c r="E172" s="7" t="s">
        <v>49</v>
      </c>
      <c r="F172" s="15" t="s">
        <v>151</v>
      </c>
      <c r="G172" s="50"/>
      <c r="H172" s="7"/>
      <c r="I172" s="7"/>
      <c r="J172" s="7"/>
      <c r="K172" s="7"/>
      <c r="L172" s="7"/>
      <c r="M172" s="7"/>
      <c r="N172" s="7"/>
      <c r="O172" s="7"/>
      <c r="P172" s="7"/>
      <c r="Q172" s="7">
        <v>1</v>
      </c>
      <c r="R172" s="7"/>
      <c r="S172" s="7"/>
      <c r="T172" s="7"/>
      <c r="U172" s="7"/>
      <c r="V172" s="15"/>
      <c r="W172" s="27">
        <f t="shared" si="17"/>
        <v>1</v>
      </c>
      <c r="X172" s="15">
        <f t="shared" si="18"/>
        <v>0</v>
      </c>
      <c r="Y172" s="20">
        <f t="shared" si="19"/>
        <v>1</v>
      </c>
      <c r="AA172" s="21" t="s">
        <v>646</v>
      </c>
    </row>
    <row r="173" spans="1:27" s="20" customFormat="1" ht="12.75">
      <c r="A173" s="35">
        <v>230101</v>
      </c>
      <c r="B173" s="7" t="s">
        <v>389</v>
      </c>
      <c r="C173" s="8" t="s">
        <v>421</v>
      </c>
      <c r="D173" s="7" t="s">
        <v>388</v>
      </c>
      <c r="E173" s="7" t="s">
        <v>46</v>
      </c>
      <c r="F173" s="15" t="s">
        <v>124</v>
      </c>
      <c r="G173" s="50"/>
      <c r="H173" s="7">
        <v>2</v>
      </c>
      <c r="I173" s="7"/>
      <c r="J173" s="7"/>
      <c r="K173" s="7"/>
      <c r="L173" s="7"/>
      <c r="M173" s="7"/>
      <c r="N173" s="7"/>
      <c r="O173" s="7"/>
      <c r="P173" s="7"/>
      <c r="Q173" s="7">
        <v>1</v>
      </c>
      <c r="R173" s="7">
        <v>6</v>
      </c>
      <c r="S173" s="7"/>
      <c r="T173" s="7"/>
      <c r="U173" s="7"/>
      <c r="V173" s="15"/>
      <c r="W173" s="27">
        <f t="shared" si="17"/>
        <v>1</v>
      </c>
      <c r="X173" s="15">
        <f t="shared" si="18"/>
        <v>8</v>
      </c>
      <c r="Y173" s="20">
        <f t="shared" si="19"/>
        <v>9</v>
      </c>
      <c r="AA173" s="21" t="s">
        <v>646</v>
      </c>
    </row>
    <row r="174" spans="1:27" s="20" customFormat="1" ht="12.75">
      <c r="A174" s="35">
        <v>260202</v>
      </c>
      <c r="B174" s="7" t="s">
        <v>391</v>
      </c>
      <c r="C174" s="8" t="s">
        <v>421</v>
      </c>
      <c r="D174" s="7" t="s">
        <v>390</v>
      </c>
      <c r="E174" s="7" t="s">
        <v>46</v>
      </c>
      <c r="F174" s="15" t="s">
        <v>109</v>
      </c>
      <c r="G174" s="50"/>
      <c r="H174" s="7"/>
      <c r="I174" s="7"/>
      <c r="J174" s="7"/>
      <c r="K174" s="7"/>
      <c r="L174" s="7"/>
      <c r="M174" s="7">
        <v>1</v>
      </c>
      <c r="N174" s="7"/>
      <c r="O174" s="7"/>
      <c r="P174" s="7"/>
      <c r="Q174" s="7">
        <v>2</v>
      </c>
      <c r="R174" s="7"/>
      <c r="S174" s="7"/>
      <c r="T174" s="7"/>
      <c r="U174" s="7"/>
      <c r="V174" s="15"/>
      <c r="W174" s="27">
        <f t="shared" si="17"/>
        <v>3</v>
      </c>
      <c r="X174" s="15">
        <f t="shared" si="18"/>
        <v>0</v>
      </c>
      <c r="Y174" s="20">
        <f t="shared" si="19"/>
        <v>3</v>
      </c>
      <c r="AA174" s="21" t="s">
        <v>646</v>
      </c>
    </row>
    <row r="175" spans="1:27" s="20" customFormat="1" ht="12.75">
      <c r="A175" s="35">
        <v>260204</v>
      </c>
      <c r="B175" s="7" t="s">
        <v>647</v>
      </c>
      <c r="C175" s="8" t="s">
        <v>421</v>
      </c>
      <c r="D175" s="7" t="s">
        <v>392</v>
      </c>
      <c r="E175" s="7" t="s">
        <v>47</v>
      </c>
      <c r="F175" s="15" t="s">
        <v>109</v>
      </c>
      <c r="G175" s="50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1</v>
      </c>
      <c r="S175" s="7"/>
      <c r="T175" s="7"/>
      <c r="U175" s="7"/>
      <c r="V175" s="15"/>
      <c r="W175" s="27">
        <f t="shared" si="17"/>
        <v>1</v>
      </c>
      <c r="X175" s="15">
        <f t="shared" si="18"/>
        <v>1</v>
      </c>
      <c r="Y175" s="20">
        <f t="shared" si="19"/>
        <v>2</v>
      </c>
      <c r="AA175" s="21" t="s">
        <v>646</v>
      </c>
    </row>
    <row r="176" spans="1:27" s="20" customFormat="1" ht="12.75">
      <c r="A176" s="35">
        <v>269999</v>
      </c>
      <c r="B176" s="7" t="s">
        <v>394</v>
      </c>
      <c r="C176" s="8" t="s">
        <v>421</v>
      </c>
      <c r="D176" s="7" t="s">
        <v>393</v>
      </c>
      <c r="E176" s="7" t="s">
        <v>47</v>
      </c>
      <c r="F176" s="15" t="s">
        <v>188</v>
      </c>
      <c r="G176" s="50"/>
      <c r="H176" s="7"/>
      <c r="I176" s="7"/>
      <c r="J176" s="7"/>
      <c r="K176" s="7"/>
      <c r="L176" s="7"/>
      <c r="M176" s="7"/>
      <c r="N176" s="7"/>
      <c r="O176" s="7"/>
      <c r="P176" s="7"/>
      <c r="Q176" s="7">
        <v>1</v>
      </c>
      <c r="R176" s="7"/>
      <c r="S176" s="7"/>
      <c r="T176" s="7"/>
      <c r="U176" s="7"/>
      <c r="V176" s="15"/>
      <c r="W176" s="27">
        <f t="shared" si="17"/>
        <v>1</v>
      </c>
      <c r="X176" s="15">
        <f t="shared" si="18"/>
        <v>0</v>
      </c>
      <c r="Y176" s="20">
        <f t="shared" si="19"/>
        <v>1</v>
      </c>
      <c r="AA176" s="21" t="s">
        <v>646</v>
      </c>
    </row>
    <row r="177" spans="1:27" s="20" customFormat="1" ht="12.75">
      <c r="A177" s="35">
        <v>270301</v>
      </c>
      <c r="B177" s="7" t="s">
        <v>396</v>
      </c>
      <c r="C177" s="8" t="s">
        <v>421</v>
      </c>
      <c r="D177" s="7" t="s">
        <v>395</v>
      </c>
      <c r="E177" s="7" t="s">
        <v>46</v>
      </c>
      <c r="F177" s="15" t="s">
        <v>138</v>
      </c>
      <c r="G177" s="50"/>
      <c r="H177" s="7"/>
      <c r="I177" s="7"/>
      <c r="J177" s="7"/>
      <c r="K177" s="7"/>
      <c r="L177" s="7"/>
      <c r="M177" s="7"/>
      <c r="N177" s="7"/>
      <c r="O177" s="7"/>
      <c r="P177" s="7"/>
      <c r="Q177" s="7">
        <v>1</v>
      </c>
      <c r="R177" s="7"/>
      <c r="S177" s="7"/>
      <c r="T177" s="7"/>
      <c r="U177" s="7"/>
      <c r="V177" s="15"/>
      <c r="W177" s="27">
        <f t="shared" si="17"/>
        <v>1</v>
      </c>
      <c r="X177" s="15">
        <f t="shared" si="18"/>
        <v>0</v>
      </c>
      <c r="Y177" s="20">
        <f t="shared" si="19"/>
        <v>1</v>
      </c>
      <c r="AA177" s="21" t="s">
        <v>646</v>
      </c>
    </row>
    <row r="178" spans="1:27" s="20" customFormat="1" ht="12.75">
      <c r="A178" s="35">
        <v>400501</v>
      </c>
      <c r="B178" s="7" t="s">
        <v>398</v>
      </c>
      <c r="C178" s="8" t="s">
        <v>421</v>
      </c>
      <c r="D178" s="7" t="s">
        <v>397</v>
      </c>
      <c r="E178" s="7" t="s">
        <v>46</v>
      </c>
      <c r="F178" s="15" t="s">
        <v>138</v>
      </c>
      <c r="G178" s="50">
        <v>2</v>
      </c>
      <c r="H178" s="7">
        <v>1</v>
      </c>
      <c r="I178" s="7"/>
      <c r="J178" s="7"/>
      <c r="K178" s="7"/>
      <c r="L178" s="7"/>
      <c r="M178" s="7"/>
      <c r="N178" s="7"/>
      <c r="O178" s="7"/>
      <c r="P178" s="7"/>
      <c r="Q178" s="7">
        <v>3</v>
      </c>
      <c r="R178" s="7"/>
      <c r="S178" s="7">
        <v>1</v>
      </c>
      <c r="T178" s="7"/>
      <c r="U178" s="7"/>
      <c r="V178" s="15"/>
      <c r="W178" s="27">
        <f t="shared" si="17"/>
        <v>6</v>
      </c>
      <c r="X178" s="15">
        <f t="shared" si="18"/>
        <v>1</v>
      </c>
      <c r="Y178" s="20">
        <f t="shared" si="19"/>
        <v>7</v>
      </c>
      <c r="AA178" s="21" t="s">
        <v>646</v>
      </c>
    </row>
    <row r="179" spans="1:27" s="57" customFormat="1" ht="12.75">
      <c r="A179" s="61">
        <v>400607</v>
      </c>
      <c r="B179" s="54" t="s">
        <v>400</v>
      </c>
      <c r="C179" s="62" t="s">
        <v>421</v>
      </c>
      <c r="D179" s="54" t="s">
        <v>399</v>
      </c>
      <c r="E179" s="54" t="s">
        <v>50</v>
      </c>
      <c r="F179" s="63" t="s">
        <v>30</v>
      </c>
      <c r="G179" s="64">
        <v>1</v>
      </c>
      <c r="H179" s="54"/>
      <c r="I179" s="54"/>
      <c r="J179" s="54"/>
      <c r="K179" s="54"/>
      <c r="L179" s="54"/>
      <c r="M179" s="54">
        <v>1</v>
      </c>
      <c r="N179" s="54"/>
      <c r="O179" s="54"/>
      <c r="P179" s="54"/>
      <c r="Q179" s="54">
        <v>3</v>
      </c>
      <c r="R179" s="54">
        <v>3</v>
      </c>
      <c r="S179" s="54"/>
      <c r="T179" s="54">
        <v>1</v>
      </c>
      <c r="U179" s="54"/>
      <c r="V179" s="63"/>
      <c r="W179" s="65">
        <f t="shared" si="17"/>
        <v>5</v>
      </c>
      <c r="X179" s="63">
        <f t="shared" si="18"/>
        <v>4</v>
      </c>
      <c r="Y179" s="57">
        <f t="shared" si="19"/>
        <v>9</v>
      </c>
      <c r="AA179" s="21" t="s">
        <v>646</v>
      </c>
    </row>
    <row r="180" spans="1:27" s="20" customFormat="1" ht="12.75">
      <c r="A180" s="35">
        <v>400801</v>
      </c>
      <c r="B180" s="7" t="s">
        <v>402</v>
      </c>
      <c r="C180" s="8" t="s">
        <v>421</v>
      </c>
      <c r="D180" s="7" t="s">
        <v>401</v>
      </c>
      <c r="E180" s="7" t="s">
        <v>46</v>
      </c>
      <c r="F180" s="15" t="s">
        <v>138</v>
      </c>
      <c r="G180" s="50"/>
      <c r="H180" s="7"/>
      <c r="I180" s="7"/>
      <c r="J180" s="7"/>
      <c r="K180" s="7"/>
      <c r="L180" s="7"/>
      <c r="M180" s="7"/>
      <c r="N180" s="7"/>
      <c r="O180" s="7"/>
      <c r="P180" s="7"/>
      <c r="Q180" s="7">
        <v>1</v>
      </c>
      <c r="R180" s="7"/>
      <c r="S180" s="7"/>
      <c r="T180" s="7"/>
      <c r="U180" s="7"/>
      <c r="V180" s="15"/>
      <c r="W180" s="27">
        <f t="shared" si="17"/>
        <v>1</v>
      </c>
      <c r="X180" s="15">
        <f t="shared" si="18"/>
        <v>0</v>
      </c>
      <c r="Y180" s="20">
        <f t="shared" si="19"/>
        <v>1</v>
      </c>
      <c r="AA180" s="21" t="s">
        <v>646</v>
      </c>
    </row>
    <row r="181" spans="1:27" s="20" customFormat="1" ht="12.75">
      <c r="A181" s="35">
        <v>422899</v>
      </c>
      <c r="B181" s="7" t="s">
        <v>629</v>
      </c>
      <c r="C181" s="8" t="s">
        <v>421</v>
      </c>
      <c r="D181" s="7" t="s">
        <v>403</v>
      </c>
      <c r="E181" s="7" t="s">
        <v>46</v>
      </c>
      <c r="F181" s="15" t="s">
        <v>127</v>
      </c>
      <c r="G181" s="50"/>
      <c r="H181" s="7"/>
      <c r="I181" s="7"/>
      <c r="J181" s="7"/>
      <c r="K181" s="7"/>
      <c r="L181" s="7"/>
      <c r="M181" s="7"/>
      <c r="N181" s="7">
        <v>1</v>
      </c>
      <c r="O181" s="7"/>
      <c r="P181" s="7">
        <v>1</v>
      </c>
      <c r="Q181" s="7">
        <v>2</v>
      </c>
      <c r="R181" s="7">
        <v>2</v>
      </c>
      <c r="S181" s="7"/>
      <c r="T181" s="7"/>
      <c r="U181" s="7"/>
      <c r="V181" s="15"/>
      <c r="W181" s="27">
        <f t="shared" si="17"/>
        <v>2</v>
      </c>
      <c r="X181" s="15">
        <f t="shared" si="18"/>
        <v>4</v>
      </c>
      <c r="Y181" s="20">
        <f t="shared" si="19"/>
        <v>6</v>
      </c>
      <c r="AA181" s="21" t="s">
        <v>646</v>
      </c>
    </row>
    <row r="182" spans="1:27" s="20" customFormat="1" ht="12.75">
      <c r="A182" s="35">
        <v>422801</v>
      </c>
      <c r="B182" s="7" t="s">
        <v>405</v>
      </c>
      <c r="C182" s="8" t="s">
        <v>421</v>
      </c>
      <c r="D182" s="7" t="s">
        <v>404</v>
      </c>
      <c r="E182" s="7" t="s">
        <v>46</v>
      </c>
      <c r="F182" s="15" t="s">
        <v>127</v>
      </c>
      <c r="G182" s="5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1</v>
      </c>
      <c r="S182" s="7"/>
      <c r="T182" s="7"/>
      <c r="U182" s="7"/>
      <c r="V182" s="15"/>
      <c r="W182" s="27">
        <f t="shared" si="17"/>
        <v>0</v>
      </c>
      <c r="X182" s="15">
        <f t="shared" si="18"/>
        <v>1</v>
      </c>
      <c r="Y182" s="20">
        <f t="shared" si="19"/>
        <v>1</v>
      </c>
      <c r="AA182" s="21" t="s">
        <v>646</v>
      </c>
    </row>
    <row r="183" spans="1:27" s="20" customFormat="1" ht="12.75">
      <c r="A183" s="35">
        <v>440501</v>
      </c>
      <c r="B183" s="7" t="s">
        <v>407</v>
      </c>
      <c r="C183" s="8" t="s">
        <v>421</v>
      </c>
      <c r="D183" s="7" t="s">
        <v>406</v>
      </c>
      <c r="E183" s="7" t="s">
        <v>47</v>
      </c>
      <c r="F183" s="15" t="s">
        <v>109</v>
      </c>
      <c r="G183" s="50"/>
      <c r="H183" s="7"/>
      <c r="I183" s="7"/>
      <c r="J183" s="7"/>
      <c r="K183" s="7"/>
      <c r="L183" s="7"/>
      <c r="M183" s="7"/>
      <c r="N183" s="7"/>
      <c r="O183" s="7"/>
      <c r="P183" s="7"/>
      <c r="Q183" s="7">
        <v>1</v>
      </c>
      <c r="R183" s="7">
        <v>1</v>
      </c>
      <c r="S183" s="7"/>
      <c r="T183" s="7"/>
      <c r="U183" s="7"/>
      <c r="V183" s="15"/>
      <c r="W183" s="27">
        <f t="shared" si="17"/>
        <v>1</v>
      </c>
      <c r="X183" s="15">
        <f t="shared" si="18"/>
        <v>1</v>
      </c>
      <c r="Y183" s="20">
        <f t="shared" si="19"/>
        <v>2</v>
      </c>
      <c r="AA183" s="21" t="s">
        <v>646</v>
      </c>
    </row>
    <row r="184" spans="1:27" s="20" customFormat="1" ht="12.75">
      <c r="A184" s="35">
        <v>450602</v>
      </c>
      <c r="B184" s="7" t="s">
        <v>409</v>
      </c>
      <c r="C184" s="8" t="s">
        <v>421</v>
      </c>
      <c r="D184" s="7" t="s">
        <v>408</v>
      </c>
      <c r="E184" s="7" t="s">
        <v>47</v>
      </c>
      <c r="F184" s="15" t="s">
        <v>109</v>
      </c>
      <c r="G184" s="50">
        <v>1</v>
      </c>
      <c r="H184" s="7">
        <v>1</v>
      </c>
      <c r="I184" s="7"/>
      <c r="J184" s="7"/>
      <c r="K184" s="7"/>
      <c r="L184" s="7"/>
      <c r="M184" s="7"/>
      <c r="N184" s="7"/>
      <c r="O184" s="7"/>
      <c r="P184" s="7"/>
      <c r="Q184" s="7">
        <v>1</v>
      </c>
      <c r="R184" s="7"/>
      <c r="S184" s="7"/>
      <c r="T184" s="7"/>
      <c r="U184" s="7"/>
      <c r="V184" s="15"/>
      <c r="W184" s="27">
        <f t="shared" si="17"/>
        <v>2</v>
      </c>
      <c r="X184" s="15">
        <f t="shared" si="18"/>
        <v>1</v>
      </c>
      <c r="Y184" s="20">
        <f t="shared" si="19"/>
        <v>3</v>
      </c>
      <c r="AA184" s="21" t="s">
        <v>646</v>
      </c>
    </row>
    <row r="185" spans="1:27" s="20" customFormat="1" ht="12.75">
      <c r="A185" s="35">
        <v>512003</v>
      </c>
      <c r="B185" s="7" t="s">
        <v>422</v>
      </c>
      <c r="C185" s="8" t="s">
        <v>421</v>
      </c>
      <c r="D185" s="7" t="s">
        <v>410</v>
      </c>
      <c r="E185" s="7" t="s">
        <v>52</v>
      </c>
      <c r="F185" s="15" t="s">
        <v>31</v>
      </c>
      <c r="G185" s="50"/>
      <c r="H185" s="7"/>
      <c r="I185" s="7"/>
      <c r="J185" s="7">
        <v>1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15"/>
      <c r="W185" s="27">
        <f t="shared" si="17"/>
        <v>0</v>
      </c>
      <c r="X185" s="15">
        <f t="shared" si="18"/>
        <v>1</v>
      </c>
      <c r="Y185" s="20">
        <f t="shared" si="19"/>
        <v>1</v>
      </c>
      <c r="AA185" s="21" t="s">
        <v>646</v>
      </c>
    </row>
    <row r="186" spans="1:27" s="20" customFormat="1" ht="12.75">
      <c r="A186" s="35">
        <v>512003</v>
      </c>
      <c r="B186" s="7" t="s">
        <v>412</v>
      </c>
      <c r="C186" s="8" t="s">
        <v>421</v>
      </c>
      <c r="D186" s="7" t="s">
        <v>411</v>
      </c>
      <c r="E186" s="7" t="s">
        <v>52</v>
      </c>
      <c r="F186" s="15" t="s">
        <v>31</v>
      </c>
      <c r="G186" s="50">
        <v>2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15"/>
      <c r="W186" s="27">
        <f t="shared" si="17"/>
        <v>2</v>
      </c>
      <c r="X186" s="15">
        <f t="shared" si="18"/>
        <v>0</v>
      </c>
      <c r="Y186" s="20">
        <f t="shared" si="19"/>
        <v>2</v>
      </c>
      <c r="AA186" s="21" t="s">
        <v>646</v>
      </c>
    </row>
    <row r="187" spans="1:27" s="20" customFormat="1" ht="12.75">
      <c r="A187" s="35">
        <v>512308</v>
      </c>
      <c r="B187" s="7" t="s">
        <v>414</v>
      </c>
      <c r="C187" s="8" t="s">
        <v>421</v>
      </c>
      <c r="D187" s="7" t="s">
        <v>413</v>
      </c>
      <c r="E187" s="7" t="s">
        <v>48</v>
      </c>
      <c r="F187" s="15" t="s">
        <v>28</v>
      </c>
      <c r="G187" s="50"/>
      <c r="H187" s="7"/>
      <c r="I187" s="7"/>
      <c r="J187" s="7"/>
      <c r="K187" s="7"/>
      <c r="L187" s="7"/>
      <c r="M187" s="7"/>
      <c r="N187" s="7"/>
      <c r="O187" s="7"/>
      <c r="P187" s="7"/>
      <c r="Q187" s="7">
        <v>4</v>
      </c>
      <c r="R187" s="7">
        <v>17</v>
      </c>
      <c r="S187" s="7">
        <v>2</v>
      </c>
      <c r="T187" s="7">
        <v>3</v>
      </c>
      <c r="U187" s="7"/>
      <c r="V187" s="15"/>
      <c r="W187" s="27">
        <f t="shared" si="17"/>
        <v>6</v>
      </c>
      <c r="X187" s="15">
        <f t="shared" si="18"/>
        <v>20</v>
      </c>
      <c r="Y187" s="20">
        <f t="shared" si="19"/>
        <v>26</v>
      </c>
      <c r="AA187" s="21" t="s">
        <v>648</v>
      </c>
    </row>
    <row r="188" spans="1:27" s="20" customFormat="1" ht="12.75">
      <c r="A188" s="35">
        <v>513808</v>
      </c>
      <c r="B188" s="7" t="s">
        <v>416</v>
      </c>
      <c r="C188" s="8" t="s">
        <v>421</v>
      </c>
      <c r="D188" s="7" t="s">
        <v>415</v>
      </c>
      <c r="E188" s="7" t="s">
        <v>51</v>
      </c>
      <c r="F188" s="15" t="s">
        <v>260</v>
      </c>
      <c r="G188" s="50"/>
      <c r="H188" s="7">
        <v>2</v>
      </c>
      <c r="I188" s="7"/>
      <c r="J188" s="7"/>
      <c r="K188" s="7"/>
      <c r="L188" s="7"/>
      <c r="M188" s="7"/>
      <c r="N188" s="7"/>
      <c r="O188" s="7"/>
      <c r="P188" s="7"/>
      <c r="Q188" s="7"/>
      <c r="R188" s="7">
        <v>4</v>
      </c>
      <c r="S188" s="7"/>
      <c r="T188" s="7"/>
      <c r="U188" s="7"/>
      <c r="V188" s="15"/>
      <c r="W188" s="27">
        <f t="shared" si="17"/>
        <v>0</v>
      </c>
      <c r="X188" s="15">
        <f t="shared" si="18"/>
        <v>6</v>
      </c>
      <c r="Y188" s="20">
        <f t="shared" si="19"/>
        <v>6</v>
      </c>
      <c r="AA188" s="21" t="s">
        <v>646</v>
      </c>
    </row>
    <row r="189" spans="1:27" s="20" customFormat="1" ht="12.75">
      <c r="A189" s="36">
        <v>520201</v>
      </c>
      <c r="B189" s="16" t="s">
        <v>418</v>
      </c>
      <c r="C189" s="17" t="s">
        <v>421</v>
      </c>
      <c r="D189" s="16" t="s">
        <v>417</v>
      </c>
      <c r="E189" s="16" t="s">
        <v>53</v>
      </c>
      <c r="F189" s="18" t="s">
        <v>32</v>
      </c>
      <c r="G189" s="51"/>
      <c r="H189" s="16">
        <v>1</v>
      </c>
      <c r="I189" s="16"/>
      <c r="J189" s="16"/>
      <c r="K189" s="16"/>
      <c r="L189" s="16"/>
      <c r="M189" s="16"/>
      <c r="N189" s="16"/>
      <c r="O189" s="16"/>
      <c r="P189" s="16"/>
      <c r="Q189" s="16">
        <v>1</v>
      </c>
      <c r="R189" s="16">
        <v>1</v>
      </c>
      <c r="S189" s="16"/>
      <c r="T189" s="16"/>
      <c r="U189" s="16"/>
      <c r="V189" s="18"/>
      <c r="W189" s="28">
        <f t="shared" si="17"/>
        <v>1</v>
      </c>
      <c r="X189" s="18">
        <f t="shared" si="18"/>
        <v>2</v>
      </c>
      <c r="Y189" s="20">
        <f t="shared" si="19"/>
        <v>3</v>
      </c>
      <c r="AA189" s="21" t="s">
        <v>646</v>
      </c>
    </row>
    <row r="190" spans="1:27" s="20" customFormat="1" ht="12.75">
      <c r="A190" s="21" t="s">
        <v>1</v>
      </c>
      <c r="C190" s="21"/>
      <c r="D190" s="46"/>
      <c r="E190" s="21"/>
      <c r="F190" s="21"/>
      <c r="G190" s="20">
        <f aca="true" t="shared" si="21" ref="G190:Y190">SUM(G163:G189)</f>
        <v>12</v>
      </c>
      <c r="H190" s="20">
        <f t="shared" si="21"/>
        <v>7</v>
      </c>
      <c r="I190" s="20">
        <f t="shared" si="21"/>
        <v>0</v>
      </c>
      <c r="J190" s="20">
        <f t="shared" si="21"/>
        <v>1</v>
      </c>
      <c r="K190" s="20">
        <f t="shared" si="21"/>
        <v>0</v>
      </c>
      <c r="L190" s="20">
        <f t="shared" si="21"/>
        <v>1</v>
      </c>
      <c r="M190" s="20">
        <f t="shared" si="21"/>
        <v>2</v>
      </c>
      <c r="N190" s="20">
        <f t="shared" si="21"/>
        <v>1</v>
      </c>
      <c r="O190" s="20">
        <f t="shared" si="21"/>
        <v>0</v>
      </c>
      <c r="P190" s="20">
        <f t="shared" si="21"/>
        <v>1</v>
      </c>
      <c r="Q190" s="20">
        <f t="shared" si="21"/>
        <v>26</v>
      </c>
      <c r="R190" s="20">
        <f t="shared" si="21"/>
        <v>48</v>
      </c>
      <c r="S190" s="20">
        <f t="shared" si="21"/>
        <v>4</v>
      </c>
      <c r="T190" s="20">
        <f t="shared" si="21"/>
        <v>4</v>
      </c>
      <c r="U190" s="20">
        <f>SUM(U163:U189)</f>
        <v>0</v>
      </c>
      <c r="V190" s="20">
        <f>SUM(V163:V189)</f>
        <v>0</v>
      </c>
      <c r="W190" s="20">
        <f t="shared" si="21"/>
        <v>44</v>
      </c>
      <c r="X190" s="20">
        <f t="shared" si="21"/>
        <v>63</v>
      </c>
      <c r="Y190" s="20">
        <f t="shared" si="21"/>
        <v>107</v>
      </c>
      <c r="AA190" s="1"/>
    </row>
    <row r="191" spans="1:27" s="20" customFormat="1" ht="12.75">
      <c r="A191" s="46"/>
      <c r="C191" s="21"/>
      <c r="D191" s="46"/>
      <c r="E191" s="21"/>
      <c r="F191" s="21"/>
      <c r="AA191" s="1"/>
    </row>
    <row r="192" spans="1:26" ht="12.75">
      <c r="A192" s="58"/>
      <c r="B192" s="20"/>
      <c r="C192" s="19"/>
      <c r="D192" s="46"/>
      <c r="E192" s="21"/>
      <c r="F192" s="21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5" ht="12.75">
      <c r="A193" s="3" t="s">
        <v>8</v>
      </c>
      <c r="C193" s="1"/>
      <c r="E193" s="1"/>
    </row>
    <row r="194" spans="1:5" ht="12.75">
      <c r="A194" s="3" t="s">
        <v>7</v>
      </c>
      <c r="C194" s="1"/>
      <c r="E194" s="1"/>
    </row>
    <row r="195" spans="1:5" ht="12.75">
      <c r="A195" s="3" t="s">
        <v>105</v>
      </c>
      <c r="E195" s="1"/>
    </row>
    <row r="196" spans="1:5" ht="12.75">
      <c r="A196" s="3"/>
      <c r="C196" s="3" t="s">
        <v>99</v>
      </c>
      <c r="E196" s="1"/>
    </row>
    <row r="197" spans="3:24" ht="12.75">
      <c r="C197" s="1"/>
      <c r="E197" s="1"/>
      <c r="G197" s="116" t="s">
        <v>9</v>
      </c>
      <c r="H197" s="116"/>
      <c r="I197" s="116" t="s">
        <v>11</v>
      </c>
      <c r="J197" s="116"/>
      <c r="K197" s="116" t="s">
        <v>10</v>
      </c>
      <c r="L197" s="116"/>
      <c r="M197" s="116" t="s">
        <v>12</v>
      </c>
      <c r="N197" s="116"/>
      <c r="O197" s="116" t="s">
        <v>3</v>
      </c>
      <c r="P197" s="116"/>
      <c r="Q197" s="116" t="s">
        <v>4</v>
      </c>
      <c r="R197" s="116"/>
      <c r="S197" s="116" t="s">
        <v>5</v>
      </c>
      <c r="T197" s="116"/>
      <c r="U197" s="117" t="s">
        <v>106</v>
      </c>
      <c r="V197" s="118"/>
      <c r="W197" s="116" t="s">
        <v>13</v>
      </c>
      <c r="X197" s="116"/>
    </row>
    <row r="198" spans="1:26" ht="12.75">
      <c r="A198" s="4" t="s">
        <v>103</v>
      </c>
      <c r="B198" s="9" t="s">
        <v>59</v>
      </c>
      <c r="C198" s="10" t="s">
        <v>2</v>
      </c>
      <c r="D198" s="47" t="s">
        <v>60</v>
      </c>
      <c r="E198" s="10" t="s">
        <v>34</v>
      </c>
      <c r="F198" s="10" t="s">
        <v>35</v>
      </c>
      <c r="G198" s="11" t="s">
        <v>0</v>
      </c>
      <c r="H198" s="11" t="s">
        <v>6</v>
      </c>
      <c r="I198" s="11" t="s">
        <v>0</v>
      </c>
      <c r="J198" s="11" t="s">
        <v>6</v>
      </c>
      <c r="K198" s="11" t="s">
        <v>0</v>
      </c>
      <c r="L198" s="11" t="s">
        <v>6</v>
      </c>
      <c r="M198" s="11" t="s">
        <v>0</v>
      </c>
      <c r="N198" s="11" t="s">
        <v>6</v>
      </c>
      <c r="O198" s="11" t="s">
        <v>0</v>
      </c>
      <c r="P198" s="11" t="s">
        <v>6</v>
      </c>
      <c r="Q198" s="11" t="s">
        <v>0</v>
      </c>
      <c r="R198" s="11" t="s">
        <v>6</v>
      </c>
      <c r="S198" s="11" t="s">
        <v>0</v>
      </c>
      <c r="T198" s="11" t="s">
        <v>6</v>
      </c>
      <c r="U198" s="34" t="s">
        <v>0</v>
      </c>
      <c r="V198" s="34" t="s">
        <v>6</v>
      </c>
      <c r="W198" s="11" t="s">
        <v>0</v>
      </c>
      <c r="X198" s="38" t="s">
        <v>6</v>
      </c>
      <c r="Y198" s="33" t="s">
        <v>1</v>
      </c>
      <c r="Z198" s="20"/>
    </row>
    <row r="199" spans="1:27" s="20" customFormat="1" ht="12.75">
      <c r="A199" s="92">
        <v>512001</v>
      </c>
      <c r="B199" s="22" t="s">
        <v>100</v>
      </c>
      <c r="C199" s="22" t="s">
        <v>102</v>
      </c>
      <c r="D199" s="84" t="s">
        <v>55</v>
      </c>
      <c r="E199" s="22" t="s">
        <v>54</v>
      </c>
      <c r="F199" s="24" t="s">
        <v>31</v>
      </c>
      <c r="G199" s="85">
        <v>1</v>
      </c>
      <c r="H199" s="22">
        <v>1</v>
      </c>
      <c r="I199" s="22"/>
      <c r="J199" s="22">
        <v>2</v>
      </c>
      <c r="K199" s="22"/>
      <c r="L199" s="22"/>
      <c r="M199" s="22">
        <v>2</v>
      </c>
      <c r="N199" s="22">
        <v>6</v>
      </c>
      <c r="O199" s="22"/>
      <c r="P199" s="22"/>
      <c r="Q199" s="22">
        <v>21</v>
      </c>
      <c r="R199" s="22">
        <v>44</v>
      </c>
      <c r="S199" s="22">
        <v>6</v>
      </c>
      <c r="T199" s="22">
        <v>6</v>
      </c>
      <c r="U199" s="22"/>
      <c r="V199" s="24"/>
      <c r="W199" s="37">
        <f>G199+I199+K199+M199+O199+Q199+S199+U199</f>
        <v>30</v>
      </c>
      <c r="X199" s="24">
        <f>H199+J199+L199+N199+P199+R199+T199+V199</f>
        <v>59</v>
      </c>
      <c r="Y199" s="20">
        <f>SUM(W199:X199)</f>
        <v>89</v>
      </c>
      <c r="AA199" s="21" t="s">
        <v>649</v>
      </c>
    </row>
    <row r="200" spans="1:27" s="20" customFormat="1" ht="12.75">
      <c r="A200" s="46" t="s">
        <v>1</v>
      </c>
      <c r="C200" s="21"/>
      <c r="D200" s="46"/>
      <c r="E200" s="21"/>
      <c r="F200" s="21"/>
      <c r="G200" s="20">
        <f>SUM(G199)</f>
        <v>1</v>
      </c>
      <c r="H200" s="20">
        <f aca="true" t="shared" si="22" ref="H200:Y200">SUM(H199)</f>
        <v>1</v>
      </c>
      <c r="I200" s="20">
        <f t="shared" si="22"/>
        <v>0</v>
      </c>
      <c r="J200" s="20">
        <f t="shared" si="22"/>
        <v>2</v>
      </c>
      <c r="K200" s="20">
        <f t="shared" si="22"/>
        <v>0</v>
      </c>
      <c r="L200" s="20">
        <f t="shared" si="22"/>
        <v>0</v>
      </c>
      <c r="M200" s="20">
        <f t="shared" si="22"/>
        <v>2</v>
      </c>
      <c r="N200" s="20">
        <f t="shared" si="22"/>
        <v>6</v>
      </c>
      <c r="O200" s="20">
        <f t="shared" si="22"/>
        <v>0</v>
      </c>
      <c r="P200" s="20">
        <f t="shared" si="22"/>
        <v>0</v>
      </c>
      <c r="Q200" s="20">
        <f t="shared" si="22"/>
        <v>21</v>
      </c>
      <c r="R200" s="20">
        <f t="shared" si="22"/>
        <v>44</v>
      </c>
      <c r="S200" s="20">
        <f t="shared" si="22"/>
        <v>6</v>
      </c>
      <c r="T200" s="20">
        <f t="shared" si="22"/>
        <v>6</v>
      </c>
      <c r="U200" s="20">
        <f>SUM(U199)</f>
        <v>0</v>
      </c>
      <c r="V200" s="20">
        <f>SUM(V199)</f>
        <v>0</v>
      </c>
      <c r="W200" s="20">
        <f t="shared" si="22"/>
        <v>30</v>
      </c>
      <c r="X200" s="20">
        <f t="shared" si="22"/>
        <v>59</v>
      </c>
      <c r="Y200" s="20">
        <f t="shared" si="22"/>
        <v>89</v>
      </c>
      <c r="AA200" s="21"/>
    </row>
    <row r="201" spans="1:27" s="20" customFormat="1" ht="12.75">
      <c r="A201" s="46"/>
      <c r="C201" s="21"/>
      <c r="D201" s="46"/>
      <c r="E201" s="21"/>
      <c r="F201" s="21"/>
      <c r="AA201" s="21"/>
    </row>
    <row r="202" spans="1:27" s="20" customFormat="1" ht="12.75">
      <c r="A202" s="46"/>
      <c r="C202" s="21"/>
      <c r="D202" s="46"/>
      <c r="E202" s="21"/>
      <c r="F202" s="21"/>
      <c r="AA202" s="21"/>
    </row>
    <row r="203" spans="1:5" ht="12.75">
      <c r="A203" s="3" t="s">
        <v>8</v>
      </c>
      <c r="C203" s="1"/>
      <c r="E203" s="1"/>
    </row>
    <row r="204" spans="1:5" ht="12.75">
      <c r="A204" s="3" t="s">
        <v>7</v>
      </c>
      <c r="C204" s="1"/>
      <c r="E204" s="1"/>
    </row>
    <row r="205" spans="1:5" ht="12.75">
      <c r="A205" s="3" t="s">
        <v>105</v>
      </c>
      <c r="E205" s="1"/>
    </row>
    <row r="206" spans="1:5" ht="12.75">
      <c r="A206" s="3"/>
      <c r="C206" s="3" t="s">
        <v>37</v>
      </c>
      <c r="E206" s="1"/>
    </row>
    <row r="207" spans="3:24" ht="12.75">
      <c r="C207" s="1"/>
      <c r="E207" s="1"/>
      <c r="G207" s="116" t="s">
        <v>9</v>
      </c>
      <c r="H207" s="116"/>
      <c r="I207" s="116" t="s">
        <v>11</v>
      </c>
      <c r="J207" s="116"/>
      <c r="K207" s="116" t="s">
        <v>10</v>
      </c>
      <c r="L207" s="116"/>
      <c r="M207" s="116" t="s">
        <v>12</v>
      </c>
      <c r="N207" s="116"/>
      <c r="O207" s="116" t="s">
        <v>3</v>
      </c>
      <c r="P207" s="116"/>
      <c r="Q207" s="116" t="s">
        <v>4</v>
      </c>
      <c r="R207" s="116"/>
      <c r="S207" s="116" t="s">
        <v>5</v>
      </c>
      <c r="T207" s="116"/>
      <c r="U207" s="117" t="s">
        <v>106</v>
      </c>
      <c r="V207" s="118"/>
      <c r="W207" s="116" t="s">
        <v>13</v>
      </c>
      <c r="X207" s="116"/>
    </row>
    <row r="208" spans="1:25" ht="12.75">
      <c r="A208" s="4" t="s">
        <v>103</v>
      </c>
      <c r="B208" s="9" t="s">
        <v>59</v>
      </c>
      <c r="C208" s="10" t="s">
        <v>2</v>
      </c>
      <c r="D208" s="47" t="s">
        <v>60</v>
      </c>
      <c r="E208" s="10" t="s">
        <v>34</v>
      </c>
      <c r="F208" s="10" t="s">
        <v>35</v>
      </c>
      <c r="G208" s="11" t="s">
        <v>0</v>
      </c>
      <c r="H208" s="11" t="s">
        <v>6</v>
      </c>
      <c r="I208" s="11" t="s">
        <v>0</v>
      </c>
      <c r="J208" s="11" t="s">
        <v>6</v>
      </c>
      <c r="K208" s="11" t="s">
        <v>0</v>
      </c>
      <c r="L208" s="11" t="s">
        <v>6</v>
      </c>
      <c r="M208" s="11" t="s">
        <v>0</v>
      </c>
      <c r="N208" s="11" t="s">
        <v>6</v>
      </c>
      <c r="O208" s="11" t="s">
        <v>0</v>
      </c>
      <c r="P208" s="11" t="s">
        <v>6</v>
      </c>
      <c r="Q208" s="11" t="s">
        <v>0</v>
      </c>
      <c r="R208" s="11" t="s">
        <v>6</v>
      </c>
      <c r="S208" s="11" t="s">
        <v>0</v>
      </c>
      <c r="T208" s="11" t="s">
        <v>6</v>
      </c>
      <c r="U208" s="34" t="s">
        <v>0</v>
      </c>
      <c r="V208" s="34" t="s">
        <v>6</v>
      </c>
      <c r="W208" s="11" t="s">
        <v>0</v>
      </c>
      <c r="X208" s="11" t="s">
        <v>6</v>
      </c>
      <c r="Y208" s="29" t="s">
        <v>1</v>
      </c>
    </row>
    <row r="209" spans="1:27" s="20" customFormat="1" ht="12.75">
      <c r="A209" s="93" t="s">
        <v>104</v>
      </c>
      <c r="B209" s="22" t="s">
        <v>98</v>
      </c>
      <c r="C209" s="49" t="s">
        <v>101</v>
      </c>
      <c r="D209" s="22" t="s">
        <v>97</v>
      </c>
      <c r="E209" s="23" t="s">
        <v>48</v>
      </c>
      <c r="F209" s="53" t="s">
        <v>28</v>
      </c>
      <c r="G209" s="37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4"/>
      <c r="W209" s="37">
        <f>G209+I209+K209+M209+O209+Q209+S209+U209</f>
        <v>0</v>
      </c>
      <c r="X209" s="24">
        <f>H209+J209+L209+N209+P209+R209+T209+V209</f>
        <v>0</v>
      </c>
      <c r="Y209" s="20">
        <f>SUM(W209:X209)</f>
        <v>0</v>
      </c>
      <c r="AA209" s="21" t="s">
        <v>650</v>
      </c>
    </row>
    <row r="210" spans="1:27" s="20" customFormat="1" ht="12.75">
      <c r="A210" s="46" t="s">
        <v>1</v>
      </c>
      <c r="C210" s="48"/>
      <c r="G210" s="20">
        <f>SUM(G209)</f>
        <v>0</v>
      </c>
      <c r="H210" s="20">
        <f aca="true" t="shared" si="23" ref="H210:Y210">SUM(H209)</f>
        <v>0</v>
      </c>
      <c r="I210" s="20">
        <f t="shared" si="23"/>
        <v>0</v>
      </c>
      <c r="J210" s="20">
        <f t="shared" si="23"/>
        <v>0</v>
      </c>
      <c r="K210" s="20">
        <f t="shared" si="23"/>
        <v>0</v>
      </c>
      <c r="L210" s="20">
        <f t="shared" si="23"/>
        <v>0</v>
      </c>
      <c r="M210" s="20">
        <f t="shared" si="23"/>
        <v>0</v>
      </c>
      <c r="N210" s="20">
        <f t="shared" si="23"/>
        <v>0</v>
      </c>
      <c r="O210" s="20">
        <f t="shared" si="23"/>
        <v>0</v>
      </c>
      <c r="P210" s="20">
        <f t="shared" si="23"/>
        <v>0</v>
      </c>
      <c r="Q210" s="20">
        <f t="shared" si="23"/>
        <v>0</v>
      </c>
      <c r="R210" s="20">
        <f t="shared" si="23"/>
        <v>0</v>
      </c>
      <c r="S210" s="20">
        <f t="shared" si="23"/>
        <v>0</v>
      </c>
      <c r="T210" s="20">
        <f t="shared" si="23"/>
        <v>0</v>
      </c>
      <c r="U210" s="20">
        <f>SUM(U209)</f>
        <v>0</v>
      </c>
      <c r="V210" s="20">
        <f>SUM(V209)</f>
        <v>0</v>
      </c>
      <c r="W210" s="20">
        <f t="shared" si="23"/>
        <v>0</v>
      </c>
      <c r="X210" s="20">
        <f t="shared" si="23"/>
        <v>0</v>
      </c>
      <c r="Y210" s="20">
        <f t="shared" si="23"/>
        <v>0</v>
      </c>
      <c r="AA210" s="21"/>
    </row>
    <row r="211" spans="1:27" s="20" customFormat="1" ht="12.75">
      <c r="A211" s="58"/>
      <c r="C211" s="48"/>
      <c r="AA211" s="21"/>
    </row>
    <row r="212" spans="1:27" s="20" customFormat="1" ht="12.75">
      <c r="A212" s="58"/>
      <c r="C212" s="48"/>
      <c r="AA212" s="21"/>
    </row>
    <row r="213" spans="1:27" s="20" customFormat="1" ht="12.75">
      <c r="A213" s="58"/>
      <c r="C213" s="19"/>
      <c r="D213" s="46"/>
      <c r="E213" s="21"/>
      <c r="F213" s="21"/>
      <c r="AA213" s="21"/>
    </row>
    <row r="214" spans="27:34" ht="12.75">
      <c r="AA214" s="21"/>
      <c r="AB214" s="20"/>
      <c r="AC214" s="20"/>
      <c r="AD214" s="20"/>
      <c r="AE214" s="20"/>
      <c r="AF214" s="20"/>
      <c r="AG214" s="20"/>
      <c r="AH214" s="20"/>
    </row>
    <row r="215" ht="12.75">
      <c r="A215" s="59" t="s">
        <v>42</v>
      </c>
    </row>
    <row r="220" ht="12.75">
      <c r="B220" s="3" t="s">
        <v>8</v>
      </c>
    </row>
    <row r="221" ht="12.75">
      <c r="B221" s="3" t="s">
        <v>40</v>
      </c>
    </row>
    <row r="222" spans="2:3" ht="12.75">
      <c r="B222" s="3" t="s">
        <v>105</v>
      </c>
      <c r="C222" s="31"/>
    </row>
    <row r="223" spans="7:24" ht="12.75">
      <c r="G223" s="116" t="s">
        <v>9</v>
      </c>
      <c r="H223" s="116"/>
      <c r="I223" s="116" t="s">
        <v>11</v>
      </c>
      <c r="J223" s="116"/>
      <c r="K223" s="116" t="s">
        <v>10</v>
      </c>
      <c r="L223" s="116"/>
      <c r="M223" s="116" t="s">
        <v>12</v>
      </c>
      <c r="N223" s="116"/>
      <c r="O223" s="116" t="s">
        <v>3</v>
      </c>
      <c r="P223" s="116"/>
      <c r="Q223" s="116" t="s">
        <v>4</v>
      </c>
      <c r="R223" s="116"/>
      <c r="S223" s="116" t="s">
        <v>5</v>
      </c>
      <c r="T223" s="116"/>
      <c r="U223" s="117" t="s">
        <v>106</v>
      </c>
      <c r="V223" s="118"/>
      <c r="W223" s="116" t="s">
        <v>13</v>
      </c>
      <c r="X223" s="116"/>
    </row>
    <row r="224" spans="7:26" ht="12.75">
      <c r="G224" s="11" t="s">
        <v>0</v>
      </c>
      <c r="H224" s="11" t="s">
        <v>6</v>
      </c>
      <c r="I224" s="11" t="s">
        <v>0</v>
      </c>
      <c r="J224" s="11" t="s">
        <v>6</v>
      </c>
      <c r="K224" s="11" t="s">
        <v>0</v>
      </c>
      <c r="L224" s="11" t="s">
        <v>6</v>
      </c>
      <c r="M224" s="11" t="s">
        <v>0</v>
      </c>
      <c r="N224" s="11" t="s">
        <v>6</v>
      </c>
      <c r="O224" s="11" t="s">
        <v>0</v>
      </c>
      <c r="P224" s="11" t="s">
        <v>6</v>
      </c>
      <c r="Q224" s="11" t="s">
        <v>0</v>
      </c>
      <c r="R224" s="11" t="s">
        <v>6</v>
      </c>
      <c r="S224" s="11" t="s">
        <v>0</v>
      </c>
      <c r="T224" s="11" t="s">
        <v>6</v>
      </c>
      <c r="U224" s="34" t="s">
        <v>0</v>
      </c>
      <c r="V224" s="34" t="s">
        <v>6</v>
      </c>
      <c r="W224" s="11" t="s">
        <v>0</v>
      </c>
      <c r="X224" s="11" t="s">
        <v>6</v>
      </c>
      <c r="Y224" s="29" t="s">
        <v>1</v>
      </c>
      <c r="Z224" s="20"/>
    </row>
    <row r="225" spans="3:25" ht="12.75">
      <c r="C225" s="156" t="s">
        <v>14</v>
      </c>
      <c r="D225" s="157"/>
      <c r="E225" s="157"/>
      <c r="F225" s="158"/>
      <c r="G225" s="26">
        <f>G94</f>
        <v>2</v>
      </c>
      <c r="H225" s="26">
        <f aca="true" t="shared" si="24" ref="H225:T225">H94</f>
        <v>1</v>
      </c>
      <c r="I225" s="26">
        <f t="shared" si="24"/>
        <v>50</v>
      </c>
      <c r="J225" s="26">
        <f t="shared" si="24"/>
        <v>52</v>
      </c>
      <c r="K225" s="26">
        <f t="shared" si="24"/>
        <v>5</v>
      </c>
      <c r="L225" s="26">
        <f t="shared" si="24"/>
        <v>9</v>
      </c>
      <c r="M225" s="26">
        <f t="shared" si="24"/>
        <v>33</v>
      </c>
      <c r="N225" s="26">
        <f t="shared" si="24"/>
        <v>26</v>
      </c>
      <c r="O225" s="26">
        <f t="shared" si="24"/>
        <v>54</v>
      </c>
      <c r="P225" s="26">
        <f t="shared" si="24"/>
        <v>66</v>
      </c>
      <c r="Q225" s="26">
        <f t="shared" si="24"/>
        <v>884</v>
      </c>
      <c r="R225" s="26">
        <f t="shared" si="24"/>
        <v>1151</v>
      </c>
      <c r="S225" s="26">
        <f t="shared" si="24"/>
        <v>150</v>
      </c>
      <c r="T225" s="26">
        <f t="shared" si="24"/>
        <v>184</v>
      </c>
      <c r="U225" s="26">
        <f>U94</f>
        <v>2</v>
      </c>
      <c r="V225" s="26">
        <f>V94</f>
        <v>1</v>
      </c>
      <c r="W225" s="26">
        <f aca="true" t="shared" si="25" ref="W225:X229">G225+I225+K225+M225+O225+Q225+S225+U225</f>
        <v>1180</v>
      </c>
      <c r="X225" s="14">
        <f t="shared" si="25"/>
        <v>1490</v>
      </c>
      <c r="Y225">
        <f>SUM(W225:X225)</f>
        <v>2670</v>
      </c>
    </row>
    <row r="226" spans="3:25" ht="12.75">
      <c r="C226" s="159" t="s">
        <v>15</v>
      </c>
      <c r="D226" s="160"/>
      <c r="E226" s="160"/>
      <c r="F226" s="161"/>
      <c r="G226" s="27">
        <f>G154</f>
        <v>21</v>
      </c>
      <c r="H226" s="27">
        <f aca="true" t="shared" si="26" ref="H226:T226">H154</f>
        <v>11</v>
      </c>
      <c r="I226" s="27">
        <f t="shared" si="26"/>
        <v>8</v>
      </c>
      <c r="J226" s="27">
        <f t="shared" si="26"/>
        <v>10</v>
      </c>
      <c r="K226" s="27">
        <f t="shared" si="26"/>
        <v>1</v>
      </c>
      <c r="L226" s="27">
        <f t="shared" si="26"/>
        <v>0</v>
      </c>
      <c r="M226" s="27">
        <f t="shared" si="26"/>
        <v>4</v>
      </c>
      <c r="N226" s="27">
        <f t="shared" si="26"/>
        <v>13</v>
      </c>
      <c r="O226" s="27">
        <f t="shared" si="26"/>
        <v>6</v>
      </c>
      <c r="P226" s="27">
        <f t="shared" si="26"/>
        <v>14</v>
      </c>
      <c r="Q226" s="27">
        <f t="shared" si="26"/>
        <v>118</v>
      </c>
      <c r="R226" s="27">
        <f t="shared" si="26"/>
        <v>261</v>
      </c>
      <c r="S226" s="27">
        <f t="shared" si="26"/>
        <v>28</v>
      </c>
      <c r="T226" s="27">
        <f t="shared" si="26"/>
        <v>53</v>
      </c>
      <c r="U226" s="27">
        <f>U154</f>
        <v>1</v>
      </c>
      <c r="V226" s="27">
        <f>V154</f>
        <v>0</v>
      </c>
      <c r="W226" s="27">
        <f t="shared" si="25"/>
        <v>187</v>
      </c>
      <c r="X226" s="15">
        <f t="shared" si="25"/>
        <v>362</v>
      </c>
      <c r="Y226">
        <f>SUM(W226:X226)</f>
        <v>549</v>
      </c>
    </row>
    <row r="227" spans="3:25" ht="12.75">
      <c r="C227" s="159" t="s">
        <v>16</v>
      </c>
      <c r="D227" s="160"/>
      <c r="E227" s="160"/>
      <c r="F227" s="161"/>
      <c r="G227" s="27">
        <f>G190</f>
        <v>12</v>
      </c>
      <c r="H227" s="27">
        <f aca="true" t="shared" si="27" ref="H227:T227">H190</f>
        <v>7</v>
      </c>
      <c r="I227" s="27">
        <f t="shared" si="27"/>
        <v>0</v>
      </c>
      <c r="J227" s="27">
        <f t="shared" si="27"/>
        <v>1</v>
      </c>
      <c r="K227" s="27">
        <f t="shared" si="27"/>
        <v>0</v>
      </c>
      <c r="L227" s="27">
        <f t="shared" si="27"/>
        <v>1</v>
      </c>
      <c r="M227" s="27">
        <f t="shared" si="27"/>
        <v>2</v>
      </c>
      <c r="N227" s="27">
        <f t="shared" si="27"/>
        <v>1</v>
      </c>
      <c r="O227" s="27">
        <f t="shared" si="27"/>
        <v>0</v>
      </c>
      <c r="P227" s="27">
        <f t="shared" si="27"/>
        <v>1</v>
      </c>
      <c r="Q227" s="27">
        <f t="shared" si="27"/>
        <v>26</v>
      </c>
      <c r="R227" s="27">
        <f t="shared" si="27"/>
        <v>48</v>
      </c>
      <c r="S227" s="27">
        <f t="shared" si="27"/>
        <v>4</v>
      </c>
      <c r="T227" s="27">
        <f t="shared" si="27"/>
        <v>4</v>
      </c>
      <c r="U227" s="27">
        <f>U190</f>
        <v>0</v>
      </c>
      <c r="V227" s="27">
        <f>V190</f>
        <v>0</v>
      </c>
      <c r="W227" s="27">
        <f t="shared" si="25"/>
        <v>44</v>
      </c>
      <c r="X227" s="15">
        <f t="shared" si="25"/>
        <v>63</v>
      </c>
      <c r="Y227">
        <f>SUM(W227:X227)</f>
        <v>107</v>
      </c>
    </row>
    <row r="228" spans="3:25" ht="12.75">
      <c r="C228" s="159" t="s">
        <v>99</v>
      </c>
      <c r="D228" s="160"/>
      <c r="E228" s="160"/>
      <c r="F228" s="161"/>
      <c r="G228" s="27">
        <f>G200</f>
        <v>1</v>
      </c>
      <c r="H228" s="27">
        <f aca="true" t="shared" si="28" ref="H228:T228">H200</f>
        <v>1</v>
      </c>
      <c r="I228" s="27">
        <f t="shared" si="28"/>
        <v>0</v>
      </c>
      <c r="J228" s="27">
        <f t="shared" si="28"/>
        <v>2</v>
      </c>
      <c r="K228" s="27">
        <f t="shared" si="28"/>
        <v>0</v>
      </c>
      <c r="L228" s="27">
        <f t="shared" si="28"/>
        <v>0</v>
      </c>
      <c r="M228" s="27">
        <f t="shared" si="28"/>
        <v>2</v>
      </c>
      <c r="N228" s="27">
        <f t="shared" si="28"/>
        <v>6</v>
      </c>
      <c r="O228" s="27">
        <f t="shared" si="28"/>
        <v>0</v>
      </c>
      <c r="P228" s="27">
        <f t="shared" si="28"/>
        <v>0</v>
      </c>
      <c r="Q228" s="27">
        <f t="shared" si="28"/>
        <v>21</v>
      </c>
      <c r="R228" s="27">
        <f t="shared" si="28"/>
        <v>44</v>
      </c>
      <c r="S228" s="27">
        <f t="shared" si="28"/>
        <v>6</v>
      </c>
      <c r="T228" s="27">
        <f t="shared" si="28"/>
        <v>6</v>
      </c>
      <c r="U228" s="27">
        <f>U200</f>
        <v>0</v>
      </c>
      <c r="V228" s="27">
        <f>V200</f>
        <v>0</v>
      </c>
      <c r="W228" s="27">
        <f t="shared" si="25"/>
        <v>30</v>
      </c>
      <c r="X228" s="15">
        <f t="shared" si="25"/>
        <v>59</v>
      </c>
      <c r="Y228">
        <f>SUM(W228:X228)</f>
        <v>89</v>
      </c>
    </row>
    <row r="229" spans="3:25" ht="12.75">
      <c r="C229" s="153" t="s">
        <v>37</v>
      </c>
      <c r="D229" s="154"/>
      <c r="E229" s="154"/>
      <c r="F229" s="155"/>
      <c r="G229" s="28">
        <f>G210</f>
        <v>0</v>
      </c>
      <c r="H229" s="28">
        <f aca="true" t="shared" si="29" ref="H229:T229">H210</f>
        <v>0</v>
      </c>
      <c r="I229" s="28">
        <f t="shared" si="29"/>
        <v>0</v>
      </c>
      <c r="J229" s="28">
        <f t="shared" si="29"/>
        <v>0</v>
      </c>
      <c r="K229" s="28">
        <f t="shared" si="29"/>
        <v>0</v>
      </c>
      <c r="L229" s="28">
        <f t="shared" si="29"/>
        <v>0</v>
      </c>
      <c r="M229" s="28">
        <f t="shared" si="29"/>
        <v>0</v>
      </c>
      <c r="N229" s="28">
        <f t="shared" si="29"/>
        <v>0</v>
      </c>
      <c r="O229" s="28">
        <f t="shared" si="29"/>
        <v>0</v>
      </c>
      <c r="P229" s="28">
        <f t="shared" si="29"/>
        <v>0</v>
      </c>
      <c r="Q229" s="28">
        <f t="shared" si="29"/>
        <v>0</v>
      </c>
      <c r="R229" s="28">
        <f t="shared" si="29"/>
        <v>0</v>
      </c>
      <c r="S229" s="28">
        <f t="shared" si="29"/>
        <v>0</v>
      </c>
      <c r="T229" s="28">
        <f t="shared" si="29"/>
        <v>0</v>
      </c>
      <c r="U229" s="28">
        <f>U210</f>
        <v>0</v>
      </c>
      <c r="V229" s="28">
        <f>V210</f>
        <v>0</v>
      </c>
      <c r="W229" s="28">
        <f t="shared" si="25"/>
        <v>0</v>
      </c>
      <c r="X229" s="18">
        <f t="shared" si="25"/>
        <v>0</v>
      </c>
      <c r="Y229">
        <f>SUM(W229:X229)</f>
        <v>0</v>
      </c>
    </row>
    <row r="230" spans="7:25" ht="12.75">
      <c r="G230">
        <f>SUM(G225:G229)</f>
        <v>36</v>
      </c>
      <c r="H230">
        <f>SUM(H225:H229)</f>
        <v>20</v>
      </c>
      <c r="I230">
        <f aca="true" t="shared" si="30" ref="I230:T230">SUM(I225:I229)</f>
        <v>58</v>
      </c>
      <c r="J230">
        <f t="shared" si="30"/>
        <v>65</v>
      </c>
      <c r="K230">
        <f t="shared" si="30"/>
        <v>6</v>
      </c>
      <c r="L230">
        <f t="shared" si="30"/>
        <v>10</v>
      </c>
      <c r="M230">
        <f t="shared" si="30"/>
        <v>41</v>
      </c>
      <c r="N230">
        <f t="shared" si="30"/>
        <v>46</v>
      </c>
      <c r="O230">
        <f t="shared" si="30"/>
        <v>60</v>
      </c>
      <c r="P230">
        <f t="shared" si="30"/>
        <v>81</v>
      </c>
      <c r="Q230">
        <f t="shared" si="30"/>
        <v>1049</v>
      </c>
      <c r="R230">
        <f t="shared" si="30"/>
        <v>1504</v>
      </c>
      <c r="S230">
        <f t="shared" si="30"/>
        <v>188</v>
      </c>
      <c r="T230">
        <f t="shared" si="30"/>
        <v>247</v>
      </c>
      <c r="U230">
        <f>SUM(U225:U229)</f>
        <v>3</v>
      </c>
      <c r="V230">
        <f>SUM(V225:V229)</f>
        <v>1</v>
      </c>
      <c r="W230">
        <f>SUM(W225:W229)</f>
        <v>1441</v>
      </c>
      <c r="X230">
        <f>SUM(X225:X229)</f>
        <v>1974</v>
      </c>
      <c r="Y230">
        <f>SUM(Y225:Y229)</f>
        <v>3415</v>
      </c>
    </row>
    <row r="232" spans="1:6" ht="12.75">
      <c r="A232"/>
      <c r="F232"/>
    </row>
    <row r="238" ht="12.75">
      <c r="B238" s="3" t="s">
        <v>8</v>
      </c>
    </row>
    <row r="239" ht="12.75">
      <c r="B239" s="3" t="s">
        <v>36</v>
      </c>
    </row>
    <row r="240" spans="2:3" ht="12.75">
      <c r="B240" s="3" t="s">
        <v>105</v>
      </c>
      <c r="C240" s="31"/>
    </row>
    <row r="241" spans="2:3" ht="12.75">
      <c r="B241" s="3"/>
      <c r="C241" s="31"/>
    </row>
    <row r="242" spans="3:24" ht="12.75">
      <c r="C242" s="3" t="s">
        <v>14</v>
      </c>
      <c r="G242" s="116" t="s">
        <v>9</v>
      </c>
      <c r="H242" s="116"/>
      <c r="I242" s="116" t="s">
        <v>11</v>
      </c>
      <c r="J242" s="116"/>
      <c r="K242" s="116" t="s">
        <v>10</v>
      </c>
      <c r="L242" s="116"/>
      <c r="M242" s="116" t="s">
        <v>12</v>
      </c>
      <c r="N242" s="116"/>
      <c r="O242" s="116" t="s">
        <v>3</v>
      </c>
      <c r="P242" s="116"/>
      <c r="Q242" s="116" t="s">
        <v>4</v>
      </c>
      <c r="R242" s="116"/>
      <c r="S242" s="116" t="s">
        <v>5</v>
      </c>
      <c r="T242" s="116"/>
      <c r="U242" s="117" t="s">
        <v>106</v>
      </c>
      <c r="V242" s="118"/>
      <c r="W242" s="116" t="s">
        <v>13</v>
      </c>
      <c r="X242" s="116"/>
    </row>
    <row r="243" spans="2:26" ht="12.75">
      <c r="B243" s="3" t="s">
        <v>61</v>
      </c>
      <c r="E243" s="31" t="s">
        <v>62</v>
      </c>
      <c r="G243" s="25" t="s">
        <v>0</v>
      </c>
      <c r="H243" s="25" t="s">
        <v>6</v>
      </c>
      <c r="I243" s="25" t="s">
        <v>0</v>
      </c>
      <c r="J243" s="25" t="s">
        <v>6</v>
      </c>
      <c r="K243" s="25" t="s">
        <v>0</v>
      </c>
      <c r="L243" s="25" t="s">
        <v>6</v>
      </c>
      <c r="M243" s="25" t="s">
        <v>0</v>
      </c>
      <c r="N243" s="25" t="s">
        <v>6</v>
      </c>
      <c r="O243" s="25" t="s">
        <v>0</v>
      </c>
      <c r="P243" s="25" t="s">
        <v>6</v>
      </c>
      <c r="Q243" s="25" t="s">
        <v>0</v>
      </c>
      <c r="R243" s="25" t="s">
        <v>6</v>
      </c>
      <c r="S243" s="25" t="s">
        <v>0</v>
      </c>
      <c r="T243" s="25" t="s">
        <v>6</v>
      </c>
      <c r="U243" s="34" t="s">
        <v>0</v>
      </c>
      <c r="V243" s="34" t="s">
        <v>6</v>
      </c>
      <c r="W243" s="25" t="s">
        <v>0</v>
      </c>
      <c r="X243" s="25" t="s">
        <v>6</v>
      </c>
      <c r="Y243" s="29" t="s">
        <v>1</v>
      </c>
      <c r="Z243" s="20"/>
    </row>
    <row r="244" spans="2:25" ht="12.75">
      <c r="B244" s="119" t="s">
        <v>19</v>
      </c>
      <c r="C244" s="120"/>
      <c r="D244" s="121"/>
      <c r="E244" s="128" t="s">
        <v>18</v>
      </c>
      <c r="F244" s="129"/>
      <c r="G244" s="26">
        <f>SUMIF(E7:E93,"=AS",G7:G93)</f>
        <v>1</v>
      </c>
      <c r="H244" s="12">
        <f>SUMIF(E7:E93,"=AS",H7:H93)</f>
        <v>0</v>
      </c>
      <c r="I244" s="12">
        <f>SUMIF(E7:E93,"=AS",I7:I93)</f>
        <v>27</v>
      </c>
      <c r="J244" s="12">
        <f>SUMIF(E7:E93,"=AS",J7:J93)</f>
        <v>23</v>
      </c>
      <c r="K244" s="12">
        <f>SUMIF(E7:E93,"=AS",K7:K93)</f>
        <v>2</v>
      </c>
      <c r="L244" s="12">
        <f>SUMIF(E7:E93,"=AS",L7:L93)</f>
        <v>4</v>
      </c>
      <c r="M244" s="12">
        <f>SUMIF(E7:E93,"=AS",M7:M93)</f>
        <v>10</v>
      </c>
      <c r="N244" s="12">
        <f>SUMIF(E7:E93,"=AS",N7:N93)</f>
        <v>9</v>
      </c>
      <c r="O244" s="12">
        <f>SUMIF(E7:E93,"=AS",O7:O93)</f>
        <v>21</v>
      </c>
      <c r="P244" s="12">
        <f>SUMIF(E7:E93,"=AS",P7:P93)</f>
        <v>31</v>
      </c>
      <c r="Q244" s="12">
        <f>SUMIF(E7:E93,"=AS",Q7:Q93)</f>
        <v>367</v>
      </c>
      <c r="R244" s="12">
        <f>SUMIF(E7:E93,"=AS",R7:R93)</f>
        <v>392</v>
      </c>
      <c r="S244" s="12">
        <f>SUMIF(E7:E93,"=AS",S7:S93)</f>
        <v>65</v>
      </c>
      <c r="T244" s="12">
        <f>SUMIF(E7:E93,"=AS",T7:T93)</f>
        <v>75</v>
      </c>
      <c r="U244" s="12">
        <f>SUMIF(E7:E93,"=AS",U7:U93)</f>
        <v>1</v>
      </c>
      <c r="V244" s="14">
        <f>SUMIF(E7:E93,"=AS",V7:V93)</f>
        <v>1</v>
      </c>
      <c r="W244" s="26">
        <f aca="true" t="shared" si="31" ref="W244:W252">G244+I244+K244+M244+O244+Q244+S244+U244</f>
        <v>494</v>
      </c>
      <c r="X244" s="14">
        <f aca="true" t="shared" si="32" ref="X244:X252">H244+J244+L244+N244+P244+R244+T244+V244</f>
        <v>535</v>
      </c>
      <c r="Y244">
        <f aca="true" t="shared" si="33" ref="Y244:Y252">SUM(W244:X244)</f>
        <v>1029</v>
      </c>
    </row>
    <row r="245" spans="2:25" ht="12.75">
      <c r="B245" s="122" t="s">
        <v>20</v>
      </c>
      <c r="C245" s="123"/>
      <c r="D245" s="124"/>
      <c r="E245" s="130" t="s">
        <v>32</v>
      </c>
      <c r="F245" s="131"/>
      <c r="G245" s="27">
        <f>SUMIF(E7:E93,"=BUS",G7:G93)</f>
        <v>0</v>
      </c>
      <c r="H245" s="7">
        <f>SUMIF(E7:E93,"=BUS",H7:H93)</f>
        <v>0</v>
      </c>
      <c r="I245" s="7">
        <f>SUMIF(E7:E93,"=BUS",I7:I93)</f>
        <v>4</v>
      </c>
      <c r="J245" s="7">
        <f>SUMIF(E7:E93,"=BUS",J7:J93)</f>
        <v>3</v>
      </c>
      <c r="K245" s="7">
        <f>SUMIF(E7:E93,"=BUS",K7:K93)</f>
        <v>3</v>
      </c>
      <c r="L245" s="7">
        <f>SUMIF(E7:E93,"=BUS",L7:L93)</f>
        <v>0</v>
      </c>
      <c r="M245" s="7">
        <f>SUMIF(E7:E93,"=BUS",M7:M93)</f>
        <v>7</v>
      </c>
      <c r="N245" s="7">
        <f>SUMIF(E7:E93,"=BUS",N7:N93)</f>
        <v>6</v>
      </c>
      <c r="O245" s="7">
        <f>SUMIF(E7:E93,"=BUS",O7:O93)</f>
        <v>15</v>
      </c>
      <c r="P245" s="7">
        <f>SUMIF(E7:E93,"=BUS",P7:P93)</f>
        <v>11</v>
      </c>
      <c r="Q245" s="7">
        <f>SUMIF(E7:E93,"=BUS",Q7:Q93)</f>
        <v>185</v>
      </c>
      <c r="R245" s="7">
        <f>SUMIF(E7:E93,"=BUS",R7:R93)</f>
        <v>99</v>
      </c>
      <c r="S245" s="7">
        <f>SUMIF(E7:E93,"=BUS",S7:S93)</f>
        <v>26</v>
      </c>
      <c r="T245" s="7">
        <f>SUMIF(E7:E93,"=BUS",T7:T93)</f>
        <v>18</v>
      </c>
      <c r="U245" s="7">
        <f>SUMIF(E7:E93,"=BUS",U7:U93)</f>
        <v>0</v>
      </c>
      <c r="V245" s="15">
        <f>SUMIF(E7:E93,"=BUS",V7:V93)</f>
        <v>0</v>
      </c>
      <c r="W245" s="27">
        <f t="shared" si="31"/>
        <v>240</v>
      </c>
      <c r="X245" s="15">
        <f t="shared" si="32"/>
        <v>137</v>
      </c>
      <c r="Y245">
        <f t="shared" si="33"/>
        <v>377</v>
      </c>
    </row>
    <row r="246" spans="2:25" ht="12.75">
      <c r="B246" s="122" t="s">
        <v>21</v>
      </c>
      <c r="C246" s="123"/>
      <c r="D246" s="124"/>
      <c r="E246" s="130" t="s">
        <v>44</v>
      </c>
      <c r="F246" s="131"/>
      <c r="G246" s="27">
        <f>SUMIF(E7:E93,"=ENGR",G7:G93)</f>
        <v>0</v>
      </c>
      <c r="H246" s="7">
        <f>SUMIF(E7:E93,"=ENGR",H7:H93)</f>
        <v>1</v>
      </c>
      <c r="I246" s="7">
        <f>SUMIF(E7:E93,"=ENGR",I7:I93)</f>
        <v>4</v>
      </c>
      <c r="J246" s="7">
        <f>SUMIF(E7:E93,"=ENGR",J7:J93)</f>
        <v>0</v>
      </c>
      <c r="K246" s="7">
        <f>SUMIF(E7:E93,"=ENGR",K7:K93)</f>
        <v>0</v>
      </c>
      <c r="L246" s="7">
        <f>SUMIF(E7:E93,"=ENGR",L7:L93)</f>
        <v>1</v>
      </c>
      <c r="M246" s="7">
        <f>SUMIF(E7:E93,"=ENGR",M7:M93)</f>
        <v>6</v>
      </c>
      <c r="N246" s="7">
        <f>SUMIF(E7:E93,"=ENGR",N7:N93)</f>
        <v>0</v>
      </c>
      <c r="O246" s="7">
        <f>SUMIF(E7:E93,"=ENGR",O7:O93)</f>
        <v>11</v>
      </c>
      <c r="P246" s="7">
        <f>SUMIF(E7:E93,"=ENGR",P7:P93)</f>
        <v>1</v>
      </c>
      <c r="Q246" s="7">
        <f>SUMIF(E7:E93,"=ENGR",Q7:Q93)</f>
        <v>159</v>
      </c>
      <c r="R246" s="7">
        <f>SUMIF(E7:E93,"=ENGR",R7:R93)</f>
        <v>32</v>
      </c>
      <c r="S246" s="7">
        <f>SUMIF(E7:E93,"=ENGR",S7:S93)</f>
        <v>25</v>
      </c>
      <c r="T246" s="7">
        <f>SUMIF(E7:E93,"=ENGR",T7:T93)</f>
        <v>5</v>
      </c>
      <c r="U246" s="7">
        <f>SUMIF(E7:E93,"=ENGR",U7:U93)</f>
        <v>0</v>
      </c>
      <c r="V246" s="15">
        <f>SUMIF(E7:E93,"=ENGR",V7:V93)</f>
        <v>0</v>
      </c>
      <c r="W246" s="27">
        <f t="shared" si="31"/>
        <v>205</v>
      </c>
      <c r="X246" s="15">
        <f t="shared" si="32"/>
        <v>40</v>
      </c>
      <c r="Y246">
        <f t="shared" si="33"/>
        <v>245</v>
      </c>
    </row>
    <row r="247" spans="2:25" ht="12.75">
      <c r="B247" s="122" t="s">
        <v>22</v>
      </c>
      <c r="C247" s="123"/>
      <c r="D247" s="124"/>
      <c r="E247" s="132" t="s">
        <v>43</v>
      </c>
      <c r="F247" s="133"/>
      <c r="G247" s="27">
        <f>SUMIF(E7:E93,"=ELSCI",G7:G93)</f>
        <v>0</v>
      </c>
      <c r="H247" s="7">
        <f>SUMIF(E7:E93,"=ELSCI",H7:H93)</f>
        <v>0</v>
      </c>
      <c r="I247" s="7">
        <f>SUMIF(E7:E93,"=ELSCI",I7:I93)</f>
        <v>2</v>
      </c>
      <c r="J247" s="7">
        <f>SUMIF(E7:E93,"=ELSCI",J7:J93)</f>
        <v>5</v>
      </c>
      <c r="K247" s="7">
        <f>SUMIF(E7:E93,"=ELSCI",K7:K93)</f>
        <v>0</v>
      </c>
      <c r="L247" s="7">
        <f>SUMIF(E7:E93,"=ELSCI",L7:L93)</f>
        <v>1</v>
      </c>
      <c r="M247" s="7">
        <f>SUMIF(E7:E93,"=ELSCI",M7:M93)</f>
        <v>6</v>
      </c>
      <c r="N247" s="7">
        <f>SUMIF(E7:E93,"=ELSCI",N7:N93)</f>
        <v>3</v>
      </c>
      <c r="O247" s="7">
        <f>SUMIF(E7:E93,"=ELSCI",O7:O93)</f>
        <v>2</v>
      </c>
      <c r="P247" s="7">
        <f>SUMIF(E7:E93,"=ELSCI",P7:P93)</f>
        <v>5</v>
      </c>
      <c r="Q247" s="7">
        <f>SUMIF(E7:E93,"=ELSCI",Q7:Q93)</f>
        <v>99</v>
      </c>
      <c r="R247" s="7">
        <f>SUMIF(E7:E93,"=ELSCI",R7:R93)</f>
        <v>180</v>
      </c>
      <c r="S247" s="7">
        <f>SUMIF(E7:E93,"=ELSCI",S7:S93)</f>
        <v>17</v>
      </c>
      <c r="T247" s="7">
        <f>SUMIF(E7:E93,"=ELSCI",T7:T93)</f>
        <v>25</v>
      </c>
      <c r="U247" s="7">
        <f>SUMIF(E7:E93,"=ELSCI",U7:U93)</f>
        <v>0</v>
      </c>
      <c r="V247" s="15">
        <f>SUMIF(E7:E93,"=ELSCI",V7:V93)</f>
        <v>0</v>
      </c>
      <c r="W247" s="27">
        <f t="shared" si="31"/>
        <v>126</v>
      </c>
      <c r="X247" s="15">
        <f t="shared" si="32"/>
        <v>219</v>
      </c>
      <c r="Y247">
        <f t="shared" si="33"/>
        <v>345</v>
      </c>
    </row>
    <row r="248" spans="2:25" ht="12.75">
      <c r="B248" s="122" t="s">
        <v>23</v>
      </c>
      <c r="C248" s="123"/>
      <c r="D248" s="124"/>
      <c r="E248" s="132" t="s">
        <v>28</v>
      </c>
      <c r="F248" s="133"/>
      <c r="G248" s="27">
        <f>SUMIF(E7:E93,"=HSS",G7:G93)</f>
        <v>1</v>
      </c>
      <c r="H248" s="7">
        <f>SUMIF(E7:E93,"=HSS",H7:H93)</f>
        <v>0</v>
      </c>
      <c r="I248" s="7">
        <f>SUMIF(E7:E93,"=HSS",I7:I93)</f>
        <v>9</v>
      </c>
      <c r="J248" s="7">
        <f>SUMIF(E7:E93,"=HSS",J7:J93)</f>
        <v>12</v>
      </c>
      <c r="K248" s="7">
        <f>SUMIF(E7:E93,"=HSS",K7:K93)</f>
        <v>0</v>
      </c>
      <c r="L248" s="7">
        <f>SUMIF(E7:E93,"=HSS",L7:L93)</f>
        <v>2</v>
      </c>
      <c r="M248" s="7">
        <f>SUMIF(E7:E93,"=HSS",M7:M93)</f>
        <v>1</v>
      </c>
      <c r="N248" s="7">
        <f>SUMIF(E7:E93,"=HSS",N7:N93)</f>
        <v>4</v>
      </c>
      <c r="O248" s="7">
        <f>SUMIF(E7:E93,"=HSS",O7:O93)</f>
        <v>3</v>
      </c>
      <c r="P248" s="7">
        <f>SUMIF(E7:E93,"=HSS",P7:P93)</f>
        <v>12</v>
      </c>
      <c r="Q248" s="7">
        <f>SUMIF(E7:E93,"=HSS",Q7:Q93)</f>
        <v>64</v>
      </c>
      <c r="R248" s="7">
        <f>SUMIF(E7:E93,"=HSS",R7:R93)</f>
        <v>314</v>
      </c>
      <c r="S248" s="7">
        <f>SUMIF(E7:E93,"=HSS",S7:S93)</f>
        <v>12</v>
      </c>
      <c r="T248" s="7">
        <f>SUMIF(E7:E93,"=HSS",T7:T93)</f>
        <v>44</v>
      </c>
      <c r="U248" s="7">
        <f>SUMIF(E7:E93,"=HSS",U7:U93)</f>
        <v>1</v>
      </c>
      <c r="V248" s="15">
        <f>SUMIF(E7:E93,"=HSS",V7:V93)</f>
        <v>0</v>
      </c>
      <c r="W248" s="27">
        <f t="shared" si="31"/>
        <v>91</v>
      </c>
      <c r="X248" s="15">
        <f t="shared" si="32"/>
        <v>388</v>
      </c>
      <c r="Y248">
        <f t="shared" si="33"/>
        <v>479</v>
      </c>
    </row>
    <row r="249" spans="2:25" ht="12.75">
      <c r="B249" s="122" t="s">
        <v>24</v>
      </c>
      <c r="C249" s="123"/>
      <c r="D249" s="124"/>
      <c r="E249" s="132" t="s">
        <v>45</v>
      </c>
      <c r="F249" s="133"/>
      <c r="G249" s="27">
        <f>SUMIF(E7:E93,"=NURS",G7:G93)</f>
        <v>0</v>
      </c>
      <c r="H249" s="7">
        <f>SUMIF(E7:E93,"=NURS",H7:H93)</f>
        <v>0</v>
      </c>
      <c r="I249" s="7">
        <f>SUMIF(E7:E93,"=NURS",I7:I93)</f>
        <v>4</v>
      </c>
      <c r="J249" s="7">
        <f>SUMIF(E7:E93,"=NURS",J7:J93)</f>
        <v>9</v>
      </c>
      <c r="K249" s="7">
        <f>SUMIF(E7:E93,"=NURS",K7:K93)</f>
        <v>0</v>
      </c>
      <c r="L249" s="7">
        <f>SUMIF(E7:E93,"=NURS",L7:L93)</f>
        <v>1</v>
      </c>
      <c r="M249" s="7">
        <f>SUMIF(E7:E93,"=NURS",M7:M93)</f>
        <v>3</v>
      </c>
      <c r="N249" s="7">
        <f>SUMIF(E7:E93,"=NURS",N7:N93)</f>
        <v>4</v>
      </c>
      <c r="O249" s="7">
        <f>SUMIF(E7:E93,"=NURS",O7:O93)</f>
        <v>1</v>
      </c>
      <c r="P249" s="7">
        <f>SUMIF(E7:E93,"=NURS",P7:P93)</f>
        <v>6</v>
      </c>
      <c r="Q249" s="7">
        <f>SUMIF(E7:E93,"=NURS",Q7:Q93)</f>
        <v>9</v>
      </c>
      <c r="R249" s="7">
        <f>SUMIF(E7:E93,"=NURS",R7:R93)</f>
        <v>130</v>
      </c>
      <c r="S249" s="7">
        <f>SUMIF(E7:E93,"=NURS",S7:S93)</f>
        <v>2</v>
      </c>
      <c r="T249" s="7">
        <f>SUMIF(E7:E93,"=NURS",T7:T93)</f>
        <v>15</v>
      </c>
      <c r="U249" s="7">
        <f>SUMIF(E7:E93,"=NURS",U7:U93)</f>
        <v>0</v>
      </c>
      <c r="V249" s="15">
        <f>SUMIF(E7:E93,"=NURS",V7:V93)</f>
        <v>0</v>
      </c>
      <c r="W249" s="27">
        <f t="shared" si="31"/>
        <v>19</v>
      </c>
      <c r="X249" s="15">
        <f t="shared" si="32"/>
        <v>165</v>
      </c>
      <c r="Y249">
        <f t="shared" si="33"/>
        <v>184</v>
      </c>
    </row>
    <row r="250" spans="2:25" ht="12.75">
      <c r="B250" s="122" t="s">
        <v>25</v>
      </c>
      <c r="C250" s="123"/>
      <c r="D250" s="124"/>
      <c r="E250" s="132" t="s">
        <v>30</v>
      </c>
      <c r="F250" s="133"/>
      <c r="G250" s="27">
        <f>SUMIF(E7:E93,"=OC",G7:G93)</f>
        <v>0</v>
      </c>
      <c r="H250" s="7">
        <f>SUMIF(E7:E93,"=OC",H7:H93)</f>
        <v>0</v>
      </c>
      <c r="I250" s="7">
        <f>SUMIF(E7:E93,"=OC",I7:I93)</f>
        <v>0</v>
      </c>
      <c r="J250" s="7">
        <f>SUMIF(E7:E93,"=OC",J7:J93)</f>
        <v>0</v>
      </c>
      <c r="K250" s="7">
        <f>SUMIF(E7:E93,"=OC",K7:K93)</f>
        <v>0</v>
      </c>
      <c r="L250" s="7">
        <f>SUMIF(E7:E93,"=OC",L7:L93)</f>
        <v>0</v>
      </c>
      <c r="M250" s="7">
        <f>SUMIF(E7:E93,"=OC",M7:M93)</f>
        <v>0</v>
      </c>
      <c r="N250" s="7">
        <f>SUMIF(E7:E93,"=OC",N7:N93)</f>
        <v>0</v>
      </c>
      <c r="O250" s="7">
        <f>SUMIF(E7:E93,"=OC",O7:O93)</f>
        <v>0</v>
      </c>
      <c r="P250" s="7">
        <f>SUMIF(E7:E93,"=OC",P7:P93)</f>
        <v>0</v>
      </c>
      <c r="Q250" s="7">
        <f>SUMIF(E7:E93,"=OC",Q7:Q93)</f>
        <v>0</v>
      </c>
      <c r="R250" s="7">
        <f>SUMIF(E7:E93,"=OC",R7:R93)</f>
        <v>0</v>
      </c>
      <c r="S250" s="7">
        <f>SUMIF(E7:E93,"=OC",S7:S93)</f>
        <v>0</v>
      </c>
      <c r="T250" s="7">
        <f>SUMIF(E7:E93,"=OC",T7:T93)</f>
        <v>0</v>
      </c>
      <c r="U250" s="7">
        <f>SUMIF(E7:E93,"=OC",U7:U93)</f>
        <v>0</v>
      </c>
      <c r="V250" s="15">
        <f>SUMIF(E7:E93,"=OC",V7:V93)</f>
        <v>0</v>
      </c>
      <c r="W250" s="27">
        <f t="shared" si="31"/>
        <v>0</v>
      </c>
      <c r="X250" s="15">
        <f t="shared" si="32"/>
        <v>0</v>
      </c>
      <c r="Y250">
        <f t="shared" si="33"/>
        <v>0</v>
      </c>
    </row>
    <row r="251" spans="2:25" ht="12.75">
      <c r="B251" s="122" t="s">
        <v>26</v>
      </c>
      <c r="C251" s="123"/>
      <c r="D251" s="124"/>
      <c r="E251" s="132" t="s">
        <v>17</v>
      </c>
      <c r="F251" s="133"/>
      <c r="G251" s="27">
        <f>SUMIF(E7:E93,"=PH",G7:G93)</f>
        <v>0</v>
      </c>
      <c r="H251" s="7">
        <f>SUMIF(E7:E93,"=PH",H7:H93)</f>
        <v>0</v>
      </c>
      <c r="I251" s="7">
        <f>SUMIF(E7:E93,"=PH",I7:I93)</f>
        <v>0</v>
      </c>
      <c r="J251" s="7">
        <f>SUMIF(E7:E93,"=PH",J7:J93)</f>
        <v>0</v>
      </c>
      <c r="K251" s="7">
        <f>SUMIF(E7:E93,"=PH",K7:K93)</f>
        <v>0</v>
      </c>
      <c r="L251" s="7">
        <f>SUMIF(E7:E93,"=PH",L7:L93)</f>
        <v>0</v>
      </c>
      <c r="M251" s="7">
        <f>SUMIF(E7:E93,"=PH",M7:M93)</f>
        <v>0</v>
      </c>
      <c r="N251" s="7">
        <f>SUMIF(E7:E93,"=PH",N7:N93)</f>
        <v>0</v>
      </c>
      <c r="O251" s="7">
        <f>SUMIF(E7:E93,"=PH",O7:O93)</f>
        <v>0</v>
      </c>
      <c r="P251" s="7">
        <f>SUMIF(E7:E93,"=PH",P7:P93)</f>
        <v>0</v>
      </c>
      <c r="Q251" s="7">
        <f>SUMIF(E7:E93,"=PH",Q7:Q93)</f>
        <v>0</v>
      </c>
      <c r="R251" s="7">
        <f>SUMIF(E7:E93,"=PH",R7:R93)</f>
        <v>1</v>
      </c>
      <c r="S251" s="7">
        <f>SUMIF(E7:E93,"=PH",S7:S93)</f>
        <v>0</v>
      </c>
      <c r="T251" s="7">
        <f>SUMIF(E7:E93,"=PH",T7:T93)</f>
        <v>0</v>
      </c>
      <c r="U251" s="7">
        <f>SUMIF(E7:E93,"=PH",U7:U93)</f>
        <v>0</v>
      </c>
      <c r="V251" s="15">
        <f>SUMIF(E7:E93,"=PH",V7:V93)</f>
        <v>0</v>
      </c>
      <c r="W251" s="27">
        <f t="shared" si="31"/>
        <v>0</v>
      </c>
      <c r="X251" s="15">
        <f t="shared" si="32"/>
        <v>1</v>
      </c>
      <c r="Y251">
        <f t="shared" si="33"/>
        <v>1</v>
      </c>
    </row>
    <row r="252" spans="2:25" ht="12.75">
      <c r="B252" s="125" t="s">
        <v>38</v>
      </c>
      <c r="C252" s="126"/>
      <c r="D252" s="127"/>
      <c r="E252" s="138" t="s">
        <v>29</v>
      </c>
      <c r="F252" s="139"/>
      <c r="G252" s="28">
        <f>SUMIF(E7:E93,"=CCE",G7:G93)</f>
        <v>0</v>
      </c>
      <c r="H252" s="16">
        <f>SUMIF(E7:E93,"=CCE",H7:H93)</f>
        <v>0</v>
      </c>
      <c r="I252" s="16">
        <f>SUMIF(E7:E93,"=CCE",I7:I93)</f>
        <v>0</v>
      </c>
      <c r="J252" s="16">
        <f>SUMIF(E7:E93,"=CCE",J7:J93)</f>
        <v>0</v>
      </c>
      <c r="K252" s="16">
        <f>SUMIF(E7:E93,"=CCE",K7:K93)</f>
        <v>0</v>
      </c>
      <c r="L252" s="16">
        <f>SUMIF(E7:E93,"=CCE",L7:L93)</f>
        <v>0</v>
      </c>
      <c r="M252" s="16">
        <f>SUMIF(E7:E93,"=CCE",M7:M93)</f>
        <v>0</v>
      </c>
      <c r="N252" s="16">
        <f>SUMIF(E7:E93,"=CCE",N7:N93)</f>
        <v>0</v>
      </c>
      <c r="O252" s="16">
        <f>SUMIF(E7:E93,"=CCE",O7:O93)</f>
        <v>1</v>
      </c>
      <c r="P252" s="16">
        <f>SUMIF(E7:E93,"=CCE",P7:P93)</f>
        <v>0</v>
      </c>
      <c r="Q252" s="16">
        <f>SUMIF(E7:E93,"=CCE",Q7:Q93)</f>
        <v>1</v>
      </c>
      <c r="R252" s="16">
        <f>SUMIF(E7:E93,"=CCE",R7:R93)</f>
        <v>3</v>
      </c>
      <c r="S252" s="16">
        <f>SUMIF(E7:E93,"=CCE",S7:S93)</f>
        <v>3</v>
      </c>
      <c r="T252" s="16">
        <f>SUMIF(E7:E93,"=CCE",T7:T93)</f>
        <v>2</v>
      </c>
      <c r="U252" s="16">
        <f>SUMIF(E7:E93,"=CCE",U7:U93)</f>
        <v>0</v>
      </c>
      <c r="V252" s="18">
        <f>SUMIF(E7:E93,"=CCE",V7:V93)</f>
        <v>0</v>
      </c>
      <c r="W252" s="28">
        <f t="shared" si="31"/>
        <v>5</v>
      </c>
      <c r="X252" s="18">
        <f t="shared" si="32"/>
        <v>5</v>
      </c>
      <c r="Y252">
        <f t="shared" si="33"/>
        <v>10</v>
      </c>
    </row>
    <row r="253" spans="2:25" ht="12.75">
      <c r="B253" s="32" t="s">
        <v>27</v>
      </c>
      <c r="G253">
        <f>SUM(G244:G252)</f>
        <v>2</v>
      </c>
      <c r="H253">
        <f aca="true" t="shared" si="34" ref="H253:Y253">SUM(H244:H252)</f>
        <v>1</v>
      </c>
      <c r="I253">
        <f t="shared" si="34"/>
        <v>50</v>
      </c>
      <c r="J253">
        <f t="shared" si="34"/>
        <v>52</v>
      </c>
      <c r="K253">
        <f t="shared" si="34"/>
        <v>5</v>
      </c>
      <c r="L253">
        <f t="shared" si="34"/>
        <v>9</v>
      </c>
      <c r="M253">
        <f t="shared" si="34"/>
        <v>33</v>
      </c>
      <c r="N253">
        <f t="shared" si="34"/>
        <v>26</v>
      </c>
      <c r="O253">
        <f t="shared" si="34"/>
        <v>54</v>
      </c>
      <c r="P253">
        <f t="shared" si="34"/>
        <v>66</v>
      </c>
      <c r="Q253">
        <f t="shared" si="34"/>
        <v>884</v>
      </c>
      <c r="R253">
        <f t="shared" si="34"/>
        <v>1151</v>
      </c>
      <c r="S253">
        <f t="shared" si="34"/>
        <v>150</v>
      </c>
      <c r="T253">
        <f t="shared" si="34"/>
        <v>184</v>
      </c>
      <c r="U253">
        <f>SUM(U244:U252)</f>
        <v>2</v>
      </c>
      <c r="V253">
        <f>SUM(V244:V252)</f>
        <v>1</v>
      </c>
      <c r="W253">
        <f t="shared" si="34"/>
        <v>1180</v>
      </c>
      <c r="X253">
        <f t="shared" si="34"/>
        <v>1490</v>
      </c>
      <c r="Y253">
        <f t="shared" si="34"/>
        <v>2670</v>
      </c>
    </row>
    <row r="254" ht="12.75">
      <c r="B254" s="32"/>
    </row>
    <row r="256" spans="3:24" ht="12.75">
      <c r="C256" s="3" t="s">
        <v>15</v>
      </c>
      <c r="G256" s="116" t="s">
        <v>9</v>
      </c>
      <c r="H256" s="116"/>
      <c r="I256" s="116" t="s">
        <v>11</v>
      </c>
      <c r="J256" s="116"/>
      <c r="K256" s="116" t="s">
        <v>10</v>
      </c>
      <c r="L256" s="116"/>
      <c r="M256" s="116" t="s">
        <v>12</v>
      </c>
      <c r="N256" s="116"/>
      <c r="O256" s="116" t="s">
        <v>3</v>
      </c>
      <c r="P256" s="116"/>
      <c r="Q256" s="116" t="s">
        <v>4</v>
      </c>
      <c r="R256" s="116"/>
      <c r="S256" s="116" t="s">
        <v>5</v>
      </c>
      <c r="T256" s="116"/>
      <c r="U256" s="117" t="s">
        <v>106</v>
      </c>
      <c r="V256" s="118"/>
      <c r="W256" s="116" t="s">
        <v>13</v>
      </c>
      <c r="X256" s="116"/>
    </row>
    <row r="257" spans="2:25" ht="12.75">
      <c r="B257" s="3" t="s">
        <v>61</v>
      </c>
      <c r="E257" s="31" t="s">
        <v>62</v>
      </c>
      <c r="G257" s="25" t="s">
        <v>0</v>
      </c>
      <c r="H257" s="25" t="s">
        <v>6</v>
      </c>
      <c r="I257" s="25" t="s">
        <v>0</v>
      </c>
      <c r="J257" s="25" t="s">
        <v>6</v>
      </c>
      <c r="K257" s="25" t="s">
        <v>0</v>
      </c>
      <c r="L257" s="25" t="s">
        <v>6</v>
      </c>
      <c r="M257" s="25" t="s">
        <v>0</v>
      </c>
      <c r="N257" s="25" t="s">
        <v>6</v>
      </c>
      <c r="O257" s="25" t="s">
        <v>0</v>
      </c>
      <c r="P257" s="25" t="s">
        <v>6</v>
      </c>
      <c r="Q257" s="25" t="s">
        <v>0</v>
      </c>
      <c r="R257" s="25" t="s">
        <v>6</v>
      </c>
      <c r="S257" s="25" t="s">
        <v>0</v>
      </c>
      <c r="T257" s="25" t="s">
        <v>6</v>
      </c>
      <c r="U257" s="34" t="s">
        <v>0</v>
      </c>
      <c r="V257" s="34" t="s">
        <v>6</v>
      </c>
      <c r="W257" s="25" t="s">
        <v>0</v>
      </c>
      <c r="X257" s="25" t="s">
        <v>6</v>
      </c>
      <c r="Y257" s="29" t="s">
        <v>1</v>
      </c>
    </row>
    <row r="258" spans="2:25" ht="12.75">
      <c r="B258" s="119" t="s">
        <v>19</v>
      </c>
      <c r="C258" s="120"/>
      <c r="D258" s="121"/>
      <c r="E258" s="128" t="s">
        <v>46</v>
      </c>
      <c r="F258" s="129"/>
      <c r="G258" s="26">
        <f>SUMIF(E103:E153,"=GRAS",G103:G153)</f>
        <v>6</v>
      </c>
      <c r="H258" s="12">
        <f>SUMIF(E103:E153,"=GRAS",H103:H153)</f>
        <v>1</v>
      </c>
      <c r="I258" s="12">
        <f>SUMIF(E103:E153,"=GRAS",I103:I153)</f>
        <v>3</v>
      </c>
      <c r="J258" s="12">
        <f>SUMIF(E103:E153,"=GRAS",J103:J153)</f>
        <v>2</v>
      </c>
      <c r="K258" s="12">
        <f>SUMIF(E103:E153,"=GRAS",K103:K153)</f>
        <v>1</v>
      </c>
      <c r="L258" s="12">
        <f>SUMIF(E103:E153,"=GRAS",L103:L153)</f>
        <v>0</v>
      </c>
      <c r="M258" s="12">
        <f>SUMIF(E103:E153,"=GRAS",M103:M153)</f>
        <v>1</v>
      </c>
      <c r="N258" s="12">
        <f>SUMIF(E103:E153,"=GRAS",N103:N153)</f>
        <v>5</v>
      </c>
      <c r="O258" s="12">
        <f>SUMIF(E103:E153,"=GRAS",O103:O153)</f>
        <v>1</v>
      </c>
      <c r="P258" s="12">
        <f>SUMIF(E103:E153,"=GRAS",P103:P153)</f>
        <v>6</v>
      </c>
      <c r="Q258" s="12">
        <f>SUMIF(E103:E153,"=GRAS",Q103:Q153)</f>
        <v>30</v>
      </c>
      <c r="R258" s="12">
        <f>SUMIF(E103:E153,"=GRAS",R103:R153)</f>
        <v>90</v>
      </c>
      <c r="S258" s="12">
        <f>SUMIF(E103:E153,"=GRAS",S103:S153)</f>
        <v>13</v>
      </c>
      <c r="T258" s="12">
        <f>SUMIF(E103:E153,"=GRAS",T103:T153)</f>
        <v>25</v>
      </c>
      <c r="U258" s="12">
        <f>SUMIF(E103:E153,"=GRAS",U103:U153)</f>
        <v>0</v>
      </c>
      <c r="V258" s="12">
        <f>SUMIF(E103:E153,"=GRAS",V103:V153)</f>
        <v>0</v>
      </c>
      <c r="W258" s="26">
        <f aca="true" t="shared" si="35" ref="W258:W266">G258+I258+K258+M258+O258+Q258+S258+U258</f>
        <v>55</v>
      </c>
      <c r="X258" s="14">
        <f aca="true" t="shared" si="36" ref="X258:X266">H258+J258+L258+N258+P258+R258+T258+V258</f>
        <v>129</v>
      </c>
      <c r="Y258">
        <f aca="true" t="shared" si="37" ref="Y258:Y266">SUM(W258:X258)</f>
        <v>184</v>
      </c>
    </row>
    <row r="259" spans="2:25" ht="12.75">
      <c r="B259" s="122" t="s">
        <v>20</v>
      </c>
      <c r="C259" s="123"/>
      <c r="D259" s="124"/>
      <c r="E259" s="130" t="s">
        <v>53</v>
      </c>
      <c r="F259" s="131"/>
      <c r="G259" s="27">
        <f>SUMIF(E103:E153,"=GRBUS",G103:G153)</f>
        <v>4</v>
      </c>
      <c r="H259" s="7">
        <f>SUMIF(E103:E153,"=GRBUS",H103:H153)</f>
        <v>2</v>
      </c>
      <c r="I259" s="7">
        <f>SUMIF(E103:E153,"=GRBUS",I103:I153)</f>
        <v>1</v>
      </c>
      <c r="J259" s="7">
        <f>SUMIF(E103:E153,"=GRBUS",J103:J153)</f>
        <v>2</v>
      </c>
      <c r="K259" s="7">
        <f>SUMIF(E103:E153,"=GRBUS",K103:K153)</f>
        <v>0</v>
      </c>
      <c r="L259" s="7">
        <f>SUMIF(E103:E153,"=GRBUS",L103:L153)</f>
        <v>0</v>
      </c>
      <c r="M259" s="7">
        <f>SUMIF(E103:E153,"=GRBUS",M103:M153)</f>
        <v>2</v>
      </c>
      <c r="N259" s="7">
        <f>SUMIF(E103:E153,"=GRBUS",N103:N153)</f>
        <v>3</v>
      </c>
      <c r="O259" s="7">
        <f>SUMIF(E103:E153,"=GRBUS",O103:O153)</f>
        <v>2</v>
      </c>
      <c r="P259" s="7">
        <f>SUMIF(E103:E153,"=GRBUS",P103:P153)</f>
        <v>1</v>
      </c>
      <c r="Q259" s="7">
        <f>SUMIF(E103:E153,"=GRBUS",Q103:Q153)</f>
        <v>38</v>
      </c>
      <c r="R259" s="7">
        <f>SUMIF(E103:E153,"=GRBUS",R103:R153)</f>
        <v>34</v>
      </c>
      <c r="S259" s="7">
        <f>SUMIF(E103:E153,"=GRBUS",S103:S153)</f>
        <v>8</v>
      </c>
      <c r="T259" s="7">
        <f>SUMIF(E103:E153,"=GRBUS",T103:T153)</f>
        <v>4</v>
      </c>
      <c r="U259" s="7">
        <f>SUMIF(E103:E153,"=GRBUS",U103:U153)</f>
        <v>0</v>
      </c>
      <c r="V259" s="7">
        <f>SUMIF(E103:E153,"=GRBUS",V103:V153)</f>
        <v>0</v>
      </c>
      <c r="W259" s="27">
        <f t="shared" si="35"/>
        <v>55</v>
      </c>
      <c r="X259" s="15">
        <f t="shared" si="36"/>
        <v>46</v>
      </c>
      <c r="Y259">
        <f t="shared" si="37"/>
        <v>101</v>
      </c>
    </row>
    <row r="260" spans="2:25" ht="12.75">
      <c r="B260" s="122" t="s">
        <v>21</v>
      </c>
      <c r="C260" s="123"/>
      <c r="D260" s="124"/>
      <c r="E260" s="130" t="s">
        <v>49</v>
      </c>
      <c r="F260" s="131"/>
      <c r="G260" s="27">
        <f>SUMIF(E103:E153,"=GRENG",G103:G153)</f>
        <v>9</v>
      </c>
      <c r="H260" s="7">
        <f>SUMIF(E103:E153,"=GRENG",H103:H153)</f>
        <v>4</v>
      </c>
      <c r="I260" s="7">
        <f>SUMIF(E103:E153,"=GRENG",I103:I153)</f>
        <v>3</v>
      </c>
      <c r="J260" s="7">
        <f>SUMIF(E103:E153,"=GRENG",J103:J153)</f>
        <v>0</v>
      </c>
      <c r="K260" s="7">
        <f>SUMIF(E103:E153,"=GRENG",K103:K153)</f>
        <v>0</v>
      </c>
      <c r="L260" s="7">
        <f>SUMIF(E103:E153,"=GRENG",L103:L153)</f>
        <v>0</v>
      </c>
      <c r="M260" s="7">
        <f>SUMIF(E103:E153,"=GRENG",M103:M153)</f>
        <v>1</v>
      </c>
      <c r="N260" s="7">
        <f>SUMIF(E103:E153,"=GRENG",N103:N153)</f>
        <v>1</v>
      </c>
      <c r="O260" s="7">
        <f>SUMIF(E103:E153,"=GRENG",O103:O153)</f>
        <v>1</v>
      </c>
      <c r="P260" s="7">
        <f>SUMIF(E103:E153,"=GRENG",P103:P153)</f>
        <v>0</v>
      </c>
      <c r="Q260" s="7">
        <f>SUMIF(E103:E153,"=GRENG",Q103:Q153)</f>
        <v>19</v>
      </c>
      <c r="R260" s="7">
        <f>SUMIF(E103:E153,"=GRENG",R103:R153)</f>
        <v>10</v>
      </c>
      <c r="S260" s="7">
        <f>SUMIF(E103:E153,"=GRENG",S103:S153)</f>
        <v>3</v>
      </c>
      <c r="T260" s="7">
        <f>SUMIF(E103:E153,"=GRENG",T103:T153)</f>
        <v>0</v>
      </c>
      <c r="U260" s="7">
        <f>SUMIF(E103:E153,"=GRENG",U103:U153)</f>
        <v>1</v>
      </c>
      <c r="V260" s="7">
        <f>SUMIF(E103:E153,"=GRENG",V103:V153)</f>
        <v>0</v>
      </c>
      <c r="W260" s="27">
        <f t="shared" si="35"/>
        <v>37</v>
      </c>
      <c r="X260" s="15">
        <f t="shared" si="36"/>
        <v>15</v>
      </c>
      <c r="Y260">
        <f t="shared" si="37"/>
        <v>52</v>
      </c>
    </row>
    <row r="261" spans="2:25" ht="12.75">
      <c r="B261" s="122" t="s">
        <v>22</v>
      </c>
      <c r="C261" s="123"/>
      <c r="D261" s="124"/>
      <c r="E261" s="132" t="s">
        <v>47</v>
      </c>
      <c r="F261" s="133"/>
      <c r="G261" s="27">
        <f>SUMIF(E103:E153,"=GRELS",G103:G153)</f>
        <v>1</v>
      </c>
      <c r="H261" s="7">
        <f>SUMIF(E103:E153,"=GRELS",H103:H153)</f>
        <v>1</v>
      </c>
      <c r="I261" s="7">
        <f>SUMIF(E103:E153,"=GRELS",I103:I153)</f>
        <v>0</v>
      </c>
      <c r="J261" s="7">
        <f>SUMIF(E103:E153,"=GRELS",J103:J153)</f>
        <v>0</v>
      </c>
      <c r="K261" s="7">
        <f>SUMIF(E103:E153,"=GRELS",K103:K153)</f>
        <v>0</v>
      </c>
      <c r="L261" s="7">
        <f>SUMIF(E103:E153,"=GRELS",L103:L153)</f>
        <v>0</v>
      </c>
      <c r="M261" s="7">
        <f>SUMIF(E103:E153,"=GRELS",M103:M153)</f>
        <v>0</v>
      </c>
      <c r="N261" s="7">
        <f>SUMIF(E103:E153,"=GRELS",N103:N153)</f>
        <v>0</v>
      </c>
      <c r="O261" s="7">
        <f>SUMIF(E103:E153,"=GRELS",O103:O153)</f>
        <v>1</v>
      </c>
      <c r="P261" s="7">
        <f>SUMIF(E103:E153,"=GRELS",P103:P153)</f>
        <v>4</v>
      </c>
      <c r="Q261" s="7">
        <f>SUMIF(E103:E153,"=GRELS",Q103:Q153)</f>
        <v>10</v>
      </c>
      <c r="R261" s="7">
        <f>SUMIF(E103:E153,"=GRELS",R103:R153)</f>
        <v>28</v>
      </c>
      <c r="S261" s="7">
        <f>SUMIF(E103:E153,"=GRELS",S103:S153)</f>
        <v>3</v>
      </c>
      <c r="T261" s="7">
        <f>SUMIF(E103:E153,"=GRELS",T103:T153)</f>
        <v>12</v>
      </c>
      <c r="U261" s="7">
        <f>SUMIF(E103:E153,"=GRELS",U103:U153)</f>
        <v>0</v>
      </c>
      <c r="V261" s="7">
        <f>SUMIF(E103:E153,"=GRELS",V103:V153)</f>
        <v>0</v>
      </c>
      <c r="W261" s="27">
        <f t="shared" si="35"/>
        <v>15</v>
      </c>
      <c r="X261" s="15">
        <f t="shared" si="36"/>
        <v>45</v>
      </c>
      <c r="Y261">
        <f t="shared" si="37"/>
        <v>60</v>
      </c>
    </row>
    <row r="262" spans="2:25" ht="12.75">
      <c r="B262" s="122" t="s">
        <v>23</v>
      </c>
      <c r="C262" s="123"/>
      <c r="D262" s="124"/>
      <c r="E262" s="132" t="s">
        <v>48</v>
      </c>
      <c r="F262" s="133"/>
      <c r="G262" s="27">
        <f>SUMIF(E103:E153,"=GRHSS",G103:G153)</f>
        <v>0</v>
      </c>
      <c r="H262" s="7">
        <f>SUMIF(E103:E153,"=GRHSS",H103:H153)</f>
        <v>1</v>
      </c>
      <c r="I262" s="7">
        <f>SUMIF(E103:E153,"=GRHSS",I103:I153)</f>
        <v>1</v>
      </c>
      <c r="J262" s="7">
        <f>SUMIF(E103:E153,"=GRHSS",J103:J153)</f>
        <v>4</v>
      </c>
      <c r="K262" s="7">
        <f>SUMIF(E103:E153,"=GRHSS",K103:K153)</f>
        <v>0</v>
      </c>
      <c r="L262" s="7">
        <f>SUMIF(E103:E153,"=GRHSS",L103:L153)</f>
        <v>0</v>
      </c>
      <c r="M262" s="7">
        <f>SUMIF(E103:E153,"=GRHSS",M103:M153)</f>
        <v>0</v>
      </c>
      <c r="N262" s="7">
        <f>SUMIF(E103:E153,"=GRHSS",N103:N153)</f>
        <v>4</v>
      </c>
      <c r="O262" s="7">
        <f>SUMIF(E103:E153,"=GRHSS",O103:O153)</f>
        <v>1</v>
      </c>
      <c r="P262" s="7">
        <f>SUMIF(E103:E153,"=GRHSS",P103:P153)</f>
        <v>3</v>
      </c>
      <c r="Q262" s="7">
        <f>SUMIF(E103:E153,"=GRHSS",Q103:Q153)</f>
        <v>13</v>
      </c>
      <c r="R262" s="7">
        <f>SUMIF(E103:E153,"=GRHSS",R103:R153)</f>
        <v>73</v>
      </c>
      <c r="S262" s="7">
        <f>SUMIF(E103:E153,"=GRHSS",S103:S153)</f>
        <v>0</v>
      </c>
      <c r="T262" s="7">
        <f>SUMIF(E103:E153,"=GRHSS",T103:T153)</f>
        <v>7</v>
      </c>
      <c r="U262" s="7">
        <f>SUMIF(E103:E153,"=GRHSS",U103:U153)</f>
        <v>0</v>
      </c>
      <c r="V262" s="7">
        <f>SUMIF(E103:E153,"=GRHSS",V103:V153)</f>
        <v>0</v>
      </c>
      <c r="W262" s="27">
        <f t="shared" si="35"/>
        <v>15</v>
      </c>
      <c r="X262" s="15">
        <f t="shared" si="36"/>
        <v>92</v>
      </c>
      <c r="Y262">
        <f t="shared" si="37"/>
        <v>107</v>
      </c>
    </row>
    <row r="263" spans="2:25" ht="12.75">
      <c r="B263" s="122" t="s">
        <v>24</v>
      </c>
      <c r="C263" s="123"/>
      <c r="D263" s="124"/>
      <c r="E263" s="132" t="s">
        <v>51</v>
      </c>
      <c r="F263" s="133"/>
      <c r="G263" s="27">
        <f>SUMIF(E103:E153,"=GRNUR",G103:G153)</f>
        <v>0</v>
      </c>
      <c r="H263" s="7">
        <f>SUMIF(E103:E153,"=GRNUR",H103:H153)</f>
        <v>2</v>
      </c>
      <c r="I263" s="7">
        <f>SUMIF(E103:E153,"=GRNUR",I103:I153)</f>
        <v>0</v>
      </c>
      <c r="J263" s="7">
        <f>SUMIF(E103:E153,"=GRNUR",J103:J153)</f>
        <v>0</v>
      </c>
      <c r="K263" s="7">
        <f>SUMIF(E103:E153,"=GRNUR",K103:K153)</f>
        <v>0</v>
      </c>
      <c r="L263" s="7">
        <f>SUMIF(E103:E153,"=GRNUR",L103:L153)</f>
        <v>0</v>
      </c>
      <c r="M263" s="7">
        <f>SUMIF(E103:E153,"=GRNUR",M103:M153)</f>
        <v>0</v>
      </c>
      <c r="N263" s="7">
        <f>SUMIF(E103:E153,"=GRNUR",N103:N153)</f>
        <v>0</v>
      </c>
      <c r="O263" s="7">
        <f>SUMIF(E103:E153,"=GRNUR",O103:O153)</f>
        <v>0</v>
      </c>
      <c r="P263" s="7">
        <f>SUMIF(E103:E153,"=GRNUR",P103:P153)</f>
        <v>0</v>
      </c>
      <c r="Q263" s="7">
        <f>SUMIF(E103:E153,"=GRNUR",Q103:Q153)</f>
        <v>0</v>
      </c>
      <c r="R263" s="7">
        <f>SUMIF(E103:E153,"=GRNUR",R103:R153)</f>
        <v>14</v>
      </c>
      <c r="S263" s="7">
        <f>SUMIF(E103:E153,"=GRNUR",S103:S153)</f>
        <v>0</v>
      </c>
      <c r="T263" s="7">
        <f>SUMIF(E103:E153,"=GRNUR",T103:T153)</f>
        <v>1</v>
      </c>
      <c r="U263" s="7">
        <f>SUMIF(E103:E153,"=GRNUR",U103:U153)</f>
        <v>0</v>
      </c>
      <c r="V263" s="7">
        <f>SUMIF(E103:E153,"=GRNUR",V103:V153)</f>
        <v>0</v>
      </c>
      <c r="W263" s="27">
        <f t="shared" si="35"/>
        <v>0</v>
      </c>
      <c r="X263" s="15">
        <f t="shared" si="36"/>
        <v>17</v>
      </c>
      <c r="Y263">
        <f t="shared" si="37"/>
        <v>17</v>
      </c>
    </row>
    <row r="264" spans="2:25" ht="12.75">
      <c r="B264" s="140" t="s">
        <v>25</v>
      </c>
      <c r="C264" s="141"/>
      <c r="D264" s="141"/>
      <c r="E264" s="134" t="s">
        <v>50</v>
      </c>
      <c r="F264" s="135"/>
      <c r="G264" s="27">
        <f>SUMIF(E103:E153,"=GOCG",G103:G153)</f>
        <v>0</v>
      </c>
      <c r="H264" s="7">
        <f>SUMIF(E103:E153,"=GOCG",H103:H153)</f>
        <v>0</v>
      </c>
      <c r="I264" s="7">
        <f>SUMIF(E103:E153,"=GOCG",I103:I153)</f>
        <v>0</v>
      </c>
      <c r="J264" s="7">
        <f>SUMIF(E103:E153,"=GOCG",J103:J153)</f>
        <v>0</v>
      </c>
      <c r="K264" s="7">
        <f>SUMIF(E103:E153,"=GOCG",K103:K153)</f>
        <v>0</v>
      </c>
      <c r="L264" s="7">
        <f>SUMIF(E103:E153,"=GOCG",L103:L153)</f>
        <v>0</v>
      </c>
      <c r="M264" s="7">
        <f>SUMIF(E103:E153,"=GOCG",M103:M153)</f>
        <v>0</v>
      </c>
      <c r="N264" s="7">
        <f>SUMIF(E103:E153,"=GOCG",N103:N153)</f>
        <v>0</v>
      </c>
      <c r="O264" s="7">
        <f>SUMIF(E103:E153,"=GOCG",O103:O153)</f>
        <v>0</v>
      </c>
      <c r="P264" s="7">
        <f>SUMIF(E103:E153,"=GOCG",P103:P153)</f>
        <v>0</v>
      </c>
      <c r="Q264" s="7">
        <f>SUMIF(E103:E153,"=GOCG",Q103:Q153)</f>
        <v>4</v>
      </c>
      <c r="R264" s="7">
        <f>SUMIF(E103:E153,"=GOCG",R103:R153)</f>
        <v>9</v>
      </c>
      <c r="S264" s="7">
        <f>SUMIF(E103:E153,"=GOCG",S103:S153)</f>
        <v>1</v>
      </c>
      <c r="T264" s="7">
        <f>SUMIF(E103:E153,"=GOCG",T103:T153)</f>
        <v>3</v>
      </c>
      <c r="U264" s="7">
        <f>SUMIF(E103:E153,"=GOCG",U103:U153)</f>
        <v>0</v>
      </c>
      <c r="V264" s="7">
        <f>SUMIF(E103:E153,"=GOCG",V103:V153)</f>
        <v>0</v>
      </c>
      <c r="W264" s="27">
        <f t="shared" si="35"/>
        <v>5</v>
      </c>
      <c r="X264" s="15">
        <f t="shared" si="36"/>
        <v>12</v>
      </c>
      <c r="Y264">
        <f t="shared" si="37"/>
        <v>17</v>
      </c>
    </row>
    <row r="265" spans="2:25" ht="12.75">
      <c r="B265" s="140" t="s">
        <v>26</v>
      </c>
      <c r="C265" s="141"/>
      <c r="D265" s="141"/>
      <c r="E265" s="134" t="s">
        <v>52</v>
      </c>
      <c r="F265" s="135"/>
      <c r="G265" s="27">
        <f>SUMIF(E103:E153,"=GRPH",G103:G153)</f>
        <v>1</v>
      </c>
      <c r="H265" s="7">
        <f>SUMIF(E103:E153,"=GRPH",H103:H153)</f>
        <v>0</v>
      </c>
      <c r="I265" s="7">
        <f>SUMIF(E103:E153,"=GRPH",I103:I153)</f>
        <v>0</v>
      </c>
      <c r="J265" s="7">
        <f>SUMIF(E103:E153,"=GRPH",J103:J153)</f>
        <v>0</v>
      </c>
      <c r="K265" s="7">
        <f>SUMIF(E103:E153,"=GRPH",K103:K153)</f>
        <v>0</v>
      </c>
      <c r="L265" s="7">
        <f>SUMIF(E103:E153,"=GRPH",L103:L153)</f>
        <v>0</v>
      </c>
      <c r="M265" s="7">
        <f>SUMIF(E103:E153,"=GRPH",M103:M153)</f>
        <v>0</v>
      </c>
      <c r="N265" s="7">
        <f>SUMIF(E103:E153,"=GRPH",N103:N153)</f>
        <v>0</v>
      </c>
      <c r="O265" s="7">
        <f>SUMIF(E103:E153,"=GRPH",O103:O153)</f>
        <v>0</v>
      </c>
      <c r="P265" s="7">
        <f>SUMIF(E103:E153,"=GRPH",P103:P153)</f>
        <v>0</v>
      </c>
      <c r="Q265" s="7">
        <f>SUMIF(E103:E153,"=GRPH",Q103:Q153)</f>
        <v>2</v>
      </c>
      <c r="R265" s="7">
        <f>SUMIF(E103:E153,"=GRPH",R103:R153)</f>
        <v>1</v>
      </c>
      <c r="S265" s="7">
        <f>SUMIF(E103:E153,"=GRPH",S103:S153)</f>
        <v>0</v>
      </c>
      <c r="T265" s="7">
        <f>SUMIF(E103:E153,"=GRPH",T103:T153)</f>
        <v>0</v>
      </c>
      <c r="U265" s="7">
        <f>SUMIF(E103:E153,"=GRPH",U103:U153)</f>
        <v>0</v>
      </c>
      <c r="V265" s="7">
        <f>SUMIF(E103:E153,"=GRPH",V103:V153)</f>
        <v>0</v>
      </c>
      <c r="W265" s="27">
        <f t="shared" si="35"/>
        <v>3</v>
      </c>
      <c r="X265" s="15">
        <f t="shared" si="36"/>
        <v>1</v>
      </c>
      <c r="Y265">
        <f t="shared" si="37"/>
        <v>4</v>
      </c>
    </row>
    <row r="266" spans="2:25" ht="12.75">
      <c r="B266" s="142" t="s">
        <v>39</v>
      </c>
      <c r="C266" s="143"/>
      <c r="D266" s="143"/>
      <c r="E266" s="136" t="s">
        <v>33</v>
      </c>
      <c r="F266" s="137"/>
      <c r="G266" s="28">
        <f>SUMIF(E103:E153,"=GS",G103:G153)</f>
        <v>0</v>
      </c>
      <c r="H266" s="16">
        <f>SUMIF(E103:E153,"=GS",H103:H153)</f>
        <v>0</v>
      </c>
      <c r="I266" s="16">
        <f>SUMIF(E103:E153,"=GS",I103:I153)</f>
        <v>0</v>
      </c>
      <c r="J266" s="16">
        <f>SUMIF(E103:E153,"=GS",J103:J153)</f>
        <v>2</v>
      </c>
      <c r="K266" s="16">
        <f>SUMIF(E103:E153,"=GS",K103:K153)</f>
        <v>0</v>
      </c>
      <c r="L266" s="16">
        <f>SUMIF(E103:E153,"=GS",L103:L153)</f>
        <v>0</v>
      </c>
      <c r="M266" s="16">
        <f>SUMIF(E103:E153,"=GS",M103:M153)</f>
        <v>0</v>
      </c>
      <c r="N266" s="16">
        <f>SUMIF(E103:E153,"=GS",N103:N153)</f>
        <v>0</v>
      </c>
      <c r="O266" s="16">
        <f>SUMIF(E103:E153,"=GS",O103:O153)</f>
        <v>0</v>
      </c>
      <c r="P266" s="16">
        <f>SUMIF(E103:E153,"=GS",P103:P153)</f>
        <v>0</v>
      </c>
      <c r="Q266" s="16">
        <f>SUMIF(E103:E153,"=GS",Q103:Q153)</f>
        <v>2</v>
      </c>
      <c r="R266" s="16">
        <f>SUMIF(E103:E153,"=GS",R103:R153)</f>
        <v>2</v>
      </c>
      <c r="S266" s="16">
        <f>SUMIF(E103:E153,"=GS",S103:S153)</f>
        <v>0</v>
      </c>
      <c r="T266" s="16">
        <f>SUMIF(E103:E153,"=GS",T103:T153)</f>
        <v>1</v>
      </c>
      <c r="U266" s="16">
        <f>SUMIF(E103:E153,"=GS",U103:U153)</f>
        <v>0</v>
      </c>
      <c r="V266" s="16">
        <f>SUMIF(E103:E153,"=GS",V103:V153)</f>
        <v>0</v>
      </c>
      <c r="W266" s="28">
        <f t="shared" si="35"/>
        <v>2</v>
      </c>
      <c r="X266" s="18">
        <f t="shared" si="36"/>
        <v>5</v>
      </c>
      <c r="Y266">
        <f t="shared" si="37"/>
        <v>7</v>
      </c>
    </row>
    <row r="267" spans="2:25" ht="12.75">
      <c r="B267" s="32" t="s">
        <v>27</v>
      </c>
      <c r="G267">
        <f>SUM(G258:G266)</f>
        <v>21</v>
      </c>
      <c r="H267">
        <f>SUM(H258:H266)</f>
        <v>11</v>
      </c>
      <c r="I267">
        <f>SUM(I258:I266)</f>
        <v>8</v>
      </c>
      <c r="J267">
        <f>SUM(J258:J266)</f>
        <v>10</v>
      </c>
      <c r="K267">
        <f aca="true" t="shared" si="38" ref="K267:Y267">SUM(K258:K266)</f>
        <v>1</v>
      </c>
      <c r="L267">
        <f t="shared" si="38"/>
        <v>0</v>
      </c>
      <c r="M267">
        <f t="shared" si="38"/>
        <v>4</v>
      </c>
      <c r="N267">
        <f t="shared" si="38"/>
        <v>13</v>
      </c>
      <c r="O267">
        <f t="shared" si="38"/>
        <v>6</v>
      </c>
      <c r="P267">
        <f t="shared" si="38"/>
        <v>14</v>
      </c>
      <c r="Q267" s="39">
        <f t="shared" si="38"/>
        <v>118</v>
      </c>
      <c r="R267" s="39">
        <f t="shared" si="38"/>
        <v>261</v>
      </c>
      <c r="S267" s="39">
        <f t="shared" si="38"/>
        <v>28</v>
      </c>
      <c r="T267" s="39">
        <f t="shared" si="38"/>
        <v>53</v>
      </c>
      <c r="U267" s="39">
        <f>SUM(U258:U266)</f>
        <v>1</v>
      </c>
      <c r="V267" s="39">
        <f>SUM(V258:V266)</f>
        <v>0</v>
      </c>
      <c r="W267">
        <f t="shared" si="38"/>
        <v>187</v>
      </c>
      <c r="X267">
        <f t="shared" si="38"/>
        <v>362</v>
      </c>
      <c r="Y267">
        <f t="shared" si="38"/>
        <v>549</v>
      </c>
    </row>
    <row r="268" spans="2:22" ht="12.75">
      <c r="B268" s="32"/>
      <c r="Q268" s="39"/>
      <c r="R268" s="39"/>
      <c r="S268" s="39"/>
      <c r="T268" s="39"/>
      <c r="U268" s="39"/>
      <c r="V268" s="39"/>
    </row>
    <row r="270" spans="3:24" ht="12.75">
      <c r="C270" s="3" t="s">
        <v>16</v>
      </c>
      <c r="G270" s="116" t="s">
        <v>9</v>
      </c>
      <c r="H270" s="116"/>
      <c r="I270" s="116" t="s">
        <v>11</v>
      </c>
      <c r="J270" s="116"/>
      <c r="K270" s="116" t="s">
        <v>10</v>
      </c>
      <c r="L270" s="116"/>
      <c r="M270" s="116" t="s">
        <v>12</v>
      </c>
      <c r="N270" s="116"/>
      <c r="O270" s="116" t="s">
        <v>3</v>
      </c>
      <c r="P270" s="116"/>
      <c r="Q270" s="116" t="s">
        <v>4</v>
      </c>
      <c r="R270" s="116"/>
      <c r="S270" s="116" t="s">
        <v>5</v>
      </c>
      <c r="T270" s="116"/>
      <c r="U270" s="117" t="s">
        <v>106</v>
      </c>
      <c r="V270" s="118"/>
      <c r="W270" s="116" t="s">
        <v>13</v>
      </c>
      <c r="X270" s="116"/>
    </row>
    <row r="271" spans="2:25" ht="12.75">
      <c r="B271" s="3" t="s">
        <v>61</v>
      </c>
      <c r="E271" s="31" t="s">
        <v>62</v>
      </c>
      <c r="G271" s="25" t="s">
        <v>0</v>
      </c>
      <c r="H271" s="25" t="s">
        <v>6</v>
      </c>
      <c r="I271" s="25" t="s">
        <v>0</v>
      </c>
      <c r="J271" s="25" t="s">
        <v>6</v>
      </c>
      <c r="K271" s="25" t="s">
        <v>0</v>
      </c>
      <c r="L271" s="25" t="s">
        <v>6</v>
      </c>
      <c r="M271" s="25" t="s">
        <v>0</v>
      </c>
      <c r="N271" s="25" t="s">
        <v>6</v>
      </c>
      <c r="O271" s="25" t="s">
        <v>0</v>
      </c>
      <c r="P271" s="25" t="s">
        <v>6</v>
      </c>
      <c r="Q271" s="25" t="s">
        <v>0</v>
      </c>
      <c r="R271" s="25" t="s">
        <v>6</v>
      </c>
      <c r="S271" s="25" t="s">
        <v>0</v>
      </c>
      <c r="T271" s="25" t="s">
        <v>6</v>
      </c>
      <c r="U271" s="34" t="s">
        <v>0</v>
      </c>
      <c r="V271" s="34" t="s">
        <v>6</v>
      </c>
      <c r="W271" s="25" t="s">
        <v>0</v>
      </c>
      <c r="X271" s="25" t="s">
        <v>6</v>
      </c>
      <c r="Y271" s="29" t="s">
        <v>1</v>
      </c>
    </row>
    <row r="272" spans="2:25" ht="12.75">
      <c r="B272" s="119" t="s">
        <v>19</v>
      </c>
      <c r="C272" s="120"/>
      <c r="D272" s="121"/>
      <c r="E272" s="128" t="s">
        <v>46</v>
      </c>
      <c r="F272" s="129"/>
      <c r="G272" s="26">
        <f>SUMIF(E163:E189,"=GRAS",G163:G189)</f>
        <v>2</v>
      </c>
      <c r="H272" s="12">
        <f>SUMIF(E163:E189,"=GRAS",H163:H189)</f>
        <v>3</v>
      </c>
      <c r="I272" s="12">
        <f>SUMIF(E163:E189,"=GRAS",I163:I189)</f>
        <v>0</v>
      </c>
      <c r="J272" s="12">
        <f>SUMIF(E163:E189,"=GRAS",J163:J189)</f>
        <v>0</v>
      </c>
      <c r="K272" s="12">
        <f>SUMIF(E163:E189,"=GRAS",K163:K189)</f>
        <v>0</v>
      </c>
      <c r="L272" s="12">
        <f>SUMIF(E163:E189,"=GRAS",L163:L189)</f>
        <v>0</v>
      </c>
      <c r="M272" s="12">
        <f>SUMIF(E163:E189,"=GRAS",M163:M189)</f>
        <v>1</v>
      </c>
      <c r="N272" s="12">
        <f>SUMIF(E163:E189,"=GRAS",N163:N189)</f>
        <v>1</v>
      </c>
      <c r="O272" s="12">
        <f>SUMIF(E163:E189,"=GRAS",O163:O189)</f>
        <v>0</v>
      </c>
      <c r="P272" s="12">
        <f>SUMIF(E163:E189,"=GRAS",P163:P189)</f>
        <v>1</v>
      </c>
      <c r="Q272" s="12">
        <f>SUMIF(E163:E189,"=GRAS",Q163:Q189)</f>
        <v>10</v>
      </c>
      <c r="R272" s="12">
        <f>SUMIF(E163:E189,"=GRAS",R163:R189)</f>
        <v>10</v>
      </c>
      <c r="S272" s="12">
        <f>SUMIF(E163:E189,"=GRAS",S163:S189)</f>
        <v>1</v>
      </c>
      <c r="T272" s="12">
        <f>SUMIF(E163:E189,"=GRAS",T163:T189)</f>
        <v>0</v>
      </c>
      <c r="U272" s="12">
        <f>SUMIF(E163:E189,"=GRAS",U163:U189)</f>
        <v>0</v>
      </c>
      <c r="V272" s="12">
        <f>SUMIF(E163:E189,"=GRAS",V163:V189)</f>
        <v>0</v>
      </c>
      <c r="W272" s="26">
        <f aca="true" t="shared" si="39" ref="W272:W279">G272+I272+K272+M272+O272+Q272+S272+U272</f>
        <v>14</v>
      </c>
      <c r="X272" s="14">
        <f aca="true" t="shared" si="40" ref="X272:X279">H272+J272+L272+N272+P272+R272+T272+V272</f>
        <v>15</v>
      </c>
      <c r="Y272">
        <f aca="true" t="shared" si="41" ref="Y272:Y279">SUM(W272:X272)</f>
        <v>29</v>
      </c>
    </row>
    <row r="273" spans="2:25" ht="12.75">
      <c r="B273" s="122" t="s">
        <v>20</v>
      </c>
      <c r="C273" s="123"/>
      <c r="D273" s="124"/>
      <c r="E273" s="130" t="s">
        <v>53</v>
      </c>
      <c r="F273" s="131"/>
      <c r="G273" s="27">
        <f>SUMIF(E163:E189,"=GRBUS",G163:G189)</f>
        <v>0</v>
      </c>
      <c r="H273" s="7">
        <f>SUMIF(E163:E189,"=GRBUS",H163:H189)</f>
        <v>1</v>
      </c>
      <c r="I273" s="7">
        <f>SUMIF(E163:E189,"=GRBUS",I163:I189)</f>
        <v>0</v>
      </c>
      <c r="J273" s="7">
        <f>SUMIF(E163:E189,"=GRBUS",J163:J189)</f>
        <v>0</v>
      </c>
      <c r="K273" s="7">
        <f>SUMIF(E163:E189,"=GRBUS",K163:K189)</f>
        <v>0</v>
      </c>
      <c r="L273" s="7">
        <f>SUMIF(E163:E189,"=GRBUS",L163:L189)</f>
        <v>0</v>
      </c>
      <c r="M273" s="7">
        <f>SUMIF(E163:E189,"=GRBUS",M163:M189)</f>
        <v>0</v>
      </c>
      <c r="N273" s="7">
        <f>SUMIF(E163:E189,"=GRBUS",N163:N189)</f>
        <v>0</v>
      </c>
      <c r="O273" s="7">
        <f>SUMIF(E163:E189,"=GRBUS",O163:O189)</f>
        <v>0</v>
      </c>
      <c r="P273" s="7">
        <f>SUMIF(E163:E189,"=GRBUS",P163:P189)</f>
        <v>0</v>
      </c>
      <c r="Q273" s="7">
        <f>SUMIF(E163:E189,"=GRBUS",Q163:Q189)</f>
        <v>1</v>
      </c>
      <c r="R273" s="7">
        <f>SUMIF(E163:E189,"=GRBUS",R163:R189)</f>
        <v>1</v>
      </c>
      <c r="S273" s="7">
        <f>SUMIF(E163:E189,"=GRBUS",S163:S189)</f>
        <v>0</v>
      </c>
      <c r="T273" s="7">
        <f>SUMIF(E163:E189,"=GRBUS",T163:T189)</f>
        <v>0</v>
      </c>
      <c r="U273" s="7">
        <f>SUMIF(E163:E189,"=GRBUS",U163:U189)</f>
        <v>0</v>
      </c>
      <c r="V273" s="7">
        <f>SUMIF(E163:E189,"=GRBUS",V163:V189)</f>
        <v>0</v>
      </c>
      <c r="W273" s="27">
        <f t="shared" si="39"/>
        <v>1</v>
      </c>
      <c r="X273" s="15">
        <f t="shared" si="40"/>
        <v>2</v>
      </c>
      <c r="Y273">
        <f t="shared" si="41"/>
        <v>3</v>
      </c>
    </row>
    <row r="274" spans="2:25" ht="12.75">
      <c r="B274" s="122" t="s">
        <v>21</v>
      </c>
      <c r="C274" s="123"/>
      <c r="D274" s="124"/>
      <c r="E274" s="130" t="s">
        <v>49</v>
      </c>
      <c r="F274" s="131"/>
      <c r="G274" s="27">
        <f>SUMIF(E163:E189,"=GRENG",G163:G189)</f>
        <v>5</v>
      </c>
      <c r="H274" s="7">
        <f>SUMIF(E163:E189,"=GRENG",H163:H189)</f>
        <v>0</v>
      </c>
      <c r="I274" s="7">
        <f>SUMIF(E163:E189,"=GRENG",I163:I189)</f>
        <v>0</v>
      </c>
      <c r="J274" s="7">
        <f>SUMIF(E163:E189,"=GRENG",J163:J189)</f>
        <v>0</v>
      </c>
      <c r="K274" s="7">
        <f>SUMIF(E163:E189,"=GRENG",K163:K189)</f>
        <v>0</v>
      </c>
      <c r="L274" s="7">
        <f>SUMIF(E163:E189,"=GRENG",L163:L189)</f>
        <v>0</v>
      </c>
      <c r="M274" s="7">
        <f>SUMIF(E163:E189,"=GRENG",M163:M189)</f>
        <v>0</v>
      </c>
      <c r="N274" s="7">
        <f>SUMIF(E163:E189,"=GRENG",N163:N189)</f>
        <v>0</v>
      </c>
      <c r="O274" s="7">
        <f>SUMIF(E163:E189,"=GRENG",O163:O189)</f>
        <v>0</v>
      </c>
      <c r="P274" s="7">
        <f>SUMIF(E163:E189,"=GRENG",P163:P189)</f>
        <v>0</v>
      </c>
      <c r="Q274" s="7">
        <f>SUMIF(E163:E189,"=GRENG",Q163:Q189)</f>
        <v>4</v>
      </c>
      <c r="R274" s="7">
        <f>SUMIF(E163:E189,"=GRENG",R163:R189)</f>
        <v>0</v>
      </c>
      <c r="S274" s="7">
        <f>SUMIF(E163:E189,"=GRENG",S163:S189)</f>
        <v>1</v>
      </c>
      <c r="T274" s="7">
        <f>SUMIF(E163:E189,"=GRENG",T163:T189)</f>
        <v>0</v>
      </c>
      <c r="U274" s="7">
        <f>SUMIF(E163:E189,"=GRENG",U163:U189)</f>
        <v>0</v>
      </c>
      <c r="V274" s="7">
        <f>SUMIF(E163:E189,"=GRENG",V163:V189)</f>
        <v>0</v>
      </c>
      <c r="W274" s="27">
        <f t="shared" si="39"/>
        <v>10</v>
      </c>
      <c r="X274" s="15">
        <f t="shared" si="40"/>
        <v>0</v>
      </c>
      <c r="Y274">
        <f t="shared" si="41"/>
        <v>10</v>
      </c>
    </row>
    <row r="275" spans="2:25" ht="12.75">
      <c r="B275" s="122" t="s">
        <v>22</v>
      </c>
      <c r="C275" s="123"/>
      <c r="D275" s="124"/>
      <c r="E275" s="132" t="s">
        <v>47</v>
      </c>
      <c r="F275" s="133"/>
      <c r="G275" s="27">
        <f>SUMIF(E163:E189,"=GRELS",G163:G189)</f>
        <v>2</v>
      </c>
      <c r="H275" s="7">
        <f>SUMIF(E163:E189,"=GRELS",H163:H189)</f>
        <v>1</v>
      </c>
      <c r="I275" s="7">
        <f>SUMIF(E163:E189,"=GRELS",I163:I189)</f>
        <v>0</v>
      </c>
      <c r="J275" s="7">
        <f>SUMIF(E163:E189,"=GRELS",J163:J189)</f>
        <v>0</v>
      </c>
      <c r="K275" s="7">
        <f>SUMIF(E163:E189,"=GRELS",K163:K189)</f>
        <v>0</v>
      </c>
      <c r="L275" s="7">
        <f>SUMIF(E163:E189,"=GRELS",L163:L189)</f>
        <v>0</v>
      </c>
      <c r="M275" s="7">
        <f>SUMIF(E163:E189,"=GRELS",M163:M189)</f>
        <v>0</v>
      </c>
      <c r="N275" s="7">
        <f>SUMIF(E163:E189,"=GRELS",N163:N189)</f>
        <v>0</v>
      </c>
      <c r="O275" s="7">
        <f>SUMIF(E163:E189,"=GRELS",O163:O189)</f>
        <v>0</v>
      </c>
      <c r="P275" s="7">
        <f>SUMIF(E163:E189,"=GRELS",P163:P189)</f>
        <v>0</v>
      </c>
      <c r="Q275" s="7">
        <f>SUMIF(E163:E189,"=GRELS",Q163:Q189)</f>
        <v>4</v>
      </c>
      <c r="R275" s="7">
        <f>SUMIF(E163:E189,"=GRELS",R163:R189)</f>
        <v>6</v>
      </c>
      <c r="S275" s="7">
        <f>SUMIF(E163:E189,"=GRELS",S163:S189)</f>
        <v>0</v>
      </c>
      <c r="T275" s="7">
        <f>SUMIF(E163:E189,"=GRELS",T163:T189)</f>
        <v>0</v>
      </c>
      <c r="U275" s="7">
        <f>SUMIF(E163:E189,"=GRELS",U163:U189)</f>
        <v>0</v>
      </c>
      <c r="V275" s="7">
        <f>SUMIF(E163:E189,"=GRELS",V163:V189)</f>
        <v>0</v>
      </c>
      <c r="W275" s="27">
        <f t="shared" si="39"/>
        <v>6</v>
      </c>
      <c r="X275" s="15">
        <f t="shared" si="40"/>
        <v>7</v>
      </c>
      <c r="Y275">
        <f t="shared" si="41"/>
        <v>13</v>
      </c>
    </row>
    <row r="276" spans="2:25" ht="12.75">
      <c r="B276" s="122" t="s">
        <v>23</v>
      </c>
      <c r="C276" s="123"/>
      <c r="D276" s="124"/>
      <c r="E276" s="132" t="s">
        <v>48</v>
      </c>
      <c r="F276" s="133"/>
      <c r="G276" s="27">
        <f>SUMIF(E163:E189,"=GRHSS",G163:G189)</f>
        <v>0</v>
      </c>
      <c r="H276" s="7">
        <f>SUMIF(E163:E189,"=GRHSS",H163:H189)</f>
        <v>0</v>
      </c>
      <c r="I276" s="7">
        <f>SUMIF(E163:E189,"=GRHSS",I163:I189)</f>
        <v>0</v>
      </c>
      <c r="J276" s="7">
        <f>SUMIF(E163:E189,"=GRHSS",J163:J189)</f>
        <v>0</v>
      </c>
      <c r="K276" s="7">
        <f>SUMIF(E163:E189,"=GRHSS",K163:K189)</f>
        <v>0</v>
      </c>
      <c r="L276" s="7">
        <f>SUMIF(E163:E189,"=GRHSS",L163:L189)</f>
        <v>1</v>
      </c>
      <c r="M276" s="7">
        <f>SUMIF(E163:E189,"=GRHSS",M163:M189)</f>
        <v>0</v>
      </c>
      <c r="N276" s="7">
        <f>SUMIF(E163:E189,"=GRHSS",N163:N189)</f>
        <v>0</v>
      </c>
      <c r="O276" s="7">
        <f>SUMIF(E163:E189,"=GRHSS",O163:O189)</f>
        <v>0</v>
      </c>
      <c r="P276" s="7">
        <f>SUMIF(E163:E189,"=GRHSS",P163:P189)</f>
        <v>0</v>
      </c>
      <c r="Q276" s="7">
        <f>SUMIF(E163:E189,"=GRHSS",Q163:Q189)</f>
        <v>4</v>
      </c>
      <c r="R276" s="7">
        <f>SUMIF(E163:E189,"=GRHSS",R163:R189)</f>
        <v>24</v>
      </c>
      <c r="S276" s="7">
        <f>SUMIF(E163:E189,"=GRHSS",S163:S189)</f>
        <v>2</v>
      </c>
      <c r="T276" s="7">
        <f>SUMIF(E163:E189,"=GRHSS",T163:T189)</f>
        <v>3</v>
      </c>
      <c r="U276" s="7">
        <f>SUMIF(E163:E189,"=GRHSS",U163:U189)</f>
        <v>0</v>
      </c>
      <c r="V276" s="7">
        <f>SUMIF(E163:E189,"=GRHSS",V163:V189)</f>
        <v>0</v>
      </c>
      <c r="W276" s="27">
        <f t="shared" si="39"/>
        <v>6</v>
      </c>
      <c r="X276" s="15">
        <f t="shared" si="40"/>
        <v>28</v>
      </c>
      <c r="Y276">
        <f t="shared" si="41"/>
        <v>34</v>
      </c>
    </row>
    <row r="277" spans="2:25" ht="12.75">
      <c r="B277" s="122" t="s">
        <v>24</v>
      </c>
      <c r="C277" s="123"/>
      <c r="D277" s="124"/>
      <c r="E277" s="132" t="s">
        <v>51</v>
      </c>
      <c r="F277" s="133"/>
      <c r="G277" s="27">
        <f>SUMIF(E163:E189,"=GRNUR",G163:G189)</f>
        <v>0</v>
      </c>
      <c r="H277" s="7">
        <f>SUMIF(E163:E189,"=GRNUR",H163:H189)</f>
        <v>2</v>
      </c>
      <c r="I277" s="7">
        <f>SUMIF(E163:E189,"=GRNUR",I163:I189)</f>
        <v>0</v>
      </c>
      <c r="J277" s="7">
        <f>SUMIF(E163:E189,"=GRNUR",J163:J189)</f>
        <v>0</v>
      </c>
      <c r="K277" s="7">
        <f>SUMIF(E163:E189,"=GRNUR",K163:K189)</f>
        <v>0</v>
      </c>
      <c r="L277" s="7">
        <f>SUMIF(E163:E189,"=GRNUR",L163:L189)</f>
        <v>0</v>
      </c>
      <c r="M277" s="7">
        <f>SUMIF(E163:E189,"=GRNUR",M163:M189)</f>
        <v>0</v>
      </c>
      <c r="N277" s="7">
        <f>SUMIF(E163:E189,"=GRNUR",N163:N189)</f>
        <v>0</v>
      </c>
      <c r="O277" s="7">
        <f>SUMIF(E163:E189,"=GRNUR",O163:O189)</f>
        <v>0</v>
      </c>
      <c r="P277" s="7">
        <f>SUMIF(E163:E189,"=GRNUR",P163:P189)</f>
        <v>0</v>
      </c>
      <c r="Q277" s="7">
        <f>SUMIF(E163:E189,"GRNUR",Q163:Q189)</f>
        <v>0</v>
      </c>
      <c r="R277" s="7">
        <f>SUMIF(E163:E189,"=GRNUR",R163:R189)</f>
        <v>4</v>
      </c>
      <c r="S277" s="7">
        <f>SUMIF(E163:E189,"=GRNUR",S163:S189)</f>
        <v>0</v>
      </c>
      <c r="T277" s="7">
        <f>SUMIF(E163:E189,"=GRNUR",T163:T189)</f>
        <v>0</v>
      </c>
      <c r="U277" s="7">
        <f>SUMIF(E163:E189,"=GRNUR",U163:U189)</f>
        <v>0</v>
      </c>
      <c r="V277" s="7">
        <f>SUMIF(E163:E189,"=GRNUR",V163:V189)</f>
        <v>0</v>
      </c>
      <c r="W277" s="27">
        <f t="shared" si="39"/>
        <v>0</v>
      </c>
      <c r="X277" s="15">
        <f t="shared" si="40"/>
        <v>6</v>
      </c>
      <c r="Y277">
        <f t="shared" si="41"/>
        <v>6</v>
      </c>
    </row>
    <row r="278" spans="2:25" ht="12.75">
      <c r="B278" s="122" t="s">
        <v>25</v>
      </c>
      <c r="C278" s="123"/>
      <c r="D278" s="124"/>
      <c r="E278" s="134" t="s">
        <v>50</v>
      </c>
      <c r="F278" s="135"/>
      <c r="G278" s="27">
        <f>SUMIF(E163:E189,"=GOCG",G163:G189)</f>
        <v>1</v>
      </c>
      <c r="H278" s="7">
        <f>SUMIF(E163:E189,"=GOCG",H163:H189)</f>
        <v>0</v>
      </c>
      <c r="I278" s="7">
        <f>SUMIF(E163:E189,"=GOCG",I163:I189)</f>
        <v>0</v>
      </c>
      <c r="J278" s="7">
        <f>SUMIF(E163:E189,"=GOCG",J163:J189)</f>
        <v>0</v>
      </c>
      <c r="K278" s="7">
        <f>SUMIF(E163:E189,"=GOCG",K163:K189)</f>
        <v>0</v>
      </c>
      <c r="L278" s="7">
        <f>SUMIF(E163:E189,"=GOCG",L163:L189)</f>
        <v>0</v>
      </c>
      <c r="M278" s="7">
        <f>SUMIF(E163:E189,"=GOCG",M163:M189)</f>
        <v>1</v>
      </c>
      <c r="N278" s="7">
        <f>SUMIF(E163:E189,"=GOCG",N163:N189)</f>
        <v>0</v>
      </c>
      <c r="O278" s="7">
        <f>SUMIF(E163:E189,"=GOCG",O163:O189)</f>
        <v>0</v>
      </c>
      <c r="P278" s="7">
        <f>SUMIF(E163:E189,"=GOCG",P163:P189)</f>
        <v>0</v>
      </c>
      <c r="Q278" s="7">
        <f>SUMIF(E163:E189,"=GOCG",Q163:Q189)</f>
        <v>3</v>
      </c>
      <c r="R278" s="7">
        <f>SUMIF(E163:E189,"=GOCG",R163:R189)</f>
        <v>3</v>
      </c>
      <c r="S278" s="7">
        <f>SUMIF(E163:E189,"=GOCG",S163:S189)</f>
        <v>0</v>
      </c>
      <c r="T278" s="7">
        <f>SUMIF(E163:E189,"=GOCG",T163:T189)</f>
        <v>1</v>
      </c>
      <c r="U278" s="7">
        <f>SUMIF(E163:E189,"=GOCG",U163:U189)</f>
        <v>0</v>
      </c>
      <c r="V278" s="7">
        <f>SUMIF(E163:E189,"=GOCG",V163:V189)</f>
        <v>0</v>
      </c>
      <c r="W278" s="27">
        <f t="shared" si="39"/>
        <v>5</v>
      </c>
      <c r="X278" s="15">
        <f t="shared" si="40"/>
        <v>4</v>
      </c>
      <c r="Y278">
        <f t="shared" si="41"/>
        <v>9</v>
      </c>
    </row>
    <row r="279" spans="2:25" ht="12.75">
      <c r="B279" s="125" t="s">
        <v>26</v>
      </c>
      <c r="C279" s="126"/>
      <c r="D279" s="127"/>
      <c r="E279" s="136" t="s">
        <v>52</v>
      </c>
      <c r="F279" s="137"/>
      <c r="G279" s="28">
        <f>SUMIF(E163:E189,"=GRPH",G163:G189)</f>
        <v>2</v>
      </c>
      <c r="H279" s="16">
        <f>SUMIF(E163:E189,"=GRPH",H163:H189)</f>
        <v>0</v>
      </c>
      <c r="I279" s="16">
        <f>SUMIF(E163:E189,"=GRPH",I163:I189)</f>
        <v>0</v>
      </c>
      <c r="J279" s="16">
        <f>SUMIF(E163:E189,"=GRPH",J163:J189)</f>
        <v>1</v>
      </c>
      <c r="K279" s="16">
        <f>SUMIF(E163:E189,"=GRPH",K163:K189)</f>
        <v>0</v>
      </c>
      <c r="L279" s="16">
        <f>SUMIF(E163:E189,"=GRPH",L163:L189)</f>
        <v>0</v>
      </c>
      <c r="M279" s="16">
        <f>SUMIF(E163:E189,"=GRPH",M163:M189)</f>
        <v>0</v>
      </c>
      <c r="N279" s="16">
        <f>SUMIF(E163:E189,"=GRPH",N163:N189)</f>
        <v>0</v>
      </c>
      <c r="O279" s="16">
        <f>SUMIF(E163:E189,"=GRPH",O163:O189)</f>
        <v>0</v>
      </c>
      <c r="P279" s="16">
        <f>SUMIF(E163:E189,"=GRPH",P163:P189)</f>
        <v>0</v>
      </c>
      <c r="Q279" s="16">
        <f>SUMIF(E163:E189,"=GRPH",Q163:Q189)</f>
        <v>0</v>
      </c>
      <c r="R279" s="16">
        <f>SUMIF(E163:E189,"=GRPH",R163:R189)</f>
        <v>0</v>
      </c>
      <c r="S279" s="16">
        <f>SUMIF(E163:E189,"=GRPH",S163:S189)</f>
        <v>0</v>
      </c>
      <c r="T279" s="16">
        <f>SUMIF(E163:E189,"=GRPH",T163:T189)</f>
        <v>0</v>
      </c>
      <c r="U279" s="16">
        <f>SUMIF(E163:E189,"=GRPH",U163:U189)</f>
        <v>0</v>
      </c>
      <c r="V279" s="16">
        <f>SUMIF(E163:E189,"=GRPH",V163:V189)</f>
        <v>0</v>
      </c>
      <c r="W279" s="28">
        <f t="shared" si="39"/>
        <v>2</v>
      </c>
      <c r="X279" s="18">
        <f t="shared" si="40"/>
        <v>1</v>
      </c>
      <c r="Y279">
        <f t="shared" si="41"/>
        <v>3</v>
      </c>
    </row>
    <row r="280" spans="2:25" ht="12.75">
      <c r="B280" s="32" t="s">
        <v>27</v>
      </c>
      <c r="G280">
        <f aca="true" t="shared" si="42" ref="G280:Y280">SUM(G272:G279)</f>
        <v>12</v>
      </c>
      <c r="H280">
        <f t="shared" si="42"/>
        <v>7</v>
      </c>
      <c r="I280">
        <f t="shared" si="42"/>
        <v>0</v>
      </c>
      <c r="J280">
        <f t="shared" si="42"/>
        <v>1</v>
      </c>
      <c r="K280">
        <f t="shared" si="42"/>
        <v>0</v>
      </c>
      <c r="L280">
        <f t="shared" si="42"/>
        <v>1</v>
      </c>
      <c r="M280">
        <f t="shared" si="42"/>
        <v>2</v>
      </c>
      <c r="N280">
        <f t="shared" si="42"/>
        <v>1</v>
      </c>
      <c r="O280">
        <f t="shared" si="42"/>
        <v>0</v>
      </c>
      <c r="P280">
        <f t="shared" si="42"/>
        <v>1</v>
      </c>
      <c r="Q280">
        <f t="shared" si="42"/>
        <v>26</v>
      </c>
      <c r="R280">
        <f t="shared" si="42"/>
        <v>48</v>
      </c>
      <c r="S280">
        <f t="shared" si="42"/>
        <v>4</v>
      </c>
      <c r="T280">
        <f t="shared" si="42"/>
        <v>4</v>
      </c>
      <c r="U280">
        <f>SUM(U272:U279)</f>
        <v>0</v>
      </c>
      <c r="V280">
        <f>SUM(V272:V279)</f>
        <v>0</v>
      </c>
      <c r="W280">
        <f t="shared" si="42"/>
        <v>44</v>
      </c>
      <c r="X280">
        <f t="shared" si="42"/>
        <v>63</v>
      </c>
      <c r="Y280">
        <f t="shared" si="42"/>
        <v>107</v>
      </c>
    </row>
    <row r="281" ht="12.75">
      <c r="B281" s="32"/>
    </row>
    <row r="283" spans="3:24" ht="12.75">
      <c r="C283" s="3" t="s">
        <v>99</v>
      </c>
      <c r="G283" s="116" t="s">
        <v>9</v>
      </c>
      <c r="H283" s="116"/>
      <c r="I283" s="116" t="s">
        <v>11</v>
      </c>
      <c r="J283" s="116"/>
      <c r="K283" s="116" t="s">
        <v>10</v>
      </c>
      <c r="L283" s="116"/>
      <c r="M283" s="116" t="s">
        <v>12</v>
      </c>
      <c r="N283" s="116"/>
      <c r="O283" s="116" t="s">
        <v>3</v>
      </c>
      <c r="P283" s="116"/>
      <c r="Q283" s="116" t="s">
        <v>4</v>
      </c>
      <c r="R283" s="116"/>
      <c r="S283" s="116" t="s">
        <v>5</v>
      </c>
      <c r="T283" s="116"/>
      <c r="U283" s="117" t="s">
        <v>106</v>
      </c>
      <c r="V283" s="118"/>
      <c r="W283" s="116" t="s">
        <v>13</v>
      </c>
      <c r="X283" s="116"/>
    </row>
    <row r="284" spans="2:25" ht="12.75">
      <c r="B284" s="3" t="s">
        <v>61</v>
      </c>
      <c r="E284" s="31" t="s">
        <v>62</v>
      </c>
      <c r="G284" s="25" t="s">
        <v>0</v>
      </c>
      <c r="H284" s="25" t="s">
        <v>6</v>
      </c>
      <c r="I284" s="25" t="s">
        <v>0</v>
      </c>
      <c r="J284" s="25" t="s">
        <v>6</v>
      </c>
      <c r="K284" s="25" t="s">
        <v>0</v>
      </c>
      <c r="L284" s="25" t="s">
        <v>6</v>
      </c>
      <c r="M284" s="25" t="s">
        <v>0</v>
      </c>
      <c r="N284" s="25" t="s">
        <v>6</v>
      </c>
      <c r="O284" s="25" t="s">
        <v>0</v>
      </c>
      <c r="P284" s="25" t="s">
        <v>6</v>
      </c>
      <c r="Q284" s="25" t="s">
        <v>0</v>
      </c>
      <c r="R284" s="25" t="s">
        <v>6</v>
      </c>
      <c r="S284" s="25" t="s">
        <v>0</v>
      </c>
      <c r="T284" s="25" t="s">
        <v>6</v>
      </c>
      <c r="U284" s="34" t="s">
        <v>0</v>
      </c>
      <c r="V284" s="34" t="s">
        <v>6</v>
      </c>
      <c r="W284" s="25" t="s">
        <v>0</v>
      </c>
      <c r="X284" s="25" t="s">
        <v>6</v>
      </c>
      <c r="Y284" s="29" t="s">
        <v>1</v>
      </c>
    </row>
    <row r="285" spans="2:25" ht="12.75">
      <c r="B285" s="144" t="s">
        <v>26</v>
      </c>
      <c r="C285" s="145"/>
      <c r="D285" s="145"/>
      <c r="E285" s="146" t="s">
        <v>52</v>
      </c>
      <c r="F285" s="147"/>
      <c r="G285" s="37">
        <f>SUMIF(E199:E199,"=PHARM",G199:G199)</f>
        <v>1</v>
      </c>
      <c r="H285" s="22">
        <f>SUMIF(E199:E199,"=PHARM",H199:H199)</f>
        <v>1</v>
      </c>
      <c r="I285" s="22">
        <f>SUMIF(E199:E199,"=PHARM",I199:I199)</f>
        <v>0</v>
      </c>
      <c r="J285" s="22">
        <f>SUMIF(E199:E199,"=PHARM",J199:J199)</f>
        <v>2</v>
      </c>
      <c r="K285" s="22">
        <f>SUMIF(E199:E199,"=PHARM",K199:K199)</f>
        <v>0</v>
      </c>
      <c r="L285" s="22">
        <f>SUMIF(E199:E199,"=PHARM",L199:L199)</f>
        <v>0</v>
      </c>
      <c r="M285" s="22">
        <f>SUMIF(E199:E199,"=PHARM",M199:M199)</f>
        <v>2</v>
      </c>
      <c r="N285" s="22">
        <f>SUMIF(E199:E199,"=PHARM",N199:N199)</f>
        <v>6</v>
      </c>
      <c r="O285" s="22">
        <f>SUMIF(E199:E199,"=PHARM",O199:O199)</f>
        <v>0</v>
      </c>
      <c r="P285" s="22">
        <f>SUMIF(E199:E199,"=PHARM",P199:P199)</f>
        <v>0</v>
      </c>
      <c r="Q285" s="22">
        <f>SUMIF(E199:E199,"=PHARM",Q199:Q199)</f>
        <v>21</v>
      </c>
      <c r="R285" s="22">
        <f>SUMIF(E199:E199,"=PHARM",R199:R199)</f>
        <v>44</v>
      </c>
      <c r="S285" s="22">
        <f>SUMIF(E199:E199,"=PHARM",S199:S199)</f>
        <v>6</v>
      </c>
      <c r="T285" s="22">
        <f>SUMIF(E199:E199,"=PHARM",T199:T199)</f>
        <v>6</v>
      </c>
      <c r="U285" s="22">
        <f>SUMIF(E199:E199,"=PHARM",U199:U199)</f>
        <v>0</v>
      </c>
      <c r="V285" s="22">
        <f>SUMIF(E199:E199,"=PHARM",V199:V199)</f>
        <v>0</v>
      </c>
      <c r="W285" s="37">
        <f>G285+I285+K285+M285+O285+Q285+S285+U285</f>
        <v>30</v>
      </c>
      <c r="X285" s="24">
        <f>H285+J285+L285+N285+P285+R285+T285+V285</f>
        <v>59</v>
      </c>
      <c r="Y285">
        <f>SUM(W285:X285)</f>
        <v>89</v>
      </c>
    </row>
    <row r="286" spans="2:25" ht="12.75">
      <c r="B286" s="32" t="s">
        <v>27</v>
      </c>
      <c r="G286">
        <f>SUM(G285)</f>
        <v>1</v>
      </c>
      <c r="H286">
        <f aca="true" t="shared" si="43" ref="H286:Y286">SUM(H285)</f>
        <v>1</v>
      </c>
      <c r="I286">
        <f t="shared" si="43"/>
        <v>0</v>
      </c>
      <c r="J286">
        <f t="shared" si="43"/>
        <v>2</v>
      </c>
      <c r="K286">
        <f t="shared" si="43"/>
        <v>0</v>
      </c>
      <c r="L286">
        <f t="shared" si="43"/>
        <v>0</v>
      </c>
      <c r="M286">
        <f t="shared" si="43"/>
        <v>2</v>
      </c>
      <c r="N286">
        <f t="shared" si="43"/>
        <v>6</v>
      </c>
      <c r="O286">
        <f t="shared" si="43"/>
        <v>0</v>
      </c>
      <c r="P286">
        <f t="shared" si="43"/>
        <v>0</v>
      </c>
      <c r="Q286">
        <f t="shared" si="43"/>
        <v>21</v>
      </c>
      <c r="R286">
        <f t="shared" si="43"/>
        <v>44</v>
      </c>
      <c r="S286">
        <f t="shared" si="43"/>
        <v>6</v>
      </c>
      <c r="T286">
        <f t="shared" si="43"/>
        <v>6</v>
      </c>
      <c r="U286">
        <f>SUM(U285)</f>
        <v>0</v>
      </c>
      <c r="V286">
        <f>SUM(V285)</f>
        <v>0</v>
      </c>
      <c r="W286">
        <f t="shared" si="43"/>
        <v>30</v>
      </c>
      <c r="X286">
        <f t="shared" si="43"/>
        <v>59</v>
      </c>
      <c r="Y286">
        <f t="shared" si="43"/>
        <v>89</v>
      </c>
    </row>
    <row r="289" spans="3:24" ht="12.75">
      <c r="C289" s="3" t="s">
        <v>37</v>
      </c>
      <c r="G289" s="116" t="s">
        <v>9</v>
      </c>
      <c r="H289" s="116"/>
      <c r="I289" s="116" t="s">
        <v>11</v>
      </c>
      <c r="J289" s="116"/>
      <c r="K289" s="116" t="s">
        <v>10</v>
      </c>
      <c r="L289" s="116"/>
      <c r="M289" s="116" t="s">
        <v>12</v>
      </c>
      <c r="N289" s="116"/>
      <c r="O289" s="116" t="s">
        <v>3</v>
      </c>
      <c r="P289" s="116"/>
      <c r="Q289" s="116" t="s">
        <v>4</v>
      </c>
      <c r="R289" s="116"/>
      <c r="S289" s="116" t="s">
        <v>5</v>
      </c>
      <c r="T289" s="116"/>
      <c r="U289" s="117" t="s">
        <v>106</v>
      </c>
      <c r="V289" s="118"/>
      <c r="W289" s="116" t="s">
        <v>13</v>
      </c>
      <c r="X289" s="116"/>
    </row>
    <row r="290" spans="2:25" ht="12.75">
      <c r="B290" s="3" t="s">
        <v>61</v>
      </c>
      <c r="E290" s="31" t="s">
        <v>62</v>
      </c>
      <c r="G290" s="25" t="s">
        <v>0</v>
      </c>
      <c r="H290" s="25" t="s">
        <v>6</v>
      </c>
      <c r="I290" s="25" t="s">
        <v>0</v>
      </c>
      <c r="J290" s="25" t="s">
        <v>6</v>
      </c>
      <c r="K290" s="25" t="s">
        <v>0</v>
      </c>
      <c r="L290" s="25" t="s">
        <v>6</v>
      </c>
      <c r="M290" s="25" t="s">
        <v>0</v>
      </c>
      <c r="N290" s="25" t="s">
        <v>6</v>
      </c>
      <c r="O290" s="25" t="s">
        <v>0</v>
      </c>
      <c r="P290" s="25" t="s">
        <v>6</v>
      </c>
      <c r="Q290" s="25" t="s">
        <v>0</v>
      </c>
      <c r="R290" s="25" t="s">
        <v>6</v>
      </c>
      <c r="S290" s="25" t="s">
        <v>0</v>
      </c>
      <c r="T290" s="25" t="s">
        <v>6</v>
      </c>
      <c r="U290" s="34" t="s">
        <v>0</v>
      </c>
      <c r="V290" s="34" t="s">
        <v>6</v>
      </c>
      <c r="W290" s="25" t="s">
        <v>0</v>
      </c>
      <c r="X290" s="25" t="s">
        <v>6</v>
      </c>
      <c r="Y290" s="29" t="s">
        <v>1</v>
      </c>
    </row>
    <row r="291" spans="2:25" ht="12.75">
      <c r="B291" s="148" t="s">
        <v>23</v>
      </c>
      <c r="C291" s="149"/>
      <c r="D291" s="150"/>
      <c r="E291" s="151" t="s">
        <v>48</v>
      </c>
      <c r="F291" s="152"/>
      <c r="G291" s="37">
        <f>SUMIF(E209:E209,"=GRHSS",G209:G209)</f>
        <v>0</v>
      </c>
      <c r="H291" s="22">
        <f>SUMIF(E209:E209,"=GRGRHSSS",H209:H209)</f>
        <v>0</v>
      </c>
      <c r="I291" s="22">
        <f>SUMIF(E209:E209,"=GRHSS",I209:I209)</f>
        <v>0</v>
      </c>
      <c r="J291" s="22">
        <f>SUMIF(E209:E209,"=GRHSS",J209:J209)</f>
        <v>0</v>
      </c>
      <c r="K291" s="22">
        <f>SUMIF(E209:E209,"=GRHSS",K209:K209)</f>
        <v>0</v>
      </c>
      <c r="L291" s="22">
        <f>SUMIF(E209:E209,"=GRHSS",L209:L209)</f>
        <v>0</v>
      </c>
      <c r="M291" s="22">
        <f>SUMIF(E209:E209,"=GRHSS",M209:M209)</f>
        <v>0</v>
      </c>
      <c r="N291" s="22">
        <f>SUMIF(E209:E209,"=GRHSS",N209:N209)</f>
        <v>0</v>
      </c>
      <c r="O291" s="22">
        <f>SUMIF(E209:E209,"=GRHSS",O209:O209)</f>
        <v>0</v>
      </c>
      <c r="P291" s="22">
        <f>SUMIF(E209:E209,"=GRHSS",P209:P209)</f>
        <v>0</v>
      </c>
      <c r="Q291" s="22">
        <f>SUMIF(E209:E209,"=GRHSS",Q209:Q209)</f>
        <v>0</v>
      </c>
      <c r="R291" s="22">
        <f>SUMIF(E209:E209,"=GRHSS",R209:R209)</f>
        <v>0</v>
      </c>
      <c r="S291" s="22">
        <f>SUMIF(E209:E209,"=GRHSS",S209:S209)</f>
        <v>0</v>
      </c>
      <c r="T291" s="22">
        <f>SUMIF(E209:E209,"=GRHSS",T209:T209)</f>
        <v>0</v>
      </c>
      <c r="U291" s="22">
        <f>SUMIF(E209:E209,"=GRHSS",U209:U209)</f>
        <v>0</v>
      </c>
      <c r="V291" s="22">
        <f>SUMIF(G209:G209,"=GRHSS",V209:V209)</f>
        <v>0</v>
      </c>
      <c r="W291" s="37">
        <f>G291+I291+K291+M291+O291+Q291+S291+U291</f>
        <v>0</v>
      </c>
      <c r="X291" s="24">
        <f>H291+J291+L291+N291+P291+R291+T291+V291</f>
        <v>0</v>
      </c>
      <c r="Y291">
        <f>SUM(W291:X291)</f>
        <v>0</v>
      </c>
    </row>
    <row r="292" spans="2:25" ht="12.75">
      <c r="B292" s="32" t="s">
        <v>27</v>
      </c>
      <c r="G292">
        <f aca="true" t="shared" si="44" ref="G292:Y292">SUM(G291)</f>
        <v>0</v>
      </c>
      <c r="H292">
        <f t="shared" si="44"/>
        <v>0</v>
      </c>
      <c r="I292">
        <f t="shared" si="44"/>
        <v>0</v>
      </c>
      <c r="J292">
        <f t="shared" si="44"/>
        <v>0</v>
      </c>
      <c r="K292">
        <f t="shared" si="44"/>
        <v>0</v>
      </c>
      <c r="L292">
        <f t="shared" si="44"/>
        <v>0</v>
      </c>
      <c r="M292">
        <f t="shared" si="44"/>
        <v>0</v>
      </c>
      <c r="N292">
        <f t="shared" si="44"/>
        <v>0</v>
      </c>
      <c r="O292">
        <f t="shared" si="44"/>
        <v>0</v>
      </c>
      <c r="P292">
        <f t="shared" si="44"/>
        <v>0</v>
      </c>
      <c r="Q292">
        <f t="shared" si="44"/>
        <v>0</v>
      </c>
      <c r="R292">
        <f t="shared" si="44"/>
        <v>0</v>
      </c>
      <c r="S292">
        <f t="shared" si="44"/>
        <v>0</v>
      </c>
      <c r="T292">
        <f t="shared" si="44"/>
        <v>0</v>
      </c>
      <c r="U292">
        <f>SUM(U291)</f>
        <v>0</v>
      </c>
      <c r="V292">
        <f>SUM(V291)</f>
        <v>0</v>
      </c>
      <c r="W292">
        <f t="shared" si="44"/>
        <v>0</v>
      </c>
      <c r="X292">
        <f t="shared" si="44"/>
        <v>0</v>
      </c>
      <c r="Y292">
        <f t="shared" si="44"/>
        <v>0</v>
      </c>
    </row>
    <row r="298" spans="2:3" ht="12.75">
      <c r="B298" s="31" t="s">
        <v>651</v>
      </c>
      <c r="C298" s="74" t="s">
        <v>67</v>
      </c>
    </row>
    <row r="299" spans="2:3" ht="12.75">
      <c r="B299" t="s">
        <v>631</v>
      </c>
      <c r="C299">
        <v>1003</v>
      </c>
    </row>
    <row r="300" spans="2:3" ht="12.75">
      <c r="B300" t="s">
        <v>635</v>
      </c>
      <c r="C300">
        <v>38</v>
      </c>
    </row>
    <row r="301" spans="2:3" ht="12.75">
      <c r="B301" t="s">
        <v>634</v>
      </c>
      <c r="C301">
        <v>10</v>
      </c>
    </row>
    <row r="302" spans="2:3" ht="12.75">
      <c r="B302" t="s">
        <v>632</v>
      </c>
      <c r="C302">
        <v>12</v>
      </c>
    </row>
    <row r="303" spans="2:3" ht="12.75">
      <c r="B303" t="s">
        <v>636</v>
      </c>
      <c r="C303">
        <v>19</v>
      </c>
    </row>
    <row r="304" spans="2:3" ht="12.75">
      <c r="B304" t="s">
        <v>630</v>
      </c>
      <c r="C304">
        <v>1588</v>
      </c>
    </row>
    <row r="306" spans="2:3" ht="12.75">
      <c r="B306" t="s">
        <v>639</v>
      </c>
      <c r="C306">
        <v>116</v>
      </c>
    </row>
    <row r="307" spans="2:3" ht="12.75">
      <c r="B307" t="s">
        <v>645</v>
      </c>
      <c r="C307">
        <v>74</v>
      </c>
    </row>
    <row r="308" spans="2:3" ht="12.75">
      <c r="B308" t="s">
        <v>638</v>
      </c>
      <c r="C308">
        <v>9</v>
      </c>
    </row>
    <row r="309" spans="2:3" ht="12.75">
      <c r="B309" t="s">
        <v>640</v>
      </c>
      <c r="C309">
        <v>62</v>
      </c>
    </row>
    <row r="310" spans="2:3" ht="12.75">
      <c r="B310" t="s">
        <v>644</v>
      </c>
      <c r="C310">
        <v>3</v>
      </c>
    </row>
    <row r="311" spans="2:3" ht="12.75">
      <c r="B311" t="s">
        <v>643</v>
      </c>
      <c r="C311">
        <v>8</v>
      </c>
    </row>
    <row r="312" spans="2:3" ht="12.75">
      <c r="B312" t="s">
        <v>641</v>
      </c>
      <c r="C312">
        <v>5</v>
      </c>
    </row>
    <row r="313" spans="2:3" ht="12.75">
      <c r="B313" t="s">
        <v>642</v>
      </c>
      <c r="C313">
        <v>19</v>
      </c>
    </row>
    <row r="314" spans="2:3" ht="12.75">
      <c r="B314" t="s">
        <v>637</v>
      </c>
      <c r="C314">
        <v>253</v>
      </c>
    </row>
    <row r="316" spans="2:3" ht="12.75">
      <c r="B316" s="46" t="s">
        <v>648</v>
      </c>
      <c r="C316">
        <v>26</v>
      </c>
    </row>
    <row r="317" spans="2:3" ht="12.75">
      <c r="B317" s="46" t="s">
        <v>646</v>
      </c>
      <c r="C317">
        <v>81</v>
      </c>
    </row>
    <row r="318" spans="2:3" ht="12.75">
      <c r="B318" t="s">
        <v>649</v>
      </c>
      <c r="C318">
        <v>89</v>
      </c>
    </row>
    <row r="320" spans="2:3" ht="12.75">
      <c r="B320" t="s">
        <v>653</v>
      </c>
      <c r="C320">
        <v>0</v>
      </c>
    </row>
    <row r="321" ht="12.75">
      <c r="C321">
        <f>SUM(C299:C320)</f>
        <v>3415</v>
      </c>
    </row>
  </sheetData>
  <mergeCells count="160">
    <mergeCell ref="C229:F229"/>
    <mergeCell ref="C225:F225"/>
    <mergeCell ref="C226:F226"/>
    <mergeCell ref="C227:F227"/>
    <mergeCell ref="C228:F228"/>
    <mergeCell ref="S289:T289"/>
    <mergeCell ref="W289:X289"/>
    <mergeCell ref="B291:D291"/>
    <mergeCell ref="E291:F291"/>
    <mergeCell ref="K289:L289"/>
    <mergeCell ref="M289:N289"/>
    <mergeCell ref="O289:P289"/>
    <mergeCell ref="Q289:R289"/>
    <mergeCell ref="U289:V289"/>
    <mergeCell ref="B285:D285"/>
    <mergeCell ref="E285:F285"/>
    <mergeCell ref="G289:H289"/>
    <mergeCell ref="I289:J289"/>
    <mergeCell ref="B262:D262"/>
    <mergeCell ref="B263:D263"/>
    <mergeCell ref="B264:D264"/>
    <mergeCell ref="B266:D266"/>
    <mergeCell ref="B265:D265"/>
    <mergeCell ref="B258:D258"/>
    <mergeCell ref="B259:D259"/>
    <mergeCell ref="B260:D260"/>
    <mergeCell ref="B261:D261"/>
    <mergeCell ref="E252:F252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E248:F248"/>
    <mergeCell ref="E249:F249"/>
    <mergeCell ref="E250:F250"/>
    <mergeCell ref="E251:F251"/>
    <mergeCell ref="E244:F244"/>
    <mergeCell ref="E245:F245"/>
    <mergeCell ref="E246:F246"/>
    <mergeCell ref="E247:F247"/>
    <mergeCell ref="E262:F262"/>
    <mergeCell ref="E263:F263"/>
    <mergeCell ref="E264:F264"/>
    <mergeCell ref="E266:F266"/>
    <mergeCell ref="E265:F265"/>
    <mergeCell ref="E258:F258"/>
    <mergeCell ref="E259:F259"/>
    <mergeCell ref="E260:F260"/>
    <mergeCell ref="E261:F261"/>
    <mergeCell ref="E276:F276"/>
    <mergeCell ref="E277:F277"/>
    <mergeCell ref="E278:F278"/>
    <mergeCell ref="E279:F279"/>
    <mergeCell ref="E272:F272"/>
    <mergeCell ref="E273:F273"/>
    <mergeCell ref="E274:F274"/>
    <mergeCell ref="E275:F275"/>
    <mergeCell ref="B276:D276"/>
    <mergeCell ref="B277:D277"/>
    <mergeCell ref="B278:D278"/>
    <mergeCell ref="B279:D279"/>
    <mergeCell ref="B272:D272"/>
    <mergeCell ref="B273:D273"/>
    <mergeCell ref="B274:D274"/>
    <mergeCell ref="B275:D275"/>
    <mergeCell ref="O207:P207"/>
    <mergeCell ref="Q207:R207"/>
    <mergeCell ref="S207:T207"/>
    <mergeCell ref="W207:X207"/>
    <mergeCell ref="U207:V207"/>
    <mergeCell ref="G207:H207"/>
    <mergeCell ref="I207:J207"/>
    <mergeCell ref="K207:L207"/>
    <mergeCell ref="M207:N207"/>
    <mergeCell ref="O223:P223"/>
    <mergeCell ref="Q223:R223"/>
    <mergeCell ref="S223:T223"/>
    <mergeCell ref="W223:X223"/>
    <mergeCell ref="U223:V223"/>
    <mergeCell ref="G223:H223"/>
    <mergeCell ref="I223:J223"/>
    <mergeCell ref="K223:L223"/>
    <mergeCell ref="M223:N223"/>
    <mergeCell ref="O197:P197"/>
    <mergeCell ref="Q197:R197"/>
    <mergeCell ref="S197:T197"/>
    <mergeCell ref="W197:X197"/>
    <mergeCell ref="U197:V197"/>
    <mergeCell ref="G197:H197"/>
    <mergeCell ref="I197:J197"/>
    <mergeCell ref="K197:L197"/>
    <mergeCell ref="M197:N197"/>
    <mergeCell ref="O161:P161"/>
    <mergeCell ref="Q161:R161"/>
    <mergeCell ref="S161:T161"/>
    <mergeCell ref="W161:X161"/>
    <mergeCell ref="U161:V161"/>
    <mergeCell ref="G161:H161"/>
    <mergeCell ref="I161:J161"/>
    <mergeCell ref="K161:L161"/>
    <mergeCell ref="M161:N161"/>
    <mergeCell ref="O101:P101"/>
    <mergeCell ref="Q101:R101"/>
    <mergeCell ref="S101:T101"/>
    <mergeCell ref="W101:X101"/>
    <mergeCell ref="U101:V101"/>
    <mergeCell ref="G101:H101"/>
    <mergeCell ref="I101:J101"/>
    <mergeCell ref="K101:L101"/>
    <mergeCell ref="M101:N101"/>
    <mergeCell ref="O5:P5"/>
    <mergeCell ref="Q5:R5"/>
    <mergeCell ref="S5:T5"/>
    <mergeCell ref="W5:X5"/>
    <mergeCell ref="U5:V5"/>
    <mergeCell ref="G5:H5"/>
    <mergeCell ref="I5:J5"/>
    <mergeCell ref="K5:L5"/>
    <mergeCell ref="M5:N5"/>
    <mergeCell ref="G242:H242"/>
    <mergeCell ref="I242:J242"/>
    <mergeCell ref="K242:L242"/>
    <mergeCell ref="M242:N242"/>
    <mergeCell ref="O242:P242"/>
    <mergeCell ref="Q242:R242"/>
    <mergeCell ref="S242:T242"/>
    <mergeCell ref="W242:X242"/>
    <mergeCell ref="U242:V242"/>
    <mergeCell ref="G256:H256"/>
    <mergeCell ref="I256:J256"/>
    <mergeCell ref="K256:L256"/>
    <mergeCell ref="M256:N256"/>
    <mergeCell ref="O256:P256"/>
    <mergeCell ref="Q256:R256"/>
    <mergeCell ref="S256:T256"/>
    <mergeCell ref="W256:X256"/>
    <mergeCell ref="U256:V256"/>
    <mergeCell ref="G270:H270"/>
    <mergeCell ref="I270:J270"/>
    <mergeCell ref="K270:L270"/>
    <mergeCell ref="M270:N270"/>
    <mergeCell ref="O270:P270"/>
    <mergeCell ref="Q270:R270"/>
    <mergeCell ref="S270:T270"/>
    <mergeCell ref="W270:X270"/>
    <mergeCell ref="U270:V270"/>
    <mergeCell ref="G283:H283"/>
    <mergeCell ref="I283:J283"/>
    <mergeCell ref="K283:L283"/>
    <mergeCell ref="M283:N283"/>
    <mergeCell ref="O283:P283"/>
    <mergeCell ref="Q283:R283"/>
    <mergeCell ref="S283:T283"/>
    <mergeCell ref="W283:X283"/>
    <mergeCell ref="U283:V283"/>
  </mergeCells>
  <printOptions horizontalCentered="1"/>
  <pageMargins left="0.5" right="0.5" top="1" bottom="0.75" header="0.5" footer="0.5"/>
  <pageSetup horizontalDpi="600" verticalDpi="600" orientation="portrait" r:id="rId1"/>
  <rowBreaks count="4" manualBreakCount="4">
    <brk id="96" max="255" man="1"/>
    <brk id="154" max="255" man="1"/>
    <brk id="219" max="255" man="1"/>
    <brk id="2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44" bestFit="1" customWidth="1"/>
    <col min="4" max="4" width="14.7109375" style="0" customWidth="1"/>
    <col min="5" max="5" width="31.7109375" style="44" customWidth="1"/>
    <col min="6" max="6" width="6.7109375" style="1" customWidth="1"/>
    <col min="9" max="9" width="24.00390625" style="0" customWidth="1"/>
  </cols>
  <sheetData>
    <row r="1" ht="12.75">
      <c r="A1" s="40" t="s">
        <v>8</v>
      </c>
    </row>
    <row r="2" ht="12.75">
      <c r="A2" s="40" t="s">
        <v>625</v>
      </c>
    </row>
    <row r="3" ht="12.75">
      <c r="A3" s="3" t="s">
        <v>105</v>
      </c>
    </row>
    <row r="4" ht="12.75">
      <c r="A4" s="41" t="s">
        <v>626</v>
      </c>
    </row>
    <row r="5" ht="12.75">
      <c r="A5" s="43"/>
    </row>
    <row r="7" spans="1:6" ht="12.75">
      <c r="A7" s="86" t="s">
        <v>2</v>
      </c>
      <c r="B7" s="87" t="s">
        <v>103</v>
      </c>
      <c r="C7" s="88" t="s">
        <v>58</v>
      </c>
      <c r="D7" s="88" t="s">
        <v>56</v>
      </c>
      <c r="E7" s="88" t="s">
        <v>57</v>
      </c>
      <c r="F7" s="89" t="s">
        <v>35</v>
      </c>
    </row>
    <row r="8" spans="1:6" ht="12.75">
      <c r="A8" s="111" t="s">
        <v>419</v>
      </c>
      <c r="B8" s="112" t="s">
        <v>577</v>
      </c>
      <c r="C8" s="113" t="s">
        <v>43</v>
      </c>
      <c r="D8" s="12" t="s">
        <v>589</v>
      </c>
      <c r="E8" s="113" t="s">
        <v>590</v>
      </c>
      <c r="F8" s="14" t="s">
        <v>109</v>
      </c>
    </row>
    <row r="9" spans="1:6" ht="12.75">
      <c r="A9" s="94" t="s">
        <v>419</v>
      </c>
      <c r="B9" s="114" t="s">
        <v>622</v>
      </c>
      <c r="C9" s="55" t="s">
        <v>43</v>
      </c>
      <c r="D9" s="7" t="s">
        <v>447</v>
      </c>
      <c r="E9" s="55" t="s">
        <v>448</v>
      </c>
      <c r="F9" s="15" t="s">
        <v>109</v>
      </c>
    </row>
    <row r="10" spans="1:6" ht="12.75">
      <c r="A10" s="94" t="s">
        <v>419</v>
      </c>
      <c r="B10" s="114" t="s">
        <v>580</v>
      </c>
      <c r="C10" s="55" t="s">
        <v>43</v>
      </c>
      <c r="D10" s="7" t="s">
        <v>449</v>
      </c>
      <c r="E10" s="55" t="s">
        <v>450</v>
      </c>
      <c r="F10" s="15" t="s">
        <v>109</v>
      </c>
    </row>
    <row r="11" spans="1:6" ht="12.75">
      <c r="A11" s="94" t="s">
        <v>419</v>
      </c>
      <c r="B11" s="114" t="s">
        <v>581</v>
      </c>
      <c r="C11" s="55" t="s">
        <v>43</v>
      </c>
      <c r="D11" s="7" t="s">
        <v>451</v>
      </c>
      <c r="E11" s="55" t="s">
        <v>452</v>
      </c>
      <c r="F11" s="15" t="s">
        <v>109</v>
      </c>
    </row>
    <row r="12" spans="1:6" ht="12.75">
      <c r="A12" s="94" t="s">
        <v>419</v>
      </c>
      <c r="B12" s="114" t="s">
        <v>623</v>
      </c>
      <c r="C12" s="55" t="s">
        <v>18</v>
      </c>
      <c r="D12" s="7" t="s">
        <v>453</v>
      </c>
      <c r="E12" s="55" t="s">
        <v>454</v>
      </c>
      <c r="F12" s="15" t="s">
        <v>124</v>
      </c>
    </row>
    <row r="13" spans="1:6" ht="12.75">
      <c r="A13" s="94" t="s">
        <v>419</v>
      </c>
      <c r="B13" s="114" t="s">
        <v>576</v>
      </c>
      <c r="C13" s="55" t="s">
        <v>29</v>
      </c>
      <c r="D13" s="7" t="s">
        <v>591</v>
      </c>
      <c r="E13" s="55" t="s">
        <v>592</v>
      </c>
      <c r="F13" s="15" t="s">
        <v>29</v>
      </c>
    </row>
    <row r="14" spans="1:6" ht="12.75">
      <c r="A14" s="94" t="s">
        <v>419</v>
      </c>
      <c r="B14" s="8">
        <v>131202</v>
      </c>
      <c r="C14" s="55" t="s">
        <v>18</v>
      </c>
      <c r="D14" s="7" t="s">
        <v>593</v>
      </c>
      <c r="E14" s="55" t="s">
        <v>142</v>
      </c>
      <c r="F14" s="15" t="s">
        <v>28</v>
      </c>
    </row>
    <row r="15" spans="1:6" ht="12.75">
      <c r="A15" s="94" t="s">
        <v>419</v>
      </c>
      <c r="B15" s="8">
        <v>131205</v>
      </c>
      <c r="C15" s="55" t="s">
        <v>28</v>
      </c>
      <c r="D15" s="7" t="s">
        <v>594</v>
      </c>
      <c r="E15" s="55" t="s">
        <v>144</v>
      </c>
      <c r="F15" s="15" t="s">
        <v>28</v>
      </c>
    </row>
    <row r="16" spans="1:6" ht="12.75">
      <c r="A16" s="94" t="s">
        <v>419</v>
      </c>
      <c r="B16" s="8">
        <v>131312</v>
      </c>
      <c r="C16" s="55" t="s">
        <v>18</v>
      </c>
      <c r="D16" s="7" t="s">
        <v>595</v>
      </c>
      <c r="E16" s="55" t="s">
        <v>596</v>
      </c>
      <c r="F16" s="15" t="s">
        <v>232</v>
      </c>
    </row>
    <row r="17" spans="1:6" ht="12.75">
      <c r="A17" s="94" t="s">
        <v>419</v>
      </c>
      <c r="B17" s="8">
        <v>149999</v>
      </c>
      <c r="C17" s="55" t="s">
        <v>44</v>
      </c>
      <c r="D17" s="7" t="s">
        <v>455</v>
      </c>
      <c r="E17" s="55" t="s">
        <v>456</v>
      </c>
      <c r="F17" s="15" t="s">
        <v>151</v>
      </c>
    </row>
    <row r="18" spans="1:6" ht="12.75">
      <c r="A18" s="94" t="s">
        <v>419</v>
      </c>
      <c r="B18" s="8">
        <v>160301</v>
      </c>
      <c r="C18" s="55" t="s">
        <v>18</v>
      </c>
      <c r="D18" s="7" t="s">
        <v>457</v>
      </c>
      <c r="E18" s="55" t="s">
        <v>458</v>
      </c>
      <c r="F18" s="15" t="s">
        <v>124</v>
      </c>
    </row>
    <row r="19" spans="1:6" ht="12.75">
      <c r="A19" s="94" t="s">
        <v>419</v>
      </c>
      <c r="B19" s="8">
        <v>240199</v>
      </c>
      <c r="C19" s="55" t="s">
        <v>29</v>
      </c>
      <c r="D19" s="7" t="s">
        <v>597</v>
      </c>
      <c r="E19" s="55" t="s">
        <v>598</v>
      </c>
      <c r="F19" s="15" t="s">
        <v>29</v>
      </c>
    </row>
    <row r="20" spans="1:6" ht="12.75">
      <c r="A20" s="94" t="s">
        <v>419</v>
      </c>
      <c r="B20" s="8">
        <v>260101</v>
      </c>
      <c r="C20" s="55" t="s">
        <v>18</v>
      </c>
      <c r="D20" s="7" t="s">
        <v>599</v>
      </c>
      <c r="E20" s="55" t="s">
        <v>187</v>
      </c>
      <c r="F20" s="15" t="s">
        <v>188</v>
      </c>
    </row>
    <row r="21" spans="1:6" ht="12.75">
      <c r="A21" s="94" t="s">
        <v>419</v>
      </c>
      <c r="B21" s="8">
        <v>260399</v>
      </c>
      <c r="C21" s="55" t="s">
        <v>18</v>
      </c>
      <c r="D21" s="7" t="s">
        <v>600</v>
      </c>
      <c r="E21" s="55" t="s">
        <v>459</v>
      </c>
      <c r="F21" s="15" t="s">
        <v>188</v>
      </c>
    </row>
    <row r="22" spans="1:6" ht="12.75">
      <c r="A22" s="94" t="s">
        <v>419</v>
      </c>
      <c r="B22" s="8">
        <v>260399</v>
      </c>
      <c r="C22" s="55" t="s">
        <v>43</v>
      </c>
      <c r="D22" s="7" t="s">
        <v>460</v>
      </c>
      <c r="E22" s="55" t="s">
        <v>459</v>
      </c>
      <c r="F22" s="15" t="s">
        <v>109</v>
      </c>
    </row>
    <row r="23" spans="1:6" ht="12.75">
      <c r="A23" s="94" t="s">
        <v>419</v>
      </c>
      <c r="B23" s="8">
        <v>260502</v>
      </c>
      <c r="C23" s="55" t="s">
        <v>43</v>
      </c>
      <c r="D23" s="7" t="s">
        <v>461</v>
      </c>
      <c r="E23" s="55" t="s">
        <v>190</v>
      </c>
      <c r="F23" s="15" t="s">
        <v>109</v>
      </c>
    </row>
    <row r="24" spans="1:6" ht="12.75">
      <c r="A24" s="94" t="s">
        <v>419</v>
      </c>
      <c r="B24" s="8">
        <v>260701</v>
      </c>
      <c r="C24" s="55" t="s">
        <v>18</v>
      </c>
      <c r="D24" s="7" t="s">
        <v>601</v>
      </c>
      <c r="E24" s="55" t="s">
        <v>192</v>
      </c>
      <c r="F24" s="15" t="s">
        <v>188</v>
      </c>
    </row>
    <row r="25" spans="1:6" ht="12.75">
      <c r="A25" s="94" t="s">
        <v>419</v>
      </c>
      <c r="B25" s="8">
        <v>260701</v>
      </c>
      <c r="C25" s="55" t="s">
        <v>18</v>
      </c>
      <c r="D25" s="7" t="s">
        <v>602</v>
      </c>
      <c r="E25" s="55" t="s">
        <v>603</v>
      </c>
      <c r="F25" s="15" t="s">
        <v>188</v>
      </c>
    </row>
    <row r="26" spans="1:6" ht="12.75">
      <c r="A26" s="94" t="s">
        <v>419</v>
      </c>
      <c r="B26" s="8">
        <v>261302</v>
      </c>
      <c r="C26" s="55" t="s">
        <v>18</v>
      </c>
      <c r="D26" s="7" t="s">
        <v>604</v>
      </c>
      <c r="E26" s="55" t="s">
        <v>194</v>
      </c>
      <c r="F26" s="15" t="s">
        <v>188</v>
      </c>
    </row>
    <row r="27" spans="1:6" ht="12.75">
      <c r="A27" s="94" t="s">
        <v>419</v>
      </c>
      <c r="B27" s="8">
        <v>309999</v>
      </c>
      <c r="C27" s="55" t="s">
        <v>28</v>
      </c>
      <c r="D27" s="7" t="s">
        <v>462</v>
      </c>
      <c r="E27" s="55" t="s">
        <v>463</v>
      </c>
      <c r="F27" s="15" t="s">
        <v>28</v>
      </c>
    </row>
    <row r="28" spans="1:6" ht="12.75">
      <c r="A28" s="94" t="s">
        <v>419</v>
      </c>
      <c r="B28" s="8">
        <v>400599</v>
      </c>
      <c r="C28" s="55" t="s">
        <v>18</v>
      </c>
      <c r="D28" s="7" t="s">
        <v>464</v>
      </c>
      <c r="E28" s="55" t="s">
        <v>465</v>
      </c>
      <c r="F28" s="15" t="s">
        <v>138</v>
      </c>
    </row>
    <row r="29" spans="1:6" ht="12.75">
      <c r="A29" s="94" t="s">
        <v>419</v>
      </c>
      <c r="B29" s="8">
        <v>400899</v>
      </c>
      <c r="C29" s="55" t="s">
        <v>18</v>
      </c>
      <c r="D29" s="7" t="s">
        <v>466</v>
      </c>
      <c r="E29" s="55" t="s">
        <v>564</v>
      </c>
      <c r="F29" s="15" t="s">
        <v>138</v>
      </c>
    </row>
    <row r="30" spans="1:6" ht="12.75">
      <c r="A30" s="94" t="s">
        <v>419</v>
      </c>
      <c r="B30" s="8">
        <v>440501</v>
      </c>
      <c r="C30" s="55" t="s">
        <v>18</v>
      </c>
      <c r="D30" s="7" t="s">
        <v>605</v>
      </c>
      <c r="E30" s="55" t="s">
        <v>467</v>
      </c>
      <c r="F30" s="15" t="s">
        <v>109</v>
      </c>
    </row>
    <row r="31" spans="1:6" ht="12.75">
      <c r="A31" s="94" t="s">
        <v>419</v>
      </c>
      <c r="B31" s="8">
        <v>440501</v>
      </c>
      <c r="C31" s="55" t="s">
        <v>18</v>
      </c>
      <c r="D31" s="7" t="s">
        <v>606</v>
      </c>
      <c r="E31" s="55" t="s">
        <v>468</v>
      </c>
      <c r="F31" s="15" t="s">
        <v>109</v>
      </c>
    </row>
    <row r="32" spans="1:6" ht="12.75">
      <c r="A32" s="94" t="s">
        <v>419</v>
      </c>
      <c r="B32" s="8">
        <v>440501</v>
      </c>
      <c r="C32" s="55" t="s">
        <v>43</v>
      </c>
      <c r="D32" s="7" t="s">
        <v>469</v>
      </c>
      <c r="E32" s="55" t="s">
        <v>467</v>
      </c>
      <c r="F32" s="15" t="s">
        <v>109</v>
      </c>
    </row>
    <row r="33" spans="1:6" ht="12.75">
      <c r="A33" s="94" t="s">
        <v>419</v>
      </c>
      <c r="B33" s="8">
        <v>440501</v>
      </c>
      <c r="C33" s="55" t="s">
        <v>43</v>
      </c>
      <c r="D33" s="7" t="s">
        <v>470</v>
      </c>
      <c r="E33" s="55" t="s">
        <v>468</v>
      </c>
      <c r="F33" s="15" t="s">
        <v>109</v>
      </c>
    </row>
    <row r="34" spans="1:6" ht="12.75">
      <c r="A34" s="94" t="s">
        <v>419</v>
      </c>
      <c r="B34" s="8">
        <v>500903</v>
      </c>
      <c r="C34" s="55" t="s">
        <v>18</v>
      </c>
      <c r="D34" s="7" t="s">
        <v>471</v>
      </c>
      <c r="E34" s="55" t="s">
        <v>472</v>
      </c>
      <c r="F34" s="15" t="s">
        <v>232</v>
      </c>
    </row>
    <row r="35" spans="1:6" ht="12.75">
      <c r="A35" s="94" t="s">
        <v>419</v>
      </c>
      <c r="B35" s="8">
        <v>510602</v>
      </c>
      <c r="C35" s="55" t="s">
        <v>28</v>
      </c>
      <c r="D35" s="7" t="s">
        <v>607</v>
      </c>
      <c r="E35" s="55" t="s">
        <v>608</v>
      </c>
      <c r="F35" s="15" t="s">
        <v>28</v>
      </c>
    </row>
    <row r="36" spans="1:6" ht="12.75">
      <c r="A36" s="94" t="s">
        <v>419</v>
      </c>
      <c r="B36" s="8">
        <v>510602</v>
      </c>
      <c r="C36" s="55" t="s">
        <v>28</v>
      </c>
      <c r="D36" s="7" t="s">
        <v>609</v>
      </c>
      <c r="E36" s="55" t="s">
        <v>610</v>
      </c>
      <c r="F36" s="15" t="s">
        <v>28</v>
      </c>
    </row>
    <row r="37" spans="1:6" ht="12.75">
      <c r="A37" s="94" t="s">
        <v>419</v>
      </c>
      <c r="B37" s="8">
        <v>510701</v>
      </c>
      <c r="C37" s="55" t="s">
        <v>29</v>
      </c>
      <c r="D37" s="7" t="s">
        <v>611</v>
      </c>
      <c r="E37" s="55" t="s">
        <v>612</v>
      </c>
      <c r="F37" s="15" t="s">
        <v>29</v>
      </c>
    </row>
    <row r="38" spans="1:6" ht="12.75">
      <c r="A38" s="94" t="s">
        <v>419</v>
      </c>
      <c r="B38" s="8">
        <v>511005</v>
      </c>
      <c r="C38" s="55" t="s">
        <v>18</v>
      </c>
      <c r="D38" s="7" t="s">
        <v>613</v>
      </c>
      <c r="E38" s="55" t="s">
        <v>253</v>
      </c>
      <c r="F38" s="15" t="s">
        <v>109</v>
      </c>
    </row>
    <row r="39" spans="1:6" ht="12.75">
      <c r="A39" s="94" t="s">
        <v>419</v>
      </c>
      <c r="B39" s="8">
        <v>512001</v>
      </c>
      <c r="C39" s="55" t="s">
        <v>54</v>
      </c>
      <c r="D39" s="7" t="s">
        <v>473</v>
      </c>
      <c r="E39" s="55" t="s">
        <v>474</v>
      </c>
      <c r="F39" s="15" t="s">
        <v>31</v>
      </c>
    </row>
    <row r="40" spans="1:6" ht="12.75">
      <c r="A40" s="94" t="s">
        <v>419</v>
      </c>
      <c r="B40" s="8">
        <v>520101</v>
      </c>
      <c r="C40" s="55" t="s">
        <v>29</v>
      </c>
      <c r="D40" s="7" t="s">
        <v>614</v>
      </c>
      <c r="E40" s="55" t="s">
        <v>615</v>
      </c>
      <c r="F40" s="15" t="s">
        <v>29</v>
      </c>
    </row>
    <row r="41" spans="1:6" ht="12.75">
      <c r="A41" s="94" t="s">
        <v>419</v>
      </c>
      <c r="B41" s="8">
        <v>520804</v>
      </c>
      <c r="C41" s="55" t="s">
        <v>32</v>
      </c>
      <c r="D41" s="7" t="s">
        <v>475</v>
      </c>
      <c r="E41" s="55" t="s">
        <v>476</v>
      </c>
      <c r="F41" s="15" t="s">
        <v>32</v>
      </c>
    </row>
    <row r="42" spans="1:6" ht="12.75">
      <c r="A42" s="94" t="s">
        <v>419</v>
      </c>
      <c r="B42" s="8">
        <v>521201</v>
      </c>
      <c r="C42" s="55" t="s">
        <v>32</v>
      </c>
      <c r="D42" s="7" t="s">
        <v>477</v>
      </c>
      <c r="E42" s="55" t="s">
        <v>478</v>
      </c>
      <c r="F42" s="15" t="s">
        <v>32</v>
      </c>
    </row>
    <row r="43" spans="1:6" ht="12.75">
      <c r="A43" s="94" t="s">
        <v>419</v>
      </c>
      <c r="B43" s="8">
        <v>521401</v>
      </c>
      <c r="C43" s="55" t="s">
        <v>32</v>
      </c>
      <c r="D43" s="7" t="s">
        <v>479</v>
      </c>
      <c r="E43" s="55" t="s">
        <v>275</v>
      </c>
      <c r="F43" s="15" t="s">
        <v>32</v>
      </c>
    </row>
    <row r="44" spans="1:6" ht="12.75">
      <c r="A44" s="94" t="s">
        <v>101</v>
      </c>
      <c r="B44" s="8">
        <v>111003</v>
      </c>
      <c r="C44" s="55" t="s">
        <v>46</v>
      </c>
      <c r="D44" s="7" t="s">
        <v>480</v>
      </c>
      <c r="E44" s="55" t="s">
        <v>481</v>
      </c>
      <c r="F44" s="15" t="s">
        <v>138</v>
      </c>
    </row>
    <row r="45" spans="1:6" ht="12.75">
      <c r="A45" s="94" t="s">
        <v>101</v>
      </c>
      <c r="B45" s="8">
        <v>131210</v>
      </c>
      <c r="C45" s="55" t="s">
        <v>28</v>
      </c>
      <c r="D45" s="7" t="s">
        <v>482</v>
      </c>
      <c r="E45" s="55" t="s">
        <v>627</v>
      </c>
      <c r="F45" s="15" t="s">
        <v>28</v>
      </c>
    </row>
    <row r="46" spans="1:6" ht="12.75">
      <c r="A46" s="94" t="s">
        <v>101</v>
      </c>
      <c r="B46" s="8">
        <v>131312</v>
      </c>
      <c r="C46" s="55" t="s">
        <v>46</v>
      </c>
      <c r="D46" s="7" t="s">
        <v>483</v>
      </c>
      <c r="E46" s="55" t="s">
        <v>484</v>
      </c>
      <c r="F46" s="15" t="s">
        <v>232</v>
      </c>
    </row>
    <row r="47" spans="1:6" ht="12.75">
      <c r="A47" s="94" t="s">
        <v>101</v>
      </c>
      <c r="B47" s="8">
        <v>131314</v>
      </c>
      <c r="C47" s="55" t="s">
        <v>48</v>
      </c>
      <c r="D47" s="7" t="s">
        <v>485</v>
      </c>
      <c r="E47" s="55" t="s">
        <v>486</v>
      </c>
      <c r="F47" s="15" t="s">
        <v>28</v>
      </c>
    </row>
    <row r="48" spans="1:6" ht="12.75">
      <c r="A48" s="94" t="s">
        <v>101</v>
      </c>
      <c r="B48" s="8">
        <v>131334</v>
      </c>
      <c r="C48" s="55" t="s">
        <v>46</v>
      </c>
      <c r="D48" s="7" t="s">
        <v>487</v>
      </c>
      <c r="E48" s="55" t="s">
        <v>488</v>
      </c>
      <c r="F48" s="15" t="s">
        <v>127</v>
      </c>
    </row>
    <row r="49" spans="1:6" ht="12.75">
      <c r="A49" s="94" t="s">
        <v>101</v>
      </c>
      <c r="B49" s="8">
        <v>131399</v>
      </c>
      <c r="C49" s="55" t="s">
        <v>48</v>
      </c>
      <c r="D49" s="7" t="s">
        <v>97</v>
      </c>
      <c r="E49" s="55" t="s">
        <v>98</v>
      </c>
      <c r="F49" s="15" t="s">
        <v>28</v>
      </c>
    </row>
    <row r="50" spans="1:6" ht="12.75">
      <c r="A50" s="94" t="s">
        <v>101</v>
      </c>
      <c r="B50" s="8">
        <v>190501</v>
      </c>
      <c r="C50" s="55" t="s">
        <v>47</v>
      </c>
      <c r="D50" s="7" t="s">
        <v>489</v>
      </c>
      <c r="E50" s="55" t="s">
        <v>490</v>
      </c>
      <c r="F50" s="15" t="s">
        <v>109</v>
      </c>
    </row>
    <row r="51" spans="1:6" ht="12.75">
      <c r="A51" s="94" t="s">
        <v>101</v>
      </c>
      <c r="B51" s="8">
        <v>190501</v>
      </c>
      <c r="C51" s="55" t="s">
        <v>47</v>
      </c>
      <c r="D51" s="7" t="s">
        <v>491</v>
      </c>
      <c r="E51" s="55" t="s">
        <v>490</v>
      </c>
      <c r="F51" s="15" t="s">
        <v>109</v>
      </c>
    </row>
    <row r="52" spans="1:6" ht="12.75">
      <c r="A52" s="94" t="s">
        <v>101</v>
      </c>
      <c r="B52" s="8">
        <v>190701</v>
      </c>
      <c r="C52" s="55" t="s">
        <v>48</v>
      </c>
      <c r="D52" s="7" t="s">
        <v>492</v>
      </c>
      <c r="E52" s="55" t="s">
        <v>314</v>
      </c>
      <c r="F52" s="15" t="s">
        <v>28</v>
      </c>
    </row>
    <row r="53" spans="1:6" ht="12.75">
      <c r="A53" s="94" t="s">
        <v>101</v>
      </c>
      <c r="B53" s="8">
        <v>250101</v>
      </c>
      <c r="C53" s="55" t="s">
        <v>46</v>
      </c>
      <c r="D53" s="7" t="s">
        <v>493</v>
      </c>
      <c r="E53" s="55" t="s">
        <v>494</v>
      </c>
      <c r="F53" s="15" t="s">
        <v>127</v>
      </c>
    </row>
    <row r="54" spans="1:6" ht="12.75">
      <c r="A54" s="94" t="s">
        <v>101</v>
      </c>
      <c r="B54" s="8">
        <v>513801</v>
      </c>
      <c r="C54" s="55" t="s">
        <v>51</v>
      </c>
      <c r="D54" s="7" t="s">
        <v>495</v>
      </c>
      <c r="E54" s="55" t="s">
        <v>496</v>
      </c>
      <c r="F54" s="15" t="s">
        <v>260</v>
      </c>
    </row>
    <row r="55" spans="1:6" ht="12.75">
      <c r="A55" s="94" t="s">
        <v>101</v>
      </c>
      <c r="B55" s="8">
        <v>521001</v>
      </c>
      <c r="C55" s="55" t="s">
        <v>366</v>
      </c>
      <c r="D55" s="7" t="s">
        <v>497</v>
      </c>
      <c r="E55" s="55" t="s">
        <v>498</v>
      </c>
      <c r="F55" s="15"/>
    </row>
    <row r="56" spans="1:6" ht="12.75">
      <c r="A56" s="94" t="s">
        <v>101</v>
      </c>
      <c r="B56" s="8">
        <v>521004</v>
      </c>
      <c r="C56" s="55" t="s">
        <v>366</v>
      </c>
      <c r="D56" s="7" t="s">
        <v>499</v>
      </c>
      <c r="E56" s="55" t="s">
        <v>500</v>
      </c>
      <c r="F56" s="15"/>
    </row>
    <row r="57" spans="1:6" ht="12.75">
      <c r="A57" s="94" t="s">
        <v>101</v>
      </c>
      <c r="B57" s="8">
        <v>521904</v>
      </c>
      <c r="C57" s="55" t="s">
        <v>28</v>
      </c>
      <c r="D57" s="7" t="s">
        <v>501</v>
      </c>
      <c r="E57" s="55" t="s">
        <v>502</v>
      </c>
      <c r="F57" s="15" t="s">
        <v>28</v>
      </c>
    </row>
    <row r="58" spans="1:6" ht="12.75">
      <c r="A58" s="94" t="s">
        <v>101</v>
      </c>
      <c r="B58" s="8">
        <v>999950</v>
      </c>
      <c r="C58" s="55" t="s">
        <v>366</v>
      </c>
      <c r="D58" s="7" t="s">
        <v>503</v>
      </c>
      <c r="E58" s="55" t="s">
        <v>504</v>
      </c>
      <c r="F58" s="15"/>
    </row>
    <row r="59" spans="1:6" ht="12.75">
      <c r="A59" s="94" t="s">
        <v>420</v>
      </c>
      <c r="B59" s="114" t="s">
        <v>573</v>
      </c>
      <c r="C59" s="55" t="s">
        <v>47</v>
      </c>
      <c r="D59" s="7" t="s">
        <v>505</v>
      </c>
      <c r="E59" s="55" t="s">
        <v>565</v>
      </c>
      <c r="F59" s="15" t="s">
        <v>109</v>
      </c>
    </row>
    <row r="60" spans="1:6" ht="12.75">
      <c r="A60" s="94" t="s">
        <v>420</v>
      </c>
      <c r="B60" s="114" t="s">
        <v>574</v>
      </c>
      <c r="C60" s="55" t="s">
        <v>47</v>
      </c>
      <c r="D60" s="7" t="s">
        <v>506</v>
      </c>
      <c r="E60" s="55" t="s">
        <v>616</v>
      </c>
      <c r="F60" s="15" t="s">
        <v>109</v>
      </c>
    </row>
    <row r="61" spans="1:6" ht="12.75">
      <c r="A61" s="94" t="s">
        <v>420</v>
      </c>
      <c r="B61" s="114" t="s">
        <v>575</v>
      </c>
      <c r="C61" s="55" t="s">
        <v>47</v>
      </c>
      <c r="D61" s="7" t="s">
        <v>507</v>
      </c>
      <c r="E61" s="55" t="s">
        <v>566</v>
      </c>
      <c r="F61" s="15" t="s">
        <v>109</v>
      </c>
    </row>
    <row r="62" spans="1:6" ht="12.75">
      <c r="A62" s="94" t="s">
        <v>420</v>
      </c>
      <c r="B62" s="114" t="s">
        <v>580</v>
      </c>
      <c r="C62" s="55" t="s">
        <v>47</v>
      </c>
      <c r="D62" s="7" t="s">
        <v>508</v>
      </c>
      <c r="E62" s="55" t="s">
        <v>509</v>
      </c>
      <c r="F62" s="15" t="s">
        <v>109</v>
      </c>
    </row>
    <row r="63" spans="1:6" ht="12.75">
      <c r="A63" s="94" t="s">
        <v>420</v>
      </c>
      <c r="B63" s="114" t="s">
        <v>624</v>
      </c>
      <c r="C63" s="55" t="s">
        <v>47</v>
      </c>
      <c r="D63" s="7" t="s">
        <v>510</v>
      </c>
      <c r="E63" s="55" t="s">
        <v>511</v>
      </c>
      <c r="F63" s="15" t="s">
        <v>109</v>
      </c>
    </row>
    <row r="64" spans="1:6" ht="12.75">
      <c r="A64" s="94" t="s">
        <v>420</v>
      </c>
      <c r="B64" s="8">
        <v>131314</v>
      </c>
      <c r="C64" s="55" t="s">
        <v>48</v>
      </c>
      <c r="D64" s="7" t="s">
        <v>512</v>
      </c>
      <c r="E64" s="55" t="s">
        <v>297</v>
      </c>
      <c r="F64" s="15" t="s">
        <v>28</v>
      </c>
    </row>
    <row r="65" spans="1:6" ht="12.75">
      <c r="A65" s="94" t="s">
        <v>420</v>
      </c>
      <c r="B65" s="8">
        <v>190501</v>
      </c>
      <c r="C65" s="55" t="s">
        <v>47</v>
      </c>
      <c r="D65" s="7" t="s">
        <v>513</v>
      </c>
      <c r="E65" s="55" t="s">
        <v>514</v>
      </c>
      <c r="F65" s="15" t="s">
        <v>109</v>
      </c>
    </row>
    <row r="66" spans="1:6" ht="12.75">
      <c r="A66" s="94" t="s">
        <v>420</v>
      </c>
      <c r="B66" s="8">
        <v>260202</v>
      </c>
      <c r="C66" s="55" t="s">
        <v>46</v>
      </c>
      <c r="D66" s="7" t="s">
        <v>515</v>
      </c>
      <c r="E66" s="55" t="s">
        <v>516</v>
      </c>
      <c r="F66" s="15" t="s">
        <v>109</v>
      </c>
    </row>
    <row r="67" spans="1:6" ht="12.75">
      <c r="A67" s="94" t="s">
        <v>420</v>
      </c>
      <c r="B67" s="8">
        <v>260502</v>
      </c>
      <c r="C67" s="55" t="s">
        <v>47</v>
      </c>
      <c r="D67" s="7" t="s">
        <v>517</v>
      </c>
      <c r="E67" s="55" t="s">
        <v>518</v>
      </c>
      <c r="F67" s="15" t="s">
        <v>109</v>
      </c>
    </row>
    <row r="68" spans="1:6" ht="12.75">
      <c r="A68" s="94" t="s">
        <v>420</v>
      </c>
      <c r="B68" s="8">
        <v>261307</v>
      </c>
      <c r="C68" s="55" t="s">
        <v>47</v>
      </c>
      <c r="D68" s="7" t="s">
        <v>519</v>
      </c>
      <c r="E68" s="55" t="s">
        <v>567</v>
      </c>
      <c r="F68" s="15" t="s">
        <v>109</v>
      </c>
    </row>
    <row r="69" spans="1:6" ht="12.75">
      <c r="A69" s="94" t="s">
        <v>420</v>
      </c>
      <c r="B69" s="8">
        <v>440401</v>
      </c>
      <c r="C69" s="55" t="s">
        <v>47</v>
      </c>
      <c r="D69" s="7" t="s">
        <v>520</v>
      </c>
      <c r="E69" s="55" t="s">
        <v>521</v>
      </c>
      <c r="F69" s="15" t="s">
        <v>109</v>
      </c>
    </row>
    <row r="70" spans="1:6" ht="12.75">
      <c r="A70" s="94" t="s">
        <v>420</v>
      </c>
      <c r="B70" s="8">
        <v>450602</v>
      </c>
      <c r="C70" s="55" t="s">
        <v>47</v>
      </c>
      <c r="D70" s="7" t="s">
        <v>522</v>
      </c>
      <c r="E70" s="55" t="s">
        <v>347</v>
      </c>
      <c r="F70" s="15" t="s">
        <v>109</v>
      </c>
    </row>
    <row r="71" spans="1:6" ht="12.75">
      <c r="A71" s="94" t="s">
        <v>420</v>
      </c>
      <c r="B71" s="8">
        <v>500901</v>
      </c>
      <c r="C71" s="55" t="s">
        <v>46</v>
      </c>
      <c r="D71" s="7" t="s">
        <v>523</v>
      </c>
      <c r="E71" s="55" t="s">
        <v>351</v>
      </c>
      <c r="F71" s="15" t="s">
        <v>232</v>
      </c>
    </row>
    <row r="72" spans="1:6" ht="12.75">
      <c r="A72" s="94" t="s">
        <v>420</v>
      </c>
      <c r="B72" s="8">
        <v>512002</v>
      </c>
      <c r="C72" s="55" t="s">
        <v>52</v>
      </c>
      <c r="D72" s="7" t="s">
        <v>524</v>
      </c>
      <c r="E72" s="55" t="s">
        <v>525</v>
      </c>
      <c r="F72" s="15" t="s">
        <v>31</v>
      </c>
    </row>
    <row r="73" spans="1:6" ht="12.75">
      <c r="A73" s="94" t="s">
        <v>420</v>
      </c>
      <c r="B73" s="8">
        <v>512003</v>
      </c>
      <c r="C73" s="55" t="s">
        <v>52</v>
      </c>
      <c r="D73" s="7" t="s">
        <v>526</v>
      </c>
      <c r="E73" s="55" t="s">
        <v>527</v>
      </c>
      <c r="F73" s="15" t="s">
        <v>31</v>
      </c>
    </row>
    <row r="74" spans="1:6" ht="12.75">
      <c r="A74" s="94" t="s">
        <v>420</v>
      </c>
      <c r="B74" s="8">
        <v>512003</v>
      </c>
      <c r="C74" s="55" t="s">
        <v>52</v>
      </c>
      <c r="D74" s="7" t="s">
        <v>528</v>
      </c>
      <c r="E74" s="55" t="s">
        <v>529</v>
      </c>
      <c r="F74" s="15" t="s">
        <v>31</v>
      </c>
    </row>
    <row r="75" spans="1:6" ht="12.75">
      <c r="A75" s="94" t="s">
        <v>420</v>
      </c>
      <c r="B75" s="8">
        <v>512003</v>
      </c>
      <c r="C75" s="55" t="s">
        <v>52</v>
      </c>
      <c r="D75" s="7" t="s">
        <v>530</v>
      </c>
      <c r="E75" s="55" t="s">
        <v>531</v>
      </c>
      <c r="F75" s="15" t="s">
        <v>31</v>
      </c>
    </row>
    <row r="76" spans="1:6" ht="12.75">
      <c r="A76" s="94" t="s">
        <v>420</v>
      </c>
      <c r="B76" s="8">
        <v>512004</v>
      </c>
      <c r="C76" s="55" t="s">
        <v>52</v>
      </c>
      <c r="D76" s="7" t="s">
        <v>532</v>
      </c>
      <c r="E76" s="55" t="s">
        <v>533</v>
      </c>
      <c r="F76" s="15" t="s">
        <v>31</v>
      </c>
    </row>
    <row r="77" spans="1:6" ht="12.75">
      <c r="A77" s="94" t="s">
        <v>420</v>
      </c>
      <c r="B77" s="8">
        <v>512308</v>
      </c>
      <c r="C77" s="55" t="s">
        <v>48</v>
      </c>
      <c r="D77" s="7" t="s">
        <v>534</v>
      </c>
      <c r="E77" s="55" t="s">
        <v>535</v>
      </c>
      <c r="F77" s="15" t="s">
        <v>28</v>
      </c>
    </row>
    <row r="78" spans="1:6" ht="12.75">
      <c r="A78" s="94" t="s">
        <v>420</v>
      </c>
      <c r="B78" s="8">
        <v>520201</v>
      </c>
      <c r="C78" s="55" t="s">
        <v>53</v>
      </c>
      <c r="D78" s="7" t="s">
        <v>536</v>
      </c>
      <c r="E78" s="55" t="s">
        <v>617</v>
      </c>
      <c r="F78" s="15" t="s">
        <v>32</v>
      </c>
    </row>
    <row r="79" spans="1:6" ht="12.75">
      <c r="A79" s="94" t="s">
        <v>421</v>
      </c>
      <c r="B79" s="114" t="s">
        <v>573</v>
      </c>
      <c r="C79" s="55" t="s">
        <v>47</v>
      </c>
      <c r="D79" s="7" t="s">
        <v>537</v>
      </c>
      <c r="E79" s="55" t="s">
        <v>538</v>
      </c>
      <c r="F79" s="15" t="s">
        <v>109</v>
      </c>
    </row>
    <row r="80" spans="1:6" ht="12.75">
      <c r="A80" s="94" t="s">
        <v>421</v>
      </c>
      <c r="B80" s="114" t="s">
        <v>574</v>
      </c>
      <c r="C80" s="55" t="s">
        <v>47</v>
      </c>
      <c r="D80" s="7" t="s">
        <v>539</v>
      </c>
      <c r="E80" s="55" t="s">
        <v>540</v>
      </c>
      <c r="F80" s="15" t="s">
        <v>109</v>
      </c>
    </row>
    <row r="81" spans="1:6" ht="12.75">
      <c r="A81" s="94" t="s">
        <v>421</v>
      </c>
      <c r="B81" s="114" t="s">
        <v>574</v>
      </c>
      <c r="C81" s="55" t="s">
        <v>47</v>
      </c>
      <c r="D81" s="7" t="s">
        <v>541</v>
      </c>
      <c r="E81" s="55" t="s">
        <v>568</v>
      </c>
      <c r="F81" s="15" t="s">
        <v>109</v>
      </c>
    </row>
    <row r="82" spans="1:6" ht="12.75">
      <c r="A82" s="94" t="s">
        <v>421</v>
      </c>
      <c r="B82" s="8">
        <v>141901</v>
      </c>
      <c r="C82" s="55" t="s">
        <v>47</v>
      </c>
      <c r="D82" s="7" t="s">
        <v>542</v>
      </c>
      <c r="E82" s="55" t="s">
        <v>385</v>
      </c>
      <c r="F82" s="15" t="s">
        <v>151</v>
      </c>
    </row>
    <row r="83" spans="1:6" ht="12.75">
      <c r="A83" s="94" t="s">
        <v>421</v>
      </c>
      <c r="B83" s="8">
        <v>143501</v>
      </c>
      <c r="C83" s="55" t="s">
        <v>49</v>
      </c>
      <c r="D83" s="7" t="s">
        <v>543</v>
      </c>
      <c r="E83" s="55" t="s">
        <v>544</v>
      </c>
      <c r="F83" s="15" t="s">
        <v>151</v>
      </c>
    </row>
    <row r="84" spans="1:6" ht="12.75">
      <c r="A84" s="94" t="s">
        <v>421</v>
      </c>
      <c r="B84" s="8">
        <v>190501</v>
      </c>
      <c r="C84" s="55" t="s">
        <v>47</v>
      </c>
      <c r="D84" s="7" t="s">
        <v>545</v>
      </c>
      <c r="E84" s="55" t="s">
        <v>546</v>
      </c>
      <c r="F84" s="15" t="s">
        <v>109</v>
      </c>
    </row>
    <row r="85" spans="1:6" ht="12.75">
      <c r="A85" s="94" t="s">
        <v>421</v>
      </c>
      <c r="B85" s="8">
        <v>190501</v>
      </c>
      <c r="C85" s="55" t="s">
        <v>47</v>
      </c>
      <c r="D85" s="7" t="s">
        <v>547</v>
      </c>
      <c r="E85" s="55" t="s">
        <v>569</v>
      </c>
      <c r="F85" s="15" t="s">
        <v>109</v>
      </c>
    </row>
    <row r="86" spans="1:6" ht="12.75">
      <c r="A86" s="94" t="s">
        <v>421</v>
      </c>
      <c r="B86" s="8">
        <v>259999</v>
      </c>
      <c r="C86" s="55" t="s">
        <v>46</v>
      </c>
      <c r="D86" s="7" t="s">
        <v>618</v>
      </c>
      <c r="E86" s="55" t="s">
        <v>619</v>
      </c>
      <c r="F86" s="15" t="s">
        <v>127</v>
      </c>
    </row>
    <row r="87" spans="1:6" ht="12.75">
      <c r="A87" s="94" t="s">
        <v>421</v>
      </c>
      <c r="B87" s="8">
        <v>260502</v>
      </c>
      <c r="C87" s="55" t="s">
        <v>47</v>
      </c>
      <c r="D87" s="7" t="s">
        <v>548</v>
      </c>
      <c r="E87" s="55" t="s">
        <v>549</v>
      </c>
      <c r="F87" s="15" t="s">
        <v>109</v>
      </c>
    </row>
    <row r="88" spans="1:6" ht="12.75">
      <c r="A88" s="94" t="s">
        <v>421</v>
      </c>
      <c r="B88" s="8">
        <v>260701</v>
      </c>
      <c r="C88" s="55" t="s">
        <v>47</v>
      </c>
      <c r="D88" s="7" t="s">
        <v>550</v>
      </c>
      <c r="E88" s="55" t="s">
        <v>391</v>
      </c>
      <c r="F88" s="15" t="s">
        <v>188</v>
      </c>
    </row>
    <row r="89" spans="1:6" ht="12.75">
      <c r="A89" s="94" t="s">
        <v>421</v>
      </c>
      <c r="B89" s="8">
        <v>270101</v>
      </c>
      <c r="C89" s="55" t="s">
        <v>46</v>
      </c>
      <c r="D89" s="7" t="s">
        <v>551</v>
      </c>
      <c r="E89" s="55" t="s">
        <v>552</v>
      </c>
      <c r="F89" s="15" t="s">
        <v>138</v>
      </c>
    </row>
    <row r="90" spans="1:6" ht="12.75">
      <c r="A90" s="94" t="s">
        <v>421</v>
      </c>
      <c r="B90" s="8">
        <v>422805</v>
      </c>
      <c r="C90" s="55" t="s">
        <v>46</v>
      </c>
      <c r="D90" s="7" t="s">
        <v>553</v>
      </c>
      <c r="E90" s="55" t="s">
        <v>554</v>
      </c>
      <c r="F90" s="15" t="s">
        <v>127</v>
      </c>
    </row>
    <row r="91" spans="1:6" ht="12.75">
      <c r="A91" s="94" t="s">
        <v>421</v>
      </c>
      <c r="B91" s="8">
        <v>510202</v>
      </c>
      <c r="C91" s="55" t="s">
        <v>48</v>
      </c>
      <c r="D91" s="7" t="s">
        <v>620</v>
      </c>
      <c r="E91" s="55" t="s">
        <v>621</v>
      </c>
      <c r="F91" s="15" t="s">
        <v>28</v>
      </c>
    </row>
    <row r="92" spans="1:6" ht="12.75">
      <c r="A92" s="94" t="s">
        <v>421</v>
      </c>
      <c r="B92" s="8">
        <v>512003</v>
      </c>
      <c r="C92" s="55" t="s">
        <v>52</v>
      </c>
      <c r="D92" s="7" t="s">
        <v>555</v>
      </c>
      <c r="E92" s="55" t="s">
        <v>556</v>
      </c>
      <c r="F92" s="15" t="s">
        <v>31</v>
      </c>
    </row>
    <row r="93" spans="1:6" ht="12.75">
      <c r="A93" s="94" t="s">
        <v>421</v>
      </c>
      <c r="B93" s="8">
        <v>512003</v>
      </c>
      <c r="C93" s="55" t="s">
        <v>52</v>
      </c>
      <c r="D93" s="7" t="s">
        <v>557</v>
      </c>
      <c r="E93" s="55" t="s">
        <v>558</v>
      </c>
      <c r="F93" s="15" t="s">
        <v>31</v>
      </c>
    </row>
    <row r="94" spans="1:6" ht="12.75">
      <c r="A94" s="94" t="s">
        <v>421</v>
      </c>
      <c r="B94" s="8">
        <v>512003</v>
      </c>
      <c r="C94" s="55" t="s">
        <v>52</v>
      </c>
      <c r="D94" s="7" t="s">
        <v>559</v>
      </c>
      <c r="E94" s="55" t="s">
        <v>560</v>
      </c>
      <c r="F94" s="15" t="s">
        <v>31</v>
      </c>
    </row>
    <row r="95" spans="1:6" ht="12.75">
      <c r="A95" s="94" t="s">
        <v>421</v>
      </c>
      <c r="B95" s="8">
        <v>512004</v>
      </c>
      <c r="C95" s="55" t="s">
        <v>52</v>
      </c>
      <c r="D95" s="7" t="s">
        <v>561</v>
      </c>
      <c r="E95" s="55" t="s">
        <v>562</v>
      </c>
      <c r="F95" s="15" t="s">
        <v>31</v>
      </c>
    </row>
    <row r="96" spans="1:6" ht="12.75">
      <c r="A96" s="95" t="s">
        <v>421</v>
      </c>
      <c r="B96" s="17">
        <v>513899</v>
      </c>
      <c r="C96" s="96" t="s">
        <v>51</v>
      </c>
      <c r="D96" s="16" t="s">
        <v>563</v>
      </c>
      <c r="E96" s="96" t="s">
        <v>628</v>
      </c>
      <c r="F96" s="18" t="s">
        <v>260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2011-09-08T18:21:09Z</cp:lastPrinted>
  <dcterms:created xsi:type="dcterms:W3CDTF">2002-09-13T20:28:34Z</dcterms:created>
  <dcterms:modified xsi:type="dcterms:W3CDTF">2011-09-12T20:25:35Z</dcterms:modified>
  <cp:category/>
  <cp:version/>
  <cp:contentType/>
  <cp:contentStatus/>
</cp:coreProperties>
</file>