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8" windowWidth="10140" windowHeight="6348" tabRatio="729" activeTab="5"/>
  </bookViews>
  <sheets>
    <sheet name="GR degree freq" sheetId="1" r:id="rId1"/>
    <sheet name="UG degree freq" sheetId="2" r:id="rId2"/>
    <sheet name="Minors" sheetId="3" r:id="rId3"/>
    <sheet name="Second Majors" sheetId="4" r:id="rId4"/>
    <sheet name="By Individual" sheetId="5" r:id="rId5"/>
    <sheet name="By Degree type" sheetId="6" r:id="rId6"/>
  </sheets>
  <definedNames>
    <definedName name="_xlnm.Print_Area" localSheetId="5">'By Degree type'!$A$1:$AA$308</definedName>
    <definedName name="_xlnm.Print_Area" localSheetId="0">'GR degree freq'!$A$1:$E$53</definedName>
    <definedName name="_xlnm.Print_Area" localSheetId="1">'UG degree freq'!$A$1:$F$32</definedName>
    <definedName name="_xlnm.Print_Titles" localSheetId="3">'Second Majors'!$5:$6</definedName>
  </definedNames>
  <calcPr fullCalcOnLoad="1"/>
</workbook>
</file>

<file path=xl/sharedStrings.xml><?xml version="1.0" encoding="utf-8"?>
<sst xmlns="http://schemas.openxmlformats.org/spreadsheetml/2006/main" count="3545" uniqueCount="650">
  <si>
    <t>Men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</si>
  <si>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</si>
  <si>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</si>
  <si>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</si>
  <si>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</si>
  <si>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</si>
  <si>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</si>
  <si>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</si>
  <si>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</si>
  <si>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</si>
  <si>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</si>
  <si>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</si>
  <si>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</si>
  <si>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</si>
  <si>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</si>
  <si>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</si>
  <si>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</si>
  <si>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</si>
  <si>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</si>
  <si>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</si>
  <si>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</si>
  <si>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</si>
  <si>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</si>
  <si>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</si>
  <si>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</si>
  <si>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</si>
  <si>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</si>
  <si>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</si>
  <si>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HSS</t>
  </si>
  <si>
    <t>CCE</t>
  </si>
  <si>
    <t>OCG</t>
  </si>
  <si>
    <t>PHM</t>
  </si>
  <si>
    <t>BUS</t>
  </si>
  <si>
    <t>GS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</si>
  <si>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</si>
  <si>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</si>
  <si>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</si>
  <si>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</si>
  <si>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</si>
  <si>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</si>
  <si>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</si>
  <si>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ELSCI</t>
  </si>
  <si>
    <t>ENGR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</si>
  <si>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</si>
  <si>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</si>
  <si>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</si>
  <si>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</si>
  <si>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</si>
  <si>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</si>
  <si>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</si>
  <si>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</si>
  <si>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</si>
  <si>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PHARM</t>
  </si>
  <si>
    <t>PH_PHR_PMD</t>
  </si>
  <si>
    <t>Academic Plan Title</t>
  </si>
  <si>
    <t>Plan Code</t>
  </si>
  <si>
    <t xml:space="preserve">  College</t>
  </si>
  <si>
    <t>Code</t>
  </si>
  <si>
    <t>Percent</t>
  </si>
  <si>
    <t>Psychology</t>
  </si>
  <si>
    <t>Education</t>
  </si>
  <si>
    <t>SECOND MAJORS of students with degrees conferred (not second degrees)</t>
  </si>
  <si>
    <t>Count</t>
  </si>
  <si>
    <t>Argiculture</t>
  </si>
  <si>
    <t>Natural Resources / Environmental Science</t>
  </si>
  <si>
    <t>Architecture</t>
  </si>
  <si>
    <t>Area and Ethnic Studies</t>
  </si>
  <si>
    <t>Communications / Communications Technologies</t>
  </si>
  <si>
    <t>Computer and Information Sciences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</si>
  <si>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</si>
  <si>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</si>
  <si>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</si>
  <si>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</si>
  <si>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</si>
  <si>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</si>
  <si>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</si>
  <si>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</si>
  <si>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45 &amp; 54</t>
  </si>
  <si>
    <t>Social Sciences and History</t>
  </si>
  <si>
    <t>Visual and Performance Arts</t>
  </si>
  <si>
    <t>Health Professions and Related Sciences</t>
  </si>
  <si>
    <t>Business / Marketing</t>
  </si>
  <si>
    <t>Instructional Program</t>
  </si>
  <si>
    <t>Rank</t>
  </si>
  <si>
    <t>Library Science</t>
  </si>
  <si>
    <t>01</t>
  </si>
  <si>
    <t>03</t>
  </si>
  <si>
    <t>04</t>
  </si>
  <si>
    <t>09</t>
  </si>
  <si>
    <t>05</t>
  </si>
  <si>
    <t>Physical Sciences (includes Oceanography)</t>
  </si>
  <si>
    <t>Protective Services / Public Administration            (includes Marine Affairs)</t>
  </si>
  <si>
    <t>Doctoral - Professional Practice</t>
  </si>
  <si>
    <t>CIP2010</t>
  </si>
  <si>
    <t>Two or More</t>
  </si>
  <si>
    <t>BS</t>
  </si>
  <si>
    <t>BA</t>
  </si>
  <si>
    <t>BLA</t>
  </si>
  <si>
    <t>BFA</t>
  </si>
  <si>
    <t>BM</t>
  </si>
  <si>
    <t>MS</t>
  </si>
  <si>
    <t>MESM</t>
  </si>
  <si>
    <t>MA</t>
  </si>
  <si>
    <t>MLIS</t>
  </si>
  <si>
    <t>MOO</t>
  </si>
  <si>
    <t>MPA</t>
  </si>
  <si>
    <t>MMA</t>
  </si>
  <si>
    <t>MM</t>
  </si>
  <si>
    <t>MBA</t>
  </si>
  <si>
    <t>PHD</t>
  </si>
  <si>
    <t>DPT</t>
  </si>
  <si>
    <t>PMD</t>
  </si>
  <si>
    <t>TPC</t>
  </si>
  <si>
    <t>Degree</t>
  </si>
  <si>
    <t>TCP</t>
  </si>
  <si>
    <t>Frequency and Rank by CIP Code of Masters Degrees Conferred</t>
  </si>
  <si>
    <t>Frequency and Rank by CIP Code of Doctoral Degrees Conferred</t>
  </si>
  <si>
    <t>Frequency and Rank by CIP Code of Undergraduate Degrees Conferred</t>
  </si>
  <si>
    <t>ZPSCMIN</t>
  </si>
  <si>
    <t>Minor in Political Science</t>
  </si>
  <si>
    <t>ZBUSMINGEN</t>
  </si>
  <si>
    <t>Minor in General Business</t>
  </si>
  <si>
    <t>ZTHNMIN</t>
  </si>
  <si>
    <t>Minor in Thanatology</t>
  </si>
  <si>
    <t>ZPSYMIN</t>
  </si>
  <si>
    <t>Minor in Psychology</t>
  </si>
  <si>
    <t>ZHISMIN</t>
  </si>
  <si>
    <t>Minor in History</t>
  </si>
  <si>
    <t>ZSPAMIN</t>
  </si>
  <si>
    <t>Minor in Spanish</t>
  </si>
  <si>
    <t>ZPHYMIN</t>
  </si>
  <si>
    <t>Minor in Physics</t>
  </si>
  <si>
    <t>ZSOCMIN</t>
  </si>
  <si>
    <t>Minor in Sociology</t>
  </si>
  <si>
    <t>ZANTHMIN</t>
  </si>
  <si>
    <t>Minor in Anthropology</t>
  </si>
  <si>
    <t>ZAAFMINSTU</t>
  </si>
  <si>
    <t>ZFRNMIN</t>
  </si>
  <si>
    <t>Minor in French</t>
  </si>
  <si>
    <t>ZINTDEVMIN</t>
  </si>
  <si>
    <t>Minor International Develop</t>
  </si>
  <si>
    <t>ZBSCMIN</t>
  </si>
  <si>
    <t>Minor in Biology</t>
  </si>
  <si>
    <t>ZPHLMIN</t>
  </si>
  <si>
    <t>Minor in Philosophy</t>
  </si>
  <si>
    <t>ZLDRMINSTU</t>
  </si>
  <si>
    <t>Minor in Leadership Studies</t>
  </si>
  <si>
    <t>ZNCLENMIN</t>
  </si>
  <si>
    <t>Minor in Nuclear Engineering</t>
  </si>
  <si>
    <t>ZAQUAFTMIN</t>
  </si>
  <si>
    <t>Minor in Aquacltre &amp; Fish Tech</t>
  </si>
  <si>
    <t>ZASIANMIN</t>
  </si>
  <si>
    <t>Minor Asian Studies</t>
  </si>
  <si>
    <t>ZOCGMIN</t>
  </si>
  <si>
    <t>ZCHMMIN</t>
  </si>
  <si>
    <t>Minor in Chemistry</t>
  </si>
  <si>
    <t>ZJLSMIN</t>
  </si>
  <si>
    <t>Minor Justice  Law and Society</t>
  </si>
  <si>
    <t>ZWRTMIN</t>
  </si>
  <si>
    <t>Minor in Writing</t>
  </si>
  <si>
    <t>ZECNMIN</t>
  </si>
  <si>
    <t>Minor in Economics</t>
  </si>
  <si>
    <t>ZENGMIN</t>
  </si>
  <si>
    <t>Minor in English</t>
  </si>
  <si>
    <t>ZHDFMIN</t>
  </si>
  <si>
    <t>Minor in Human Development</t>
  </si>
  <si>
    <t>ZTMDMIN</t>
  </si>
  <si>
    <t>Minor in TMD</t>
  </si>
  <si>
    <t>ZCOMMIN</t>
  </si>
  <si>
    <t>Minor in Communication Studies</t>
  </si>
  <si>
    <t>ZCSCMIN</t>
  </si>
  <si>
    <t>Minor in Computer Science</t>
  </si>
  <si>
    <t>ZFLMMIN</t>
  </si>
  <si>
    <t>Minor in Film Media</t>
  </si>
  <si>
    <t>ZWMSMINSTU</t>
  </si>
  <si>
    <t>ZLASMINSTU</t>
  </si>
  <si>
    <t>Minor in Labor Studies</t>
  </si>
  <si>
    <t>ZARTMINSTU</t>
  </si>
  <si>
    <t>Minor in Art - Studio</t>
  </si>
  <si>
    <t>ZDIGFORMIN</t>
  </si>
  <si>
    <t>Minor in Digital Forensics</t>
  </si>
  <si>
    <t>Minor Gender &amp; Women's Studies</t>
  </si>
  <si>
    <t>ZAVSMIN</t>
  </si>
  <si>
    <t>Minor Animal &amp; Veterinary Sci.</t>
  </si>
  <si>
    <t>Minor Africana Studies</t>
  </si>
  <si>
    <t>ZITLMIN</t>
  </si>
  <si>
    <t>Minor in Italian</t>
  </si>
  <si>
    <t>ZMUSMINPER</t>
  </si>
  <si>
    <t>Minor in Music Performance</t>
  </si>
  <si>
    <t>ZCPLMIN</t>
  </si>
  <si>
    <t>Minor in Community Planning</t>
  </si>
  <si>
    <t>ZARHMIN</t>
  </si>
  <si>
    <t>Minor in Art History</t>
  </si>
  <si>
    <t>ZENREMIN</t>
  </si>
  <si>
    <t>Minor in Envir.&amp; Nat. Res Econ</t>
  </si>
  <si>
    <t>ZMTHMIN</t>
  </si>
  <si>
    <t>Minor in Mathematics</t>
  </si>
  <si>
    <t>ZSUSMIN</t>
  </si>
  <si>
    <t>Minor in Sustainability</t>
  </si>
  <si>
    <t>ZKINMIN</t>
  </si>
  <si>
    <t>Minor in Kinesiology</t>
  </si>
  <si>
    <t>ZGERMIN</t>
  </si>
  <si>
    <t>Minor in German</t>
  </si>
  <si>
    <t>ZMAFMIN</t>
  </si>
  <si>
    <t>Minor in Marine Affairs</t>
  </si>
  <si>
    <t>ZMUSMINJAZ</t>
  </si>
  <si>
    <t>Minor in Music - Jazz</t>
  </si>
  <si>
    <t>ZNVPMINSTU</t>
  </si>
  <si>
    <t>Minor Nonviolence &amp; Peace</t>
  </si>
  <si>
    <t>ZINTRELMIN</t>
  </si>
  <si>
    <t>Minor International Relations</t>
  </si>
  <si>
    <t>ZUWAMIN</t>
  </si>
  <si>
    <t>Minor Underwater Archaeology</t>
  </si>
  <si>
    <t>ZPRSMIN</t>
  </si>
  <si>
    <t>Minor in Public Relations</t>
  </si>
  <si>
    <t>ZTHEMIN</t>
  </si>
  <si>
    <t>Minor in Theatre</t>
  </si>
  <si>
    <t>ZJORMIN</t>
  </si>
  <si>
    <t>Minor in Journalism</t>
  </si>
  <si>
    <t>ZCHNMIN</t>
  </si>
  <si>
    <t>Minor in Chinese</t>
  </si>
  <si>
    <t>ZGRTMIN</t>
  </si>
  <si>
    <t>Minor in Gerontology</t>
  </si>
  <si>
    <t>ZEHTMMIN</t>
  </si>
  <si>
    <t>Minor in Evir. Hort. Turf Mgt.</t>
  </si>
  <si>
    <t>Minor in Oceanography</t>
  </si>
  <si>
    <t>EL_EHTM_BS</t>
  </si>
  <si>
    <t>Envir Hort &amp; Turf Mgmt - BS</t>
  </si>
  <si>
    <t>RDV</t>
  </si>
  <si>
    <t>EL_ANSC_BS</t>
  </si>
  <si>
    <t>Animal Sci &amp; Technology - BS</t>
  </si>
  <si>
    <t>EL_ESMG_BS</t>
  </si>
  <si>
    <t>Environmental Sci &amp; Mgmt - BS</t>
  </si>
  <si>
    <t>EL_EEMG_BS</t>
  </si>
  <si>
    <t>Environmental Econ &amp; Mgt - BS</t>
  </si>
  <si>
    <t>EL_ENRE_BS</t>
  </si>
  <si>
    <t>Environ &amp; Nat Res Econ - BS</t>
  </si>
  <si>
    <t>EL_CMPM_BS</t>
  </si>
  <si>
    <t>EL_CMPS_BA</t>
  </si>
  <si>
    <t>Coastal Marine Policy Std - BA</t>
  </si>
  <si>
    <t>EL_AFTC_BS</t>
  </si>
  <si>
    <t>EL_WCB_BS</t>
  </si>
  <si>
    <t>EL_LDA_BLA</t>
  </si>
  <si>
    <t>Landscape Architecture - BLA</t>
  </si>
  <si>
    <t>AS_AAF_BA</t>
  </si>
  <si>
    <t>African &amp; African Amer St - BA</t>
  </si>
  <si>
    <t>HUM</t>
  </si>
  <si>
    <t>AS_WSTD_BA</t>
  </si>
  <si>
    <t>Women's Studies - BA</t>
  </si>
  <si>
    <t>SOC</t>
  </si>
  <si>
    <t>AS_CMST_BA</t>
  </si>
  <si>
    <t>Communication Studies - BA</t>
  </si>
  <si>
    <t>AS_JOUR_BA</t>
  </si>
  <si>
    <t>Journalism - BA</t>
  </si>
  <si>
    <t>AS_PBRL_BA</t>
  </si>
  <si>
    <t>Public Relations - BA</t>
  </si>
  <si>
    <t>AS_CSC_BA</t>
  </si>
  <si>
    <t>Computer Science - BA</t>
  </si>
  <si>
    <t>PHY</t>
  </si>
  <si>
    <t>AS_CSC_BS</t>
  </si>
  <si>
    <t>Computer Science - BS</t>
  </si>
  <si>
    <t>HS_ELED_BA</t>
  </si>
  <si>
    <t>Elementary Education - BA</t>
  </si>
  <si>
    <t>HS_SEDC_BA</t>
  </si>
  <si>
    <t>Secondary Education - BA</t>
  </si>
  <si>
    <t>HS_SEDC_BS</t>
  </si>
  <si>
    <t>Secondary Education - BS</t>
  </si>
  <si>
    <t>HS_PEDC_BS</t>
  </si>
  <si>
    <t>EN_BMDE_BS</t>
  </si>
  <si>
    <t>Biomedical Engineering - BS</t>
  </si>
  <si>
    <t>EGR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</si>
  <si>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</si>
  <si>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</si>
  <si>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</si>
  <si>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</si>
  <si>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</si>
  <si>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</si>
  <si>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</si>
  <si>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</si>
  <si>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</si>
  <si>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</si>
  <si>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</si>
  <si>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</si>
  <si>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</si>
  <si>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EN_COEG_BS</t>
  </si>
  <si>
    <t>Chemical &amp; Ocean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</si>
  <si>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</si>
  <si>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</si>
  <si>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</si>
  <si>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</si>
  <si>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</si>
  <si>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</si>
  <si>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</si>
  <si>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</si>
  <si>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</si>
  <si>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</si>
  <si>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</si>
  <si>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</si>
  <si>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</si>
  <si>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HS_TFMD_BS</t>
  </si>
  <si>
    <t>Textile, Fash Merch&amp;Dsgn - BS</t>
  </si>
  <si>
    <t>AS_ENGL_BA</t>
  </si>
  <si>
    <t>English - BA</t>
  </si>
  <si>
    <t>AS_WRTR_BA</t>
  </si>
  <si>
    <t>Writing &amp; Rhetoric - BA</t>
  </si>
  <si>
    <t>XD_HST_BIS</t>
  </si>
  <si>
    <t>Human Studies - BIS</t>
  </si>
  <si>
    <t>EL_BIO_BA</t>
  </si>
  <si>
    <t>Biology - BA</t>
  </si>
  <si>
    <t>BIO</t>
  </si>
  <si>
    <t>EL_MICR_BS</t>
  </si>
  <si>
    <t>Microbiology - BS</t>
  </si>
  <si>
    <t>EL_BSC_BOS</t>
  </si>
  <si>
    <t>Biological Sciences - BS</t>
  </si>
  <si>
    <t>EL_MBIO_BS</t>
  </si>
  <si>
    <t>Marine Biology - BS</t>
  </si>
  <si>
    <t>AS_MATH_BA</t>
  </si>
  <si>
    <t>Mathematics - BA</t>
  </si>
  <si>
    <t>AS_MATH_BS</t>
  </si>
  <si>
    <t>Mathematics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</si>
  <si>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</si>
  <si>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</si>
  <si>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</si>
  <si>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</si>
  <si>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</si>
  <si>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</si>
  <si>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</si>
  <si>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</si>
  <si>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EL_GEOS_BS</t>
  </si>
  <si>
    <t>EL_GOCG_BS</t>
  </si>
  <si>
    <t>Geology and Geolog Ocg - BS</t>
  </si>
  <si>
    <t>AS_PHYS_BA</t>
  </si>
  <si>
    <t>Physics - BA</t>
  </si>
  <si>
    <t>AS_PHYS_BS</t>
  </si>
  <si>
    <t>Physics - BS</t>
  </si>
  <si>
    <t>AS_PSYC_BA</t>
  </si>
  <si>
    <t>Psychology - BA</t>
  </si>
  <si>
    <t>AS_APG_BA</t>
  </si>
  <si>
    <t>Anthropology - BA</t>
  </si>
  <si>
    <t>AS_ECON_BA</t>
  </si>
  <si>
    <t>Economics - BA</t>
  </si>
  <si>
    <t>EL_RECM_BS</t>
  </si>
  <si>
    <t>Resource Econ &amp; Commerce - BS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</si>
  <si>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</si>
  <si>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</si>
  <si>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</si>
  <si>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</si>
  <si>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</si>
  <si>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</si>
  <si>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</si>
  <si>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</si>
  <si>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</si>
  <si>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</si>
  <si>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ART</t>
  </si>
  <si>
    <t>AS_FILM_BA</t>
  </si>
  <si>
    <t>Film Media - BA</t>
  </si>
  <si>
    <t>AS_ART_BA</t>
  </si>
  <si>
    <t>Art - BA</t>
  </si>
  <si>
    <t>AS_ART_BFA</t>
  </si>
  <si>
    <t>Art - BFA</t>
  </si>
  <si>
    <t>AS_ASTD_BA</t>
  </si>
  <si>
    <t>Art Studio - BA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</si>
  <si>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</si>
  <si>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</si>
  <si>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</si>
  <si>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</si>
  <si>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</si>
  <si>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</si>
  <si>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</si>
  <si>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</si>
  <si>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XD_HSA_BIS</t>
  </si>
  <si>
    <t>Health Svcs Administr - BIS</t>
  </si>
  <si>
    <t>EL_CLSC_BS</t>
  </si>
  <si>
    <t>PH_PHSC_BS</t>
  </si>
  <si>
    <t>Pharmaceutical Sciences - BS</t>
  </si>
  <si>
    <t>EL_DIET_BS</t>
  </si>
  <si>
    <t>Dietetics - BS</t>
  </si>
  <si>
    <t>NU_NURS_BS</t>
  </si>
  <si>
    <t>Nursing - BS</t>
  </si>
  <si>
    <t>NUR</t>
  </si>
  <si>
    <t>XD_BIN_BIS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</si>
  <si>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</si>
  <si>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</si>
  <si>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</si>
  <si>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</si>
  <si>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</si>
  <si>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</si>
  <si>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Productions and Oper Mgt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</si>
  <si>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</si>
  <si>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</si>
  <si>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</si>
  <si>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</si>
  <si>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</si>
  <si>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</si>
  <si>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</si>
  <si>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</si>
  <si>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</si>
  <si>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</si>
  <si>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</si>
  <si>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FISH-MS</t>
  </si>
  <si>
    <t>MESMRSSA</t>
  </si>
  <si>
    <t>ENSCIE-MS</t>
  </si>
  <si>
    <t>Environmental Sciences - MS</t>
  </si>
  <si>
    <t>ESGEOMS</t>
  </si>
  <si>
    <t>MESMEHS</t>
  </si>
  <si>
    <t>MESMESM</t>
  </si>
  <si>
    <t>MESMSS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</si>
  <si>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</si>
  <si>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</si>
  <si>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</si>
  <si>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</si>
  <si>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</si>
  <si>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</si>
  <si>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</si>
  <si>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</si>
  <si>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PHYSEDC-MS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</si>
  <si>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</si>
  <si>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</si>
  <si>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</si>
  <si>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</si>
  <si>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</si>
  <si>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</si>
  <si>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</si>
  <si>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</si>
  <si>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</si>
  <si>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</si>
  <si>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</si>
  <si>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</si>
  <si>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</si>
  <si>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</si>
  <si>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</si>
  <si>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HUMNDEV-MS</t>
  </si>
  <si>
    <t>TXTFASH-MS</t>
  </si>
  <si>
    <t>ENGLISH-MA</t>
  </si>
  <si>
    <t>English - MA</t>
  </si>
  <si>
    <t>LIBRY-MLIS</t>
  </si>
  <si>
    <t>Library &amp; Info. Studies - MLIS</t>
  </si>
  <si>
    <t>CELLBIO-MS</t>
  </si>
  <si>
    <t>BIOSCI-MS</t>
  </si>
  <si>
    <t>Biological Sciences - MS</t>
  </si>
  <si>
    <t>MESMWWES</t>
  </si>
  <si>
    <t>MESMCB</t>
  </si>
  <si>
    <t>MATH-MS</t>
  </si>
  <si>
    <t>Mathematics - MS</t>
  </si>
  <si>
    <t>CHEM-MS</t>
  </si>
  <si>
    <t>Chemistry - MS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</si>
  <si>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</si>
  <si>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</si>
  <si>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</si>
  <si>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</si>
  <si>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</si>
  <si>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</si>
  <si>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</si>
  <si>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</si>
  <si>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</si>
  <si>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</si>
  <si>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</si>
  <si>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</si>
  <si>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</si>
  <si>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</si>
  <si>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</si>
  <si>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</si>
  <si>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</si>
  <si>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</si>
  <si>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</si>
  <si>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</si>
  <si>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</si>
  <si>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</si>
  <si>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</si>
  <si>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</si>
  <si>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PHRMSCI-MS</t>
  </si>
  <si>
    <t>Pharmaceutical Sciences - MS</t>
  </si>
  <si>
    <t>NURSING-MS</t>
  </si>
  <si>
    <t>Nursing - MS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</si>
  <si>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</si>
  <si>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</si>
  <si>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</si>
  <si>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</si>
  <si>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</si>
  <si>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</si>
  <si>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</si>
  <si>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</si>
  <si>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LABOREL-MS</t>
  </si>
  <si>
    <t>LRS</t>
  </si>
  <si>
    <t>HISTORY-MA</t>
  </si>
  <si>
    <t>History - MA</t>
  </si>
  <si>
    <t>ENSFISH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</si>
  <si>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</si>
  <si>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</si>
  <si>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</si>
  <si>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</si>
  <si>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</si>
  <si>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</si>
  <si>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</si>
  <si>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</si>
  <si>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</si>
  <si>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</si>
  <si>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</si>
  <si>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</si>
  <si>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ENGLSH-PHD</t>
  </si>
  <si>
    <t>English - PHD</t>
  </si>
  <si>
    <t>BIOCEL-PHD</t>
  </si>
  <si>
    <t>Biological Sciences - PHD</t>
  </si>
  <si>
    <t>MATH-PHD</t>
  </si>
  <si>
    <t>Mathematics - PHD</t>
  </si>
  <si>
    <t>CHEM-PHD</t>
  </si>
  <si>
    <t>Chemistry - PHD</t>
  </si>
  <si>
    <t>OCNOGR-PHD</t>
  </si>
  <si>
    <t>Oceanography - PHD</t>
  </si>
  <si>
    <t>PHYSCS-PHD</t>
  </si>
  <si>
    <t>Physics - PHD</t>
  </si>
  <si>
    <t>PSYCH PHD</t>
  </si>
  <si>
    <t>PSYSCHOOL</t>
  </si>
  <si>
    <t>School Psychology - PHD</t>
  </si>
  <si>
    <t>PSYEXP</t>
  </si>
  <si>
    <t>Psychology (Gen-Exp)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</si>
  <si>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</si>
  <si>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</si>
  <si>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</si>
  <si>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</si>
  <si>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</si>
  <si>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</si>
  <si>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</si>
  <si>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</si>
  <si>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</si>
  <si>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</si>
  <si>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BUSADM-PHD</t>
  </si>
  <si>
    <t>Businees Administration - PHD</t>
  </si>
  <si>
    <t>Pharmacy - PMD</t>
  </si>
  <si>
    <t>History - BA</t>
  </si>
  <si>
    <t>BIS</t>
  </si>
  <si>
    <t>DNP</t>
  </si>
  <si>
    <t>010699</t>
  </si>
  <si>
    <t>010901</t>
  </si>
  <si>
    <t>030103</t>
  </si>
  <si>
    <t>030201</t>
  </si>
  <si>
    <t>030204</t>
  </si>
  <si>
    <t>030205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</si>
  <si>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</si>
  <si>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</si>
  <si>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</si>
  <si>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</si>
  <si>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</si>
  <si>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</si>
  <si>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</si>
  <si>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</si>
  <si>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030101</t>
  </si>
  <si>
    <t>030104</t>
  </si>
  <si>
    <t>XD_ACM_BIS</t>
  </si>
  <si>
    <t>Applied Communications - BIS</t>
  </si>
  <si>
    <t>HS_HLTS_BS</t>
  </si>
  <si>
    <t>Health Studies - BS</t>
  </si>
  <si>
    <t>AS_MPR_BOM</t>
  </si>
  <si>
    <t>Music Performance - BOM</t>
  </si>
  <si>
    <t>AS_MCM_BOM</t>
  </si>
  <si>
    <t>Music Composition - BOM</t>
  </si>
  <si>
    <t>ESNATRESMS</t>
  </si>
  <si>
    <t>BIOENV-MS</t>
  </si>
  <si>
    <t>Environmental Biology - MS</t>
  </si>
  <si>
    <t>ESGEO</t>
  </si>
  <si>
    <t>ESNATRES</t>
  </si>
  <si>
    <t>CVEVEG-PHD</t>
  </si>
  <si>
    <t>Civil and Environ Egr - PHD</t>
  </si>
  <si>
    <t>CELBIO-PH</t>
  </si>
  <si>
    <t>BIOENV-PHD</t>
  </si>
  <si>
    <t>Environmental Biology - PHD</t>
  </si>
  <si>
    <t>PSYCHBEHAV</t>
  </si>
  <si>
    <t>Behavioral Science - PHD</t>
  </si>
  <si>
    <t>PHMTOX-PHD</t>
  </si>
  <si>
    <t>T10</t>
  </si>
  <si>
    <t xml:space="preserve">Academic First Minors of students with degrees conferred </t>
  </si>
  <si>
    <t>ZCLASSCIVS</t>
  </si>
  <si>
    <t>ZMSLMIN</t>
  </si>
  <si>
    <t xml:space="preserve">Academic Second Minors of students with degrees conferred </t>
  </si>
  <si>
    <t xml:space="preserve">Academic Third Minors of students with degrees conferred </t>
  </si>
  <si>
    <t>Minor in Classical Civ/Studies</t>
  </si>
  <si>
    <t>Minor in Military Science</t>
  </si>
  <si>
    <t>UNDUPLICATED COUNT OF INDIVIDUAL COMPLETERS (dual degrees not counted)</t>
  </si>
  <si>
    <t>Psychology - MA</t>
  </si>
  <si>
    <t>Kinesiology - BS</t>
  </si>
  <si>
    <t>#</t>
  </si>
  <si>
    <t>CIP-2 digit</t>
  </si>
  <si>
    <t>Parks, Recreation, Leisure, and Fitness Studies</t>
  </si>
  <si>
    <t>T11</t>
  </si>
  <si>
    <t>Asian</t>
  </si>
  <si>
    <t>Pacific Islander</t>
  </si>
  <si>
    <t>Aquaculture &amp; Fishery Tech - B</t>
  </si>
  <si>
    <t>Wildlife Conservation Biol - B</t>
  </si>
  <si>
    <t>Geosciences</t>
  </si>
  <si>
    <t>History BOA</t>
  </si>
  <si>
    <t>Fish, Animal &amp; Vet Science</t>
  </si>
  <si>
    <t>Remote Sensing and Spacial</t>
  </si>
  <si>
    <t>Environ Science: Geosciences</t>
  </si>
  <si>
    <t>Environ Science and Management</t>
  </si>
  <si>
    <t>MESM Sustainable Systems</t>
  </si>
  <si>
    <t>Nutrition &amp; Food Science</t>
  </si>
  <si>
    <t>Human Development &amp; Family Std</t>
  </si>
  <si>
    <t>Textile, Fash Merch&amp;Dsgn - MS</t>
  </si>
  <si>
    <t>Cell &amp; Molecular Biology</t>
  </si>
  <si>
    <t>Wetland Ecological Science</t>
  </si>
  <si>
    <t>Conservation Biology</t>
  </si>
  <si>
    <t>Kinesiology - MS</t>
  </si>
  <si>
    <t>Environ Science: Fish Science</t>
  </si>
  <si>
    <t>Clinical Psychology - PHD</t>
  </si>
  <si>
    <t>Prof</t>
  </si>
  <si>
    <t>UNDUPLICATED COUNT OF INDIVIDUAL COMPLETERS BY LEVEL(dual degrees not counted)</t>
  </si>
  <si>
    <t>Medical Lab Science - BS</t>
  </si>
  <si>
    <t>Medical Lab Science - MS</t>
  </si>
  <si>
    <t>Academic Year 2012-2013 (Aug, Dec, May)</t>
  </si>
  <si>
    <t>Coastal Marine Policy Mgt - BS</t>
  </si>
  <si>
    <t>Industr &amp; Systems Egr - BS</t>
  </si>
  <si>
    <t>Human Dev &amp; Fam Studies - BS</t>
  </si>
  <si>
    <t>EL_CMBI_BS</t>
  </si>
  <si>
    <t>Cell &amp; Molecular Biology - BS</t>
  </si>
  <si>
    <t>Environ Science: Nat Resources</t>
  </si>
  <si>
    <t>MESM Earth &amp; Hydrol Science</t>
  </si>
  <si>
    <t>Labor Rel &amp; Human Res - MS</t>
  </si>
  <si>
    <t>Pharmacology &amp; Toxicology - PH</t>
  </si>
  <si>
    <t>07</t>
  </si>
  <si>
    <t>06</t>
  </si>
  <si>
    <t>DEGREES CONFERRED by Degree Type</t>
  </si>
  <si>
    <t>ZELEGMIN</t>
  </si>
  <si>
    <t>ZGEOSCIMIN</t>
  </si>
  <si>
    <t>ZLATNAMIN</t>
  </si>
  <si>
    <t>ZMAENVMIN</t>
  </si>
  <si>
    <t>ZMARBIOMIN</t>
  </si>
  <si>
    <t>ZMICRMIN</t>
  </si>
  <si>
    <t>ZMUSMINMUS</t>
  </si>
  <si>
    <t>ZNUTRMIN</t>
  </si>
  <si>
    <t>ZPHSCIMIN</t>
  </si>
  <si>
    <t>ZSENVMIN</t>
  </si>
  <si>
    <t>ZWCBMIN</t>
  </si>
  <si>
    <t>Minor in Marine Biology</t>
  </si>
  <si>
    <t>Minor in Envir Hort &amp; Turf Mgmt</t>
  </si>
  <si>
    <t>Minor in Electrical Engineering</t>
  </si>
  <si>
    <t>Minor in Geosciences</t>
  </si>
  <si>
    <t>Minor in Microbiology</t>
  </si>
  <si>
    <t>Minor in Wildlife Conservation Biology</t>
  </si>
  <si>
    <t>Minor in Latin American Studies</t>
  </si>
  <si>
    <t>Minor in Marine &amp; Environ Policy</t>
  </si>
  <si>
    <t>Minor in Music</t>
  </si>
  <si>
    <t>Minor in Nutrition</t>
  </si>
  <si>
    <t>Minor in Pharmaceutical Science</t>
  </si>
  <si>
    <t>Minor in Soil Environmental Science</t>
  </si>
  <si>
    <t>Health-Related Knowledge and Skills</t>
  </si>
  <si>
    <t>Multi/Interdisciplinary Studies</t>
  </si>
  <si>
    <t>T3</t>
  </si>
  <si>
    <t>T7</t>
  </si>
  <si>
    <t>T16</t>
  </si>
  <si>
    <t>Includes 97 Pharmacy - Doctoral Professional Practice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</si>
</sst>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right"/>
    </xf>
    <xf numFmtId="0" fontId="0" fillId="0" borderId="21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2" xfId="0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0" fontId="0" fillId="0" borderId="0" xfId="57" applyNumberFormat="1" applyFont="1" applyAlignment="1">
      <alignment/>
    </xf>
    <xf numFmtId="10" fontId="0" fillId="0" borderId="13" xfId="57" applyNumberFormat="1" applyFont="1" applyBorder="1" applyAlignment="1">
      <alignment/>
    </xf>
    <xf numFmtId="10" fontId="0" fillId="0" borderId="11" xfId="57" applyNumberFormat="1" applyFont="1" applyBorder="1" applyAlignment="1">
      <alignment/>
    </xf>
    <xf numFmtId="10" fontId="0" fillId="0" borderId="16" xfId="57" applyNumberFormat="1" applyFont="1" applyBorder="1" applyAlignment="1">
      <alignment/>
    </xf>
    <xf numFmtId="1" fontId="0" fillId="0" borderId="11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57" applyNumberFormat="1" applyFont="1" applyBorder="1" applyAlignment="1">
      <alignment/>
    </xf>
    <xf numFmtId="0" fontId="0" fillId="0" borderId="21" xfId="0" applyFill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57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33" xfId="0" applyBorder="1" applyAlignment="1">
      <alignment/>
    </xf>
    <xf numFmtId="0" fontId="0" fillId="0" borderId="11" xfId="0" applyFont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49" fontId="0" fillId="0" borderId="18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2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1" fontId="0" fillId="0" borderId="0" xfId="0" applyNumberFormat="1" applyAlignment="1">
      <alignment horizontal="right"/>
    </xf>
    <xf numFmtId="1" fontId="0" fillId="0" borderId="0" xfId="57" applyNumberFormat="1" applyFont="1" applyAlignment="1">
      <alignment horizontal="right"/>
    </xf>
    <xf numFmtId="1" fontId="0" fillId="0" borderId="0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0" fontId="0" fillId="0" borderId="13" xfId="57" applyNumberFormat="1" applyFont="1" applyBorder="1" applyAlignment="1">
      <alignment horizontal="right"/>
    </xf>
    <xf numFmtId="10" fontId="0" fillId="0" borderId="11" xfId="57" applyNumberFormat="1" applyFont="1" applyBorder="1" applyAlignment="1">
      <alignment horizontal="right"/>
    </xf>
    <xf numFmtId="10" fontId="0" fillId="0" borderId="16" xfId="57" applyNumberFormat="1" applyFont="1" applyBorder="1" applyAlignment="1">
      <alignment horizontal="right"/>
    </xf>
    <xf numFmtId="10" fontId="0" fillId="0" borderId="0" xfId="57" applyNumberFormat="1" applyFont="1" applyAlignment="1">
      <alignment horizontal="right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2.7109375" style="0" customWidth="1"/>
    <col min="3" max="3" width="6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6.28125" style="0" customWidth="1"/>
    <col min="9" max="9" width="6.28125" style="159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140625" style="0" customWidth="1"/>
    <col min="25" max="26" width="8.7109375" style="0" customWidth="1"/>
    <col min="27" max="27" width="5.7109375" style="0" customWidth="1"/>
    <col min="28" max="30" width="7.7109375" style="0" customWidth="1"/>
  </cols>
  <sheetData>
    <row r="1" spans="1:2" ht="12.75">
      <c r="A1" s="2" t="s">
        <v>8</v>
      </c>
      <c r="B1" s="51"/>
    </row>
    <row r="2" spans="1:2" ht="12.75">
      <c r="A2" s="2" t="s">
        <v>115</v>
      </c>
      <c r="B2" s="51"/>
    </row>
    <row r="3" spans="1:2" ht="12.75">
      <c r="A3" s="2"/>
      <c r="B3" s="51"/>
    </row>
    <row r="4" spans="1:2" ht="12.75">
      <c r="A4" s="2" t="s">
        <v>608</v>
      </c>
      <c r="B4" s="51"/>
    </row>
    <row r="5" spans="1:2" ht="12.75">
      <c r="A5" s="40"/>
      <c r="B5" s="51"/>
    </row>
    <row r="6" spans="1:27" ht="12.75">
      <c r="A6" s="40"/>
      <c r="Y6" s="66"/>
      <c r="Z6" s="66"/>
      <c r="AA6" s="66"/>
    </row>
    <row r="7" spans="1:27" ht="12.75">
      <c r="A7" s="54" t="s">
        <v>93</v>
      </c>
      <c r="B7" s="30" t="s">
        <v>82</v>
      </c>
      <c r="C7" s="67" t="s">
        <v>62</v>
      </c>
      <c r="D7" s="67" t="s">
        <v>58</v>
      </c>
      <c r="E7" s="54" t="s">
        <v>83</v>
      </c>
      <c r="Y7" s="66"/>
      <c r="Z7" s="66"/>
      <c r="AA7" s="66"/>
    </row>
    <row r="8" spans="1:5" ht="12.75">
      <c r="A8" s="39" t="s">
        <v>85</v>
      </c>
      <c r="B8" s="11" t="s">
        <v>63</v>
      </c>
      <c r="C8" s="11">
        <v>3</v>
      </c>
      <c r="D8" s="74">
        <f>C8/C29</f>
        <v>0.0050933786078098476</v>
      </c>
      <c r="E8" s="155">
        <v>15</v>
      </c>
    </row>
    <row r="9" spans="1:5" ht="12.75">
      <c r="A9" s="29" t="s">
        <v>86</v>
      </c>
      <c r="B9" s="6" t="s">
        <v>64</v>
      </c>
      <c r="C9" s="6">
        <v>20</v>
      </c>
      <c r="D9" s="75">
        <f>C9/C29</f>
        <v>0.03395585738539898</v>
      </c>
      <c r="E9" s="162" t="s">
        <v>647</v>
      </c>
    </row>
    <row r="10" spans="1:5" ht="12.75">
      <c r="A10" s="29" t="s">
        <v>88</v>
      </c>
      <c r="B10" s="6" t="s">
        <v>67</v>
      </c>
      <c r="C10" s="6">
        <v>7</v>
      </c>
      <c r="D10" s="75">
        <f>C10/C29</f>
        <v>0.011884550084889643</v>
      </c>
      <c r="E10" s="156">
        <v>12</v>
      </c>
    </row>
    <row r="11" spans="1:5" ht="12.75">
      <c r="A11" s="29">
        <v>11</v>
      </c>
      <c r="B11" s="6" t="s">
        <v>68</v>
      </c>
      <c r="C11" s="6">
        <v>4</v>
      </c>
      <c r="D11" s="75">
        <f>C11/C29</f>
        <v>0.006791171477079796</v>
      </c>
      <c r="E11" s="156">
        <v>14</v>
      </c>
    </row>
    <row r="12" spans="1:5" ht="12.75">
      <c r="A12" s="34">
        <v>13</v>
      </c>
      <c r="B12" s="6" t="s">
        <v>60</v>
      </c>
      <c r="C12" s="6">
        <v>47</v>
      </c>
      <c r="D12" s="75">
        <f>C12/C29</f>
        <v>0.07979626485568761</v>
      </c>
      <c r="E12" s="156">
        <v>4</v>
      </c>
    </row>
    <row r="13" spans="1:5" ht="12.75">
      <c r="A13" s="34">
        <v>14</v>
      </c>
      <c r="B13" s="6" t="s">
        <v>69</v>
      </c>
      <c r="C13" s="6">
        <v>58</v>
      </c>
      <c r="D13" s="75">
        <f>C13/C29</f>
        <v>0.09847198641765705</v>
      </c>
      <c r="E13" s="162" t="s">
        <v>646</v>
      </c>
    </row>
    <row r="14" spans="1:9" ht="12.75">
      <c r="A14" s="34">
        <v>16</v>
      </c>
      <c r="B14" s="6" t="s">
        <v>70</v>
      </c>
      <c r="C14" s="6">
        <v>6</v>
      </c>
      <c r="D14" s="75">
        <f>C14/C29</f>
        <v>0.010186757215619695</v>
      </c>
      <c r="E14" s="156">
        <v>13</v>
      </c>
      <c r="I14" s="160"/>
    </row>
    <row r="15" spans="1:9" ht="12.75">
      <c r="A15" s="34">
        <v>19</v>
      </c>
      <c r="B15" s="6" t="s">
        <v>71</v>
      </c>
      <c r="C15" s="6">
        <v>44</v>
      </c>
      <c r="D15" s="75">
        <f>C15/C29</f>
        <v>0.07470288624787776</v>
      </c>
      <c r="E15" s="156">
        <v>5</v>
      </c>
      <c r="I15" s="160"/>
    </row>
    <row r="16" spans="1:5" ht="12.75">
      <c r="A16" s="34">
        <v>23</v>
      </c>
      <c r="B16" s="6" t="s">
        <v>72</v>
      </c>
      <c r="C16" s="6">
        <v>2</v>
      </c>
      <c r="D16" s="75">
        <f>C16/C29</f>
        <v>0.003395585738539898</v>
      </c>
      <c r="E16" s="162" t="s">
        <v>648</v>
      </c>
    </row>
    <row r="17" spans="1:9" ht="12.75">
      <c r="A17" s="34">
        <v>25</v>
      </c>
      <c r="B17" s="6" t="s">
        <v>84</v>
      </c>
      <c r="C17" s="6">
        <v>58</v>
      </c>
      <c r="D17" s="75">
        <f>C17/C29</f>
        <v>0.09847198641765705</v>
      </c>
      <c r="E17" s="162" t="s">
        <v>646</v>
      </c>
      <c r="I17" s="161"/>
    </row>
    <row r="18" spans="1:9" ht="12.75">
      <c r="A18" s="34">
        <v>26</v>
      </c>
      <c r="B18" s="6" t="s">
        <v>74</v>
      </c>
      <c r="C18" s="6">
        <v>13</v>
      </c>
      <c r="D18" s="75">
        <f>C18/C29</f>
        <v>0.022071307300509338</v>
      </c>
      <c r="E18" s="156">
        <v>9</v>
      </c>
      <c r="I18" s="161"/>
    </row>
    <row r="19" spans="1:5" ht="12.75">
      <c r="A19" s="34">
        <v>27</v>
      </c>
      <c r="B19" s="6" t="s">
        <v>75</v>
      </c>
      <c r="C19" s="6">
        <v>1</v>
      </c>
      <c r="D19" s="75">
        <f>C19/C29</f>
        <v>0.001697792869269949</v>
      </c>
      <c r="E19" s="156">
        <v>17</v>
      </c>
    </row>
    <row r="20" spans="1:5" ht="12.75">
      <c r="A20" s="34">
        <v>30</v>
      </c>
      <c r="B20" s="146" t="s">
        <v>645</v>
      </c>
      <c r="C20" s="6">
        <v>2</v>
      </c>
      <c r="D20" s="75">
        <f>C20/C29</f>
        <v>0.003395585738539898</v>
      </c>
      <c r="E20" s="162" t="s">
        <v>648</v>
      </c>
    </row>
    <row r="21" spans="1:5" ht="12.75">
      <c r="A21" s="34">
        <v>31</v>
      </c>
      <c r="B21" s="146" t="s">
        <v>582</v>
      </c>
      <c r="C21" s="6">
        <v>12</v>
      </c>
      <c r="D21" s="75">
        <f>C21/C29</f>
        <v>0.02037351443123939</v>
      </c>
      <c r="E21" s="156">
        <v>10</v>
      </c>
    </row>
    <row r="22" spans="1:5" ht="12.75">
      <c r="A22" s="34">
        <v>40</v>
      </c>
      <c r="B22" s="6" t="s">
        <v>90</v>
      </c>
      <c r="C22" s="6">
        <v>30</v>
      </c>
      <c r="D22" s="75">
        <f>C22/C29</f>
        <v>0.050933786078098474</v>
      </c>
      <c r="E22" s="156">
        <v>6</v>
      </c>
    </row>
    <row r="23" spans="1:5" ht="12.75">
      <c r="A23" s="34">
        <v>42</v>
      </c>
      <c r="B23" s="6" t="s">
        <v>59</v>
      </c>
      <c r="C23" s="6">
        <v>14</v>
      </c>
      <c r="D23" s="75">
        <f>C23/C29</f>
        <v>0.023769100169779286</v>
      </c>
      <c r="E23" s="156">
        <v>8</v>
      </c>
    </row>
    <row r="24" spans="1:5" ht="27" customHeight="1">
      <c r="A24" s="34">
        <v>44</v>
      </c>
      <c r="B24" s="68" t="s">
        <v>91</v>
      </c>
      <c r="C24" s="6">
        <v>33</v>
      </c>
      <c r="D24" s="75">
        <f>C24/C29</f>
        <v>0.05602716468590832</v>
      </c>
      <c r="E24" s="156">
        <v>5</v>
      </c>
    </row>
    <row r="25" spans="1:9" ht="12.75">
      <c r="A25" s="34" t="s">
        <v>77</v>
      </c>
      <c r="B25" s="6" t="s">
        <v>78</v>
      </c>
      <c r="C25" s="6">
        <v>20</v>
      </c>
      <c r="D25" s="75">
        <f>C25/C29</f>
        <v>0.03395585738539898</v>
      </c>
      <c r="E25" s="162" t="s">
        <v>647</v>
      </c>
      <c r="I25" s="161"/>
    </row>
    <row r="26" spans="1:9" ht="12.75">
      <c r="A26" s="34">
        <v>50</v>
      </c>
      <c r="B26" s="6" t="s">
        <v>79</v>
      </c>
      <c r="C26" s="6">
        <v>8</v>
      </c>
      <c r="D26" s="75">
        <f>C26/C29</f>
        <v>0.013582342954159592</v>
      </c>
      <c r="E26" s="156">
        <v>11</v>
      </c>
      <c r="I26" s="161"/>
    </row>
    <row r="27" spans="1:9" ht="12.75">
      <c r="A27" s="34">
        <v>51</v>
      </c>
      <c r="B27" s="6" t="s">
        <v>80</v>
      </c>
      <c r="C27" s="6">
        <v>76</v>
      </c>
      <c r="D27" s="75">
        <f>C27/C29</f>
        <v>0.12903225806451613</v>
      </c>
      <c r="E27" s="156">
        <v>2</v>
      </c>
      <c r="I27" s="161"/>
    </row>
    <row r="28" spans="1:5" ht="12.75">
      <c r="A28" s="35">
        <v>52</v>
      </c>
      <c r="B28" s="15" t="s">
        <v>81</v>
      </c>
      <c r="C28" s="15">
        <v>131</v>
      </c>
      <c r="D28" s="76">
        <f>C28/C29</f>
        <v>0.22241086587436332</v>
      </c>
      <c r="E28" s="157">
        <v>1</v>
      </c>
    </row>
    <row r="29" spans="1:4" ht="12.75">
      <c r="A29" s="1" t="s">
        <v>1</v>
      </c>
      <c r="C29">
        <f>SUM(C8:C28)</f>
        <v>589</v>
      </c>
      <c r="D29" s="73">
        <f>SUM(D8:D28)</f>
        <v>1</v>
      </c>
    </row>
    <row r="30" spans="1:2" ht="12.75">
      <c r="A30" s="42"/>
      <c r="B30" s="19"/>
    </row>
    <row r="32" spans="1:2" ht="12.75">
      <c r="A32" s="2"/>
      <c r="B32" s="51"/>
    </row>
    <row r="33" spans="1:2" ht="12.75">
      <c r="A33" s="2" t="s">
        <v>116</v>
      </c>
      <c r="B33" s="51"/>
    </row>
    <row r="34" spans="1:2" ht="12.75">
      <c r="A34" s="2" t="s">
        <v>608</v>
      </c>
      <c r="B34" s="51"/>
    </row>
    <row r="35" spans="1:2" ht="12.75">
      <c r="A35" s="40"/>
      <c r="B35" s="51"/>
    </row>
    <row r="36" ht="12.75">
      <c r="A36" s="40"/>
    </row>
    <row r="37" spans="1:5" ht="12.75">
      <c r="A37" s="54" t="s">
        <v>93</v>
      </c>
      <c r="B37" s="30" t="s">
        <v>82</v>
      </c>
      <c r="C37" s="67" t="s">
        <v>62</v>
      </c>
      <c r="D37" s="67" t="s">
        <v>58</v>
      </c>
      <c r="E37" s="54" t="s">
        <v>83</v>
      </c>
    </row>
    <row r="38" spans="1:5" ht="12.75">
      <c r="A38" s="54"/>
      <c r="B38" s="30"/>
      <c r="C38" s="67"/>
      <c r="D38" s="67"/>
      <c r="E38" s="54"/>
    </row>
    <row r="39" spans="1:27" ht="12.75">
      <c r="A39" s="39" t="s">
        <v>86</v>
      </c>
      <c r="B39" s="11" t="s">
        <v>64</v>
      </c>
      <c r="C39" s="11">
        <v>4</v>
      </c>
      <c r="D39" s="163">
        <f>C39/C53</f>
        <v>0.01818181818181818</v>
      </c>
      <c r="E39" s="155">
        <v>8</v>
      </c>
      <c r="Z39" s="19"/>
      <c r="AA39" s="19"/>
    </row>
    <row r="40" spans="1:27" ht="12.75">
      <c r="A40" s="29">
        <v>11</v>
      </c>
      <c r="B40" s="6" t="s">
        <v>68</v>
      </c>
      <c r="C40" s="6">
        <v>1</v>
      </c>
      <c r="D40" s="164">
        <f>C40/C53</f>
        <v>0.004545454545454545</v>
      </c>
      <c r="E40" s="162" t="s">
        <v>583</v>
      </c>
      <c r="Z40" s="19"/>
      <c r="AA40" s="19"/>
    </row>
    <row r="41" spans="1:27" ht="12.75">
      <c r="A41" s="34">
        <v>13</v>
      </c>
      <c r="B41" s="6" t="s">
        <v>60</v>
      </c>
      <c r="C41" s="6">
        <v>11</v>
      </c>
      <c r="D41" s="164">
        <f>C41/C53</f>
        <v>0.05</v>
      </c>
      <c r="E41" s="156">
        <v>4</v>
      </c>
      <c r="Z41" s="19"/>
      <c r="AA41" s="19"/>
    </row>
    <row r="42" spans="1:27" ht="12.75">
      <c r="A42" s="34">
        <v>14</v>
      </c>
      <c r="B42" s="6" t="s">
        <v>69</v>
      </c>
      <c r="C42" s="6">
        <v>10</v>
      </c>
      <c r="D42" s="164">
        <f>C42/C53</f>
        <v>0.045454545454545456</v>
      </c>
      <c r="E42" s="156">
        <v>5</v>
      </c>
      <c r="Y42" s="19"/>
      <c r="Z42" s="19"/>
      <c r="AA42" s="19"/>
    </row>
    <row r="43" spans="1:27" ht="12.75">
      <c r="A43" s="34">
        <v>23</v>
      </c>
      <c r="B43" s="6" t="s">
        <v>72</v>
      </c>
      <c r="C43" s="6">
        <v>3</v>
      </c>
      <c r="D43" s="164">
        <f>C43/C53</f>
        <v>0.013636363636363636</v>
      </c>
      <c r="E43" s="156">
        <v>9</v>
      </c>
      <c r="I43" s="161"/>
      <c r="Y43" s="19"/>
      <c r="Z43" s="19"/>
      <c r="AA43" s="19"/>
    </row>
    <row r="44" spans="1:27" ht="12.75">
      <c r="A44" s="34">
        <v>26</v>
      </c>
      <c r="B44" s="6" t="s">
        <v>74</v>
      </c>
      <c r="C44" s="6">
        <v>6</v>
      </c>
      <c r="D44" s="164">
        <f>C44/C53</f>
        <v>0.02727272727272727</v>
      </c>
      <c r="E44" s="156">
        <v>7</v>
      </c>
      <c r="Y44" s="19"/>
      <c r="Z44" s="19"/>
      <c r="AA44" s="51"/>
    </row>
    <row r="45" spans="1:27" ht="12.75">
      <c r="A45" s="34">
        <v>27</v>
      </c>
      <c r="B45" s="6" t="s">
        <v>75</v>
      </c>
      <c r="C45" s="6">
        <v>7</v>
      </c>
      <c r="D45" s="164">
        <f>C45/C53</f>
        <v>0.031818181818181815</v>
      </c>
      <c r="E45" s="156">
        <v>6</v>
      </c>
      <c r="Y45" s="19"/>
      <c r="Z45" s="19"/>
      <c r="AA45" s="51"/>
    </row>
    <row r="46" spans="1:27" ht="12.75">
      <c r="A46" s="34">
        <v>30</v>
      </c>
      <c r="B46" s="146" t="s">
        <v>645</v>
      </c>
      <c r="C46" s="6">
        <v>1</v>
      </c>
      <c r="D46" s="164">
        <f>C46/C53</f>
        <v>0.004545454545454545</v>
      </c>
      <c r="E46" s="162" t="s">
        <v>583</v>
      </c>
      <c r="Y46" s="19"/>
      <c r="Z46" s="19"/>
      <c r="AA46" s="51"/>
    </row>
    <row r="47" spans="1:27" ht="12.75">
      <c r="A47" s="34">
        <v>40</v>
      </c>
      <c r="B47" s="6" t="s">
        <v>90</v>
      </c>
      <c r="C47" s="6">
        <v>15</v>
      </c>
      <c r="D47" s="164">
        <f>C47/C53</f>
        <v>0.06818181818181818</v>
      </c>
      <c r="E47" s="156">
        <v>2</v>
      </c>
      <c r="Y47" s="19"/>
      <c r="Z47" s="19"/>
      <c r="AA47" s="51"/>
    </row>
    <row r="48" spans="1:27" ht="12.75">
      <c r="A48" s="34">
        <v>42</v>
      </c>
      <c r="B48" s="6" t="s">
        <v>59</v>
      </c>
      <c r="C48" s="6">
        <v>12</v>
      </c>
      <c r="D48" s="164">
        <f>C48/C53</f>
        <v>0.05454545454545454</v>
      </c>
      <c r="E48" s="156">
        <v>3</v>
      </c>
      <c r="I48" s="161"/>
      <c r="Y48" s="19"/>
      <c r="Z48" s="19"/>
      <c r="AA48" s="51"/>
    </row>
    <row r="49" spans="1:27" ht="27.75" customHeight="1">
      <c r="A49" s="34">
        <v>44</v>
      </c>
      <c r="B49" s="68" t="s">
        <v>91</v>
      </c>
      <c r="C49" s="6">
        <v>2</v>
      </c>
      <c r="D49" s="164">
        <f>C49/C53</f>
        <v>0.00909090909090909</v>
      </c>
      <c r="E49" s="162" t="s">
        <v>569</v>
      </c>
      <c r="Y49" s="19"/>
      <c r="Z49" s="19"/>
      <c r="AA49" s="51"/>
    </row>
    <row r="50" spans="1:27" ht="12.75">
      <c r="A50" s="34" t="s">
        <v>77</v>
      </c>
      <c r="B50" s="6" t="s">
        <v>78</v>
      </c>
      <c r="C50" s="6">
        <v>1</v>
      </c>
      <c r="D50" s="164">
        <f>C50/C53</f>
        <v>0.004545454545454545</v>
      </c>
      <c r="E50" s="162" t="s">
        <v>583</v>
      </c>
      <c r="Y50" s="19"/>
      <c r="Z50" s="19"/>
      <c r="AA50" s="51"/>
    </row>
    <row r="51" spans="1:27" ht="12.75">
      <c r="A51" s="34">
        <v>51</v>
      </c>
      <c r="B51" s="6" t="s">
        <v>80</v>
      </c>
      <c r="C51" s="6">
        <v>145</v>
      </c>
      <c r="D51" s="164">
        <f>C51/C53</f>
        <v>0.6590909090909091</v>
      </c>
      <c r="E51" s="156">
        <v>1</v>
      </c>
      <c r="G51" s="38" t="s">
        <v>649</v>
      </c>
      <c r="Y51" s="19"/>
      <c r="Z51" s="19"/>
      <c r="AA51" s="19"/>
    </row>
    <row r="52" spans="1:27" ht="12.75">
      <c r="A52" s="35">
        <v>52</v>
      </c>
      <c r="B52" s="15" t="s">
        <v>81</v>
      </c>
      <c r="C52" s="15">
        <v>2</v>
      </c>
      <c r="D52" s="165">
        <f>C52/C53</f>
        <v>0.00909090909090909</v>
      </c>
      <c r="E52" s="167" t="s">
        <v>569</v>
      </c>
      <c r="Y52" s="19"/>
      <c r="Z52" s="19"/>
      <c r="AA52" s="19"/>
    </row>
    <row r="53" spans="1:27" ht="12.75">
      <c r="A53" s="1" t="s">
        <v>1</v>
      </c>
      <c r="C53">
        <f>SUM(C39:C52)</f>
        <v>220</v>
      </c>
      <c r="D53" s="166">
        <f>SUM(D39:D52)</f>
        <v>1</v>
      </c>
      <c r="Y53" s="19"/>
      <c r="Z53" s="19"/>
      <c r="AA53" s="19"/>
    </row>
    <row r="54" spans="1:2" ht="12.75">
      <c r="A54" s="42"/>
      <c r="B54" s="19"/>
    </row>
    <row r="56" ht="12.75">
      <c r="I56" s="160"/>
    </row>
    <row r="57" ht="12.75">
      <c r="I57" s="160"/>
    </row>
    <row r="58" ht="12.75">
      <c r="I58" s="161"/>
    </row>
    <row r="59" ht="12.75">
      <c r="I59" s="161"/>
    </row>
    <row r="62" ht="12.75">
      <c r="I62" s="161"/>
    </row>
    <row r="69" ht="12.75">
      <c r="J69">
        <v>123</v>
      </c>
    </row>
  </sheetData>
  <sheetProtection/>
  <printOptions/>
  <pageMargins left="1" right="0.75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43.00390625" style="0" customWidth="1"/>
    <col min="3" max="3" width="7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8.7109375" style="4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8" width="8.7109375" style="0" customWidth="1"/>
    <col min="19" max="19" width="6.7109375" style="0" customWidth="1"/>
    <col min="20" max="23" width="8.7109375" style="0" customWidth="1"/>
    <col min="24" max="24" width="7.7109375" style="0" customWidth="1"/>
  </cols>
  <sheetData>
    <row r="1" spans="1:23" ht="12.75">
      <c r="A1" s="2" t="s">
        <v>8</v>
      </c>
      <c r="B1" s="51"/>
      <c r="V1" s="50"/>
      <c r="W1" s="50"/>
    </row>
    <row r="2" spans="1:23" ht="12.75">
      <c r="A2" s="2" t="s">
        <v>117</v>
      </c>
      <c r="B2" s="51"/>
      <c r="V2" s="50"/>
      <c r="W2" s="50"/>
    </row>
    <row r="3" spans="1:23" ht="12.75">
      <c r="A3" s="2"/>
      <c r="B3" s="51"/>
      <c r="V3" s="50"/>
      <c r="W3" s="50"/>
    </row>
    <row r="4" spans="1:23" ht="12.75">
      <c r="A4" s="2" t="s">
        <v>608</v>
      </c>
      <c r="B4" s="51"/>
      <c r="V4" s="50"/>
      <c r="W4" s="50"/>
    </row>
    <row r="5" spans="2:23" ht="12.75">
      <c r="B5" s="51"/>
      <c r="V5" s="50"/>
      <c r="W5" s="50"/>
    </row>
    <row r="6" ht="12.75">
      <c r="U6" s="19"/>
    </row>
    <row r="7" spans="1:25" ht="12.75">
      <c r="A7" s="54" t="s">
        <v>93</v>
      </c>
      <c r="B7" s="30" t="s">
        <v>82</v>
      </c>
      <c r="C7" s="67" t="s">
        <v>62</v>
      </c>
      <c r="D7" s="67" t="s">
        <v>58</v>
      </c>
      <c r="E7" s="54" t="s">
        <v>83</v>
      </c>
      <c r="G7" s="42"/>
      <c r="U7" s="19"/>
      <c r="Y7" s="66"/>
    </row>
    <row r="8" spans="1:24" ht="12.75">
      <c r="A8" s="39" t="s">
        <v>85</v>
      </c>
      <c r="B8" s="11" t="s">
        <v>63</v>
      </c>
      <c r="C8" s="79">
        <v>63</v>
      </c>
      <c r="D8" s="74">
        <f>C8/C31</f>
        <v>0.021928297946397494</v>
      </c>
      <c r="E8" s="155">
        <v>15</v>
      </c>
      <c r="F8" s="19"/>
      <c r="G8" s="9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50"/>
    </row>
    <row r="9" spans="1:24" ht="12.75">
      <c r="A9" s="29" t="s">
        <v>86</v>
      </c>
      <c r="B9" s="6" t="s">
        <v>64</v>
      </c>
      <c r="C9" s="77">
        <v>124</v>
      </c>
      <c r="D9" s="75">
        <f>C9/C31</f>
        <v>0.04316045945005221</v>
      </c>
      <c r="E9" s="156">
        <v>10</v>
      </c>
      <c r="F9" s="19"/>
      <c r="G9" s="9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50"/>
    </row>
    <row r="10" spans="1:24" ht="12.75">
      <c r="A10" s="29" t="s">
        <v>87</v>
      </c>
      <c r="B10" s="6" t="s">
        <v>65</v>
      </c>
      <c r="C10" s="77">
        <v>16</v>
      </c>
      <c r="D10" s="75">
        <f>C10/C31</f>
        <v>0.005569091541942221</v>
      </c>
      <c r="E10" s="156">
        <v>19</v>
      </c>
      <c r="F10" s="19"/>
      <c r="G10" s="9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50"/>
    </row>
    <row r="11" spans="1:24" ht="12.75">
      <c r="A11" s="29" t="s">
        <v>89</v>
      </c>
      <c r="B11" s="6" t="s">
        <v>66</v>
      </c>
      <c r="C11" s="77">
        <v>14</v>
      </c>
      <c r="D11" s="75">
        <f>C11/C31</f>
        <v>0.004872955099199443</v>
      </c>
      <c r="E11" s="156">
        <v>20</v>
      </c>
      <c r="F11" s="19"/>
      <c r="G11" s="93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0"/>
    </row>
    <row r="12" spans="1:24" ht="12.75">
      <c r="A12" s="29" t="s">
        <v>88</v>
      </c>
      <c r="B12" s="6" t="s">
        <v>67</v>
      </c>
      <c r="C12" s="77">
        <v>268</v>
      </c>
      <c r="D12" s="75">
        <f>C12/C31</f>
        <v>0.09328228332753219</v>
      </c>
      <c r="E12" s="156">
        <v>3</v>
      </c>
      <c r="F12" s="19"/>
      <c r="G12" s="9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0"/>
    </row>
    <row r="13" spans="1:24" ht="12.75">
      <c r="A13" s="29">
        <v>11</v>
      </c>
      <c r="B13" s="6" t="s">
        <v>68</v>
      </c>
      <c r="C13" s="77">
        <v>32</v>
      </c>
      <c r="D13" s="75">
        <f>C13/C31</f>
        <v>0.011138183083884442</v>
      </c>
      <c r="E13" s="156">
        <v>16</v>
      </c>
      <c r="F13" s="19"/>
      <c r="G13" s="9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0"/>
    </row>
    <row r="14" spans="1:24" ht="12.75">
      <c r="A14" s="34">
        <v>13</v>
      </c>
      <c r="B14" s="6" t="s">
        <v>60</v>
      </c>
      <c r="C14" s="19">
        <v>109</v>
      </c>
      <c r="D14" s="75">
        <f>C14/C31</f>
        <v>0.03793943612948138</v>
      </c>
      <c r="E14" s="156">
        <v>12</v>
      </c>
      <c r="F14" s="19"/>
      <c r="G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0"/>
    </row>
    <row r="15" spans="1:23" ht="12.75">
      <c r="A15" s="34">
        <v>14</v>
      </c>
      <c r="B15" s="6" t="s">
        <v>69</v>
      </c>
      <c r="C15" s="77">
        <v>222</v>
      </c>
      <c r="D15" s="75">
        <f>C15/C31</f>
        <v>0.07727114514444831</v>
      </c>
      <c r="E15" s="156">
        <v>6</v>
      </c>
      <c r="F15" s="19"/>
      <c r="G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2.75">
      <c r="A16" s="34">
        <v>16</v>
      </c>
      <c r="B16" s="6" t="s">
        <v>70</v>
      </c>
      <c r="C16" s="78">
        <v>73</v>
      </c>
      <c r="D16" s="75">
        <f>C16/C31</f>
        <v>0.02540898016011138</v>
      </c>
      <c r="E16" s="156">
        <v>14</v>
      </c>
      <c r="F16" s="19"/>
      <c r="G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W16" s="19"/>
    </row>
    <row r="17" spans="1:23" ht="12.75">
      <c r="A17" s="34">
        <v>19</v>
      </c>
      <c r="B17" s="6" t="s">
        <v>71</v>
      </c>
      <c r="C17" s="78">
        <v>241</v>
      </c>
      <c r="D17" s="75">
        <f>C17/C31</f>
        <v>0.0838844413505047</v>
      </c>
      <c r="E17" s="156">
        <v>4</v>
      </c>
      <c r="F17" s="19"/>
      <c r="G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W17" s="19"/>
    </row>
    <row r="18" spans="1:23" ht="12.75">
      <c r="A18" s="34">
        <v>23</v>
      </c>
      <c r="B18" s="6" t="s">
        <v>72</v>
      </c>
      <c r="C18" s="78">
        <v>93</v>
      </c>
      <c r="D18" s="75">
        <f>C18/C31</f>
        <v>0.03237034458753916</v>
      </c>
      <c r="E18" s="156">
        <v>13</v>
      </c>
      <c r="F18" s="19"/>
      <c r="G18" s="9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W18" s="19"/>
    </row>
    <row r="19" spans="1:23" ht="12.75">
      <c r="A19" s="34">
        <v>24</v>
      </c>
      <c r="B19" s="6" t="s">
        <v>73</v>
      </c>
      <c r="C19" s="78">
        <v>6</v>
      </c>
      <c r="D19" s="75">
        <f>C19/C31</f>
        <v>0.002088409328228333</v>
      </c>
      <c r="E19" s="156">
        <v>22</v>
      </c>
      <c r="F19" s="19"/>
      <c r="G19" s="92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W19" s="19"/>
    </row>
    <row r="20" spans="1:23" ht="12.75">
      <c r="A20" s="34">
        <v>26</v>
      </c>
      <c r="B20" s="6" t="s">
        <v>74</v>
      </c>
      <c r="C20" s="78">
        <v>200</v>
      </c>
      <c r="D20" s="75">
        <f>C20/C31</f>
        <v>0.06961364427427776</v>
      </c>
      <c r="E20" s="156">
        <v>7</v>
      </c>
      <c r="F20" s="19"/>
      <c r="G20" s="9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W20" s="19"/>
    </row>
    <row r="21" spans="1:23" ht="12.75">
      <c r="A21" s="34">
        <v>27</v>
      </c>
      <c r="B21" s="6" t="s">
        <v>75</v>
      </c>
      <c r="C21" s="78">
        <v>27</v>
      </c>
      <c r="D21" s="75">
        <f>C21/C31</f>
        <v>0.009397841977027498</v>
      </c>
      <c r="E21" s="156">
        <v>18</v>
      </c>
      <c r="F21" s="19"/>
      <c r="G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W21" s="19"/>
    </row>
    <row r="22" spans="1:23" ht="12.75">
      <c r="A22" s="34">
        <v>31</v>
      </c>
      <c r="B22" s="6" t="s">
        <v>582</v>
      </c>
      <c r="C22" s="78">
        <v>159</v>
      </c>
      <c r="D22" s="75">
        <f>C22/C31</f>
        <v>0.05534284719805082</v>
      </c>
      <c r="E22" s="156">
        <v>9</v>
      </c>
      <c r="F22" s="19"/>
      <c r="G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W22" s="19"/>
    </row>
    <row r="23" spans="1:23" ht="12.75">
      <c r="A23" s="34">
        <v>34</v>
      </c>
      <c r="B23" s="146" t="s">
        <v>644</v>
      </c>
      <c r="C23" s="78">
        <v>7</v>
      </c>
      <c r="D23" s="75">
        <f>C23/C31</f>
        <v>0.0024364775495997215</v>
      </c>
      <c r="E23" s="156">
        <v>21</v>
      </c>
      <c r="F23" s="19"/>
      <c r="G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W23" s="19"/>
    </row>
    <row r="24" spans="1:23" ht="12.75">
      <c r="A24" s="34">
        <v>38</v>
      </c>
      <c r="B24" s="6" t="s">
        <v>76</v>
      </c>
      <c r="C24" s="78">
        <v>4</v>
      </c>
      <c r="D24" s="75">
        <f>C24/C31</f>
        <v>0.0013922728854855553</v>
      </c>
      <c r="E24" s="156">
        <v>23</v>
      </c>
      <c r="F24" s="19"/>
      <c r="G24" s="9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W24" s="19"/>
    </row>
    <row r="25" spans="1:23" ht="12.75">
      <c r="A25" s="34">
        <v>40</v>
      </c>
      <c r="B25" s="6" t="s">
        <v>90</v>
      </c>
      <c r="C25" s="78">
        <v>31</v>
      </c>
      <c r="D25" s="75">
        <f>C25/C31</f>
        <v>0.010790114862513052</v>
      </c>
      <c r="E25" s="156">
        <v>17</v>
      </c>
      <c r="F25" s="19"/>
      <c r="G25" s="9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W25" s="19"/>
    </row>
    <row r="26" spans="1:23" ht="12.75">
      <c r="A26" s="34">
        <v>42</v>
      </c>
      <c r="B26" s="6" t="s">
        <v>59</v>
      </c>
      <c r="C26" s="78">
        <v>184</v>
      </c>
      <c r="D26" s="75">
        <f>C26/C31</f>
        <v>0.06404455273233554</v>
      </c>
      <c r="E26" s="156">
        <v>8</v>
      </c>
      <c r="F26" s="19"/>
      <c r="G26" s="9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W26" s="19"/>
    </row>
    <row r="27" spans="1:23" ht="12.75">
      <c r="A27" s="34" t="s">
        <v>77</v>
      </c>
      <c r="B27" s="6" t="s">
        <v>78</v>
      </c>
      <c r="C27" s="6">
        <v>231</v>
      </c>
      <c r="D27" s="75">
        <f>C27/C31</f>
        <v>0.0804037591367908</v>
      </c>
      <c r="E27" s="156">
        <v>5</v>
      </c>
      <c r="F27" s="19"/>
      <c r="G27" s="92"/>
      <c r="I27" s="19" t="e">
        <f>SUM(#REF!)</f>
        <v>#REF!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W27" s="19"/>
    </row>
    <row r="28" spans="1:23" ht="12.75">
      <c r="A28" s="34">
        <v>50</v>
      </c>
      <c r="B28" s="6" t="s">
        <v>79</v>
      </c>
      <c r="C28" s="6">
        <v>113</v>
      </c>
      <c r="D28" s="75">
        <f>C28/C31</f>
        <v>0.03933170901496694</v>
      </c>
      <c r="E28" s="156">
        <v>11</v>
      </c>
      <c r="F28" s="19"/>
      <c r="G28" s="9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W28" s="19"/>
    </row>
    <row r="29" spans="1:23" ht="12.75">
      <c r="A29" s="34">
        <v>51</v>
      </c>
      <c r="B29" s="6" t="s">
        <v>80</v>
      </c>
      <c r="C29" s="6">
        <v>279</v>
      </c>
      <c r="D29" s="75">
        <f>C29/C31</f>
        <v>0.09711103376261747</v>
      </c>
      <c r="E29" s="156">
        <v>2</v>
      </c>
      <c r="F29" s="19"/>
      <c r="G29" s="9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W29" s="19"/>
    </row>
    <row r="30" spans="1:23" ht="12.75">
      <c r="A30" s="35">
        <v>52</v>
      </c>
      <c r="B30" s="15" t="s">
        <v>81</v>
      </c>
      <c r="C30" s="15">
        <v>377</v>
      </c>
      <c r="D30" s="76">
        <f>C30/C31</f>
        <v>0.13122171945701358</v>
      </c>
      <c r="E30" s="157">
        <v>1</v>
      </c>
      <c r="F30" s="19"/>
      <c r="G30" s="9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W30" s="19"/>
    </row>
    <row r="31" spans="1:23" ht="12.75">
      <c r="A31" s="1" t="s">
        <v>1</v>
      </c>
      <c r="C31">
        <f>SUM(C8:C30)</f>
        <v>2873</v>
      </c>
      <c r="D31" s="73">
        <f>SUM(D8:D30)</f>
        <v>1.0000000000000002</v>
      </c>
      <c r="F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W31" s="19"/>
    </row>
    <row r="32" spans="1:23" ht="12.75">
      <c r="A32" s="42"/>
      <c r="B32" s="19"/>
      <c r="F32" s="19"/>
      <c r="G32" s="9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>
      <c r="A33" s="42"/>
      <c r="B33" s="19"/>
      <c r="C33" s="19"/>
      <c r="D33" s="19"/>
      <c r="E33" s="20"/>
      <c r="F33" s="19"/>
      <c r="G33" s="91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ht="12.75">
      <c r="G34" s="91"/>
    </row>
    <row r="35" ht="12.75">
      <c r="G35" s="94"/>
    </row>
    <row r="36" ht="12.75">
      <c r="G36" s="94"/>
    </row>
    <row r="37" ht="12.75">
      <c r="G37" s="94"/>
    </row>
    <row r="38" ht="12.75">
      <c r="G38" s="92"/>
    </row>
    <row r="39" ht="12.75">
      <c r="G39" s="93"/>
    </row>
    <row r="40" ht="12.75">
      <c r="G40" s="93"/>
    </row>
    <row r="41" ht="12.75">
      <c r="G41" s="93"/>
    </row>
    <row r="42" ht="12.75">
      <c r="G42" s="92"/>
    </row>
    <row r="43" ht="12.75">
      <c r="G43" s="92"/>
    </row>
    <row r="44" ht="12.75">
      <c r="G44" s="92"/>
    </row>
    <row r="45" ht="12.75">
      <c r="G45" s="92"/>
    </row>
    <row r="46" ht="12.75">
      <c r="G46" s="91"/>
    </row>
    <row r="47" ht="12.75">
      <c r="G47" s="94"/>
    </row>
    <row r="48" ht="12.75">
      <c r="G48" s="94"/>
    </row>
    <row r="49" ht="12.75">
      <c r="G49" s="92"/>
    </row>
    <row r="50" ht="12.75">
      <c r="G50" s="92"/>
    </row>
    <row r="51" ht="12.75">
      <c r="G51" s="92"/>
    </row>
    <row r="52" ht="12.75">
      <c r="G52" s="92"/>
    </row>
    <row r="53" ht="12.75">
      <c r="G53" s="92"/>
    </row>
    <row r="54" ht="12.75">
      <c r="G54" s="92"/>
    </row>
    <row r="55" ht="12.75">
      <c r="G55" s="92"/>
    </row>
    <row r="56" ht="12.75">
      <c r="G56" s="92"/>
    </row>
    <row r="57" ht="12.75">
      <c r="G57" s="92"/>
    </row>
    <row r="58" ht="12.75">
      <c r="G58" s="92"/>
    </row>
    <row r="59" ht="12.75">
      <c r="G59" s="92"/>
    </row>
    <row r="60" ht="12.75">
      <c r="G60" s="92"/>
    </row>
    <row r="61" ht="12.75">
      <c r="G61" s="92"/>
    </row>
    <row r="62" ht="12.75">
      <c r="G62" s="92"/>
    </row>
    <row r="63" ht="12.75">
      <c r="G63" s="92"/>
    </row>
    <row r="64" ht="12.75">
      <c r="G64" s="92"/>
    </row>
    <row r="65" ht="12.75">
      <c r="G65" s="92"/>
    </row>
    <row r="66" ht="12.75">
      <c r="G66" s="92"/>
    </row>
    <row r="67" ht="12.75">
      <c r="G67" s="92"/>
    </row>
    <row r="68" ht="12.75">
      <c r="G68" s="92"/>
    </row>
    <row r="69" ht="12.75">
      <c r="G69" s="92"/>
    </row>
    <row r="70" ht="12.75">
      <c r="G70" s="92"/>
    </row>
    <row r="71" ht="12.75">
      <c r="G71" s="92"/>
    </row>
    <row r="72" ht="12.75">
      <c r="G72" s="92"/>
    </row>
    <row r="73" ht="12.75">
      <c r="G73" s="92"/>
    </row>
    <row r="74" ht="12.75">
      <c r="G74" s="92"/>
    </row>
    <row r="75" ht="12.75">
      <c r="G75" s="92"/>
    </row>
    <row r="76" ht="12.75">
      <c r="G76" s="92"/>
    </row>
    <row r="77" ht="12.75">
      <c r="G77" s="92"/>
    </row>
    <row r="78" ht="12.75">
      <c r="G78" s="92"/>
    </row>
    <row r="79" ht="12.75">
      <c r="G79" s="92"/>
    </row>
    <row r="80" ht="12.75">
      <c r="G80" s="92"/>
    </row>
    <row r="81" ht="12.75">
      <c r="G81" s="92"/>
    </row>
    <row r="82" ht="12.75">
      <c r="G82" s="92"/>
    </row>
    <row r="83" ht="12.75">
      <c r="G83" s="92"/>
    </row>
    <row r="84" ht="12.75">
      <c r="G84" s="92"/>
    </row>
    <row r="85" ht="12.75">
      <c r="G85" s="92"/>
    </row>
    <row r="86" ht="12.75">
      <c r="G86" s="92"/>
    </row>
    <row r="87" ht="12.75">
      <c r="G87" s="92"/>
    </row>
    <row r="88" ht="12.75">
      <c r="G88" s="92"/>
    </row>
    <row r="89" ht="12.75">
      <c r="G89" s="92"/>
    </row>
    <row r="90" ht="12.75">
      <c r="G90" s="92"/>
    </row>
    <row r="91" ht="12.75">
      <c r="G91" s="92"/>
    </row>
    <row r="92" ht="12.75">
      <c r="G92" s="92"/>
    </row>
    <row r="93" ht="12.75">
      <c r="G93" s="92"/>
    </row>
    <row r="94" ht="12.75">
      <c r="G94" s="92"/>
    </row>
    <row r="95" ht="12.75">
      <c r="G95" s="92"/>
    </row>
    <row r="96" ht="12.75">
      <c r="G96" s="92"/>
    </row>
    <row r="97" ht="12.75">
      <c r="G97" s="92"/>
    </row>
    <row r="98" ht="12.75">
      <c r="G98" s="92"/>
    </row>
    <row r="99" ht="12.75">
      <c r="G99" s="92"/>
    </row>
    <row r="100" ht="12.75">
      <c r="G100" s="92"/>
    </row>
    <row r="101" ht="12.75">
      <c r="G101" s="92"/>
    </row>
    <row r="102" ht="12.75">
      <c r="G102" s="92"/>
    </row>
    <row r="103" ht="12.75">
      <c r="G103" s="92"/>
    </row>
    <row r="104" ht="12.75">
      <c r="G104" s="92"/>
    </row>
    <row r="105" ht="12.75">
      <c r="G105" s="92"/>
    </row>
    <row r="106" ht="12.75">
      <c r="G106" s="92"/>
    </row>
    <row r="107" ht="12.75">
      <c r="G107" s="92"/>
    </row>
    <row r="108" ht="12.75">
      <c r="G108" s="92"/>
    </row>
    <row r="109" ht="12.75">
      <c r="G109" s="92"/>
    </row>
    <row r="110" ht="12.75">
      <c r="G110" s="92"/>
    </row>
    <row r="111" ht="12.75">
      <c r="G111" s="92"/>
    </row>
    <row r="112" ht="12.75">
      <c r="G112" s="92"/>
    </row>
    <row r="113" ht="12.75">
      <c r="G113" s="92"/>
    </row>
    <row r="114" ht="12.75">
      <c r="G114" s="92"/>
    </row>
    <row r="115" ht="12.75">
      <c r="G115" s="92"/>
    </row>
    <row r="116" ht="12.75">
      <c r="G116" s="92"/>
    </row>
    <row r="117" ht="12.75">
      <c r="G117" s="92"/>
    </row>
    <row r="118" ht="12.75">
      <c r="G118" s="92"/>
    </row>
    <row r="119" ht="12.75">
      <c r="G119" s="92"/>
    </row>
    <row r="120" ht="12.75">
      <c r="G120" s="92"/>
    </row>
    <row r="121" ht="12.75">
      <c r="G121" s="92"/>
    </row>
    <row r="122" ht="12.75">
      <c r="G122" s="92"/>
    </row>
    <row r="123" ht="12.75">
      <c r="G123" s="92"/>
    </row>
    <row r="124" ht="12.75">
      <c r="G124" s="92"/>
    </row>
    <row r="125" ht="12.75">
      <c r="G125" s="92"/>
    </row>
    <row r="126" ht="12.75">
      <c r="G126" s="92"/>
    </row>
    <row r="127" ht="12.75">
      <c r="G127" s="92"/>
    </row>
    <row r="128" ht="12.75">
      <c r="G128" s="92"/>
    </row>
    <row r="129" ht="12.75">
      <c r="G129" s="92"/>
    </row>
    <row r="130" ht="12.75">
      <c r="G130" s="92"/>
    </row>
    <row r="131" ht="12.75">
      <c r="G131" s="92"/>
    </row>
    <row r="132" ht="12.75">
      <c r="G132" s="92"/>
    </row>
    <row r="133" ht="12.75">
      <c r="G133" s="92"/>
    </row>
    <row r="134" ht="12.75">
      <c r="G134" s="92"/>
    </row>
    <row r="135" ht="12.75">
      <c r="G135" s="92"/>
    </row>
    <row r="136" ht="12.75">
      <c r="G136" s="92"/>
    </row>
    <row r="137" ht="12.75">
      <c r="G137" s="92"/>
    </row>
    <row r="138" ht="12.75">
      <c r="G138" s="92"/>
    </row>
    <row r="139" ht="12.75">
      <c r="G139" s="92"/>
    </row>
    <row r="140" ht="12.75">
      <c r="G140" s="92"/>
    </row>
    <row r="141" ht="12.75">
      <c r="G141" s="92"/>
    </row>
    <row r="142" ht="12.75">
      <c r="G142" s="92"/>
    </row>
    <row r="143" ht="12.75">
      <c r="G143" s="92"/>
    </row>
    <row r="144" ht="12.75">
      <c r="G144" s="92"/>
    </row>
    <row r="145" ht="12.75">
      <c r="G145" s="92"/>
    </row>
    <row r="146" ht="12.75">
      <c r="G146" s="92"/>
    </row>
    <row r="147" ht="12.75">
      <c r="G147" s="92"/>
    </row>
    <row r="148" ht="12.75">
      <c r="G148" s="92"/>
    </row>
    <row r="149" ht="12.75">
      <c r="G149" s="92"/>
    </row>
    <row r="150" ht="12.75">
      <c r="G150" s="92"/>
    </row>
    <row r="151" ht="12.75">
      <c r="G151" s="92"/>
    </row>
    <row r="152" ht="12.75">
      <c r="G152" s="92"/>
    </row>
    <row r="153" ht="12.75">
      <c r="G153" s="92"/>
    </row>
    <row r="154" ht="12.75">
      <c r="G154" s="92"/>
    </row>
    <row r="155" ht="12.75">
      <c r="G155" s="92"/>
    </row>
    <row r="156" ht="12.75">
      <c r="G156" s="92"/>
    </row>
    <row r="157" ht="12.75">
      <c r="G157" s="92"/>
    </row>
    <row r="158" ht="12.75">
      <c r="G158" s="92"/>
    </row>
    <row r="159" ht="12.75">
      <c r="G159" s="92"/>
    </row>
    <row r="160" ht="12.75">
      <c r="G160" s="92"/>
    </row>
    <row r="161" ht="12.75">
      <c r="G161" s="92"/>
    </row>
    <row r="162" ht="12.75">
      <c r="G162" s="92"/>
    </row>
    <row r="163" ht="12.75">
      <c r="G163" s="92"/>
    </row>
    <row r="164" ht="12.75">
      <c r="G164" s="92"/>
    </row>
    <row r="165" ht="12.75">
      <c r="G165" s="92"/>
    </row>
    <row r="166" ht="12.75">
      <c r="G166" s="92"/>
    </row>
    <row r="167" ht="12.75">
      <c r="G167" s="92"/>
    </row>
    <row r="168" ht="12.75">
      <c r="G168" s="92"/>
    </row>
    <row r="169" ht="12.75">
      <c r="G169" s="92"/>
    </row>
    <row r="170" ht="12.75">
      <c r="G170" s="92"/>
    </row>
    <row r="171" ht="12.75">
      <c r="G171" s="92"/>
    </row>
    <row r="172" ht="12.75">
      <c r="G172" s="92"/>
    </row>
    <row r="173" ht="12.75">
      <c r="G173" s="92"/>
    </row>
    <row r="174" ht="12.75">
      <c r="G174" s="92"/>
    </row>
    <row r="175" ht="12.75">
      <c r="G175" s="92"/>
    </row>
    <row r="176" ht="12.75">
      <c r="G176" s="92"/>
    </row>
    <row r="177" ht="12.75">
      <c r="G177" s="92"/>
    </row>
    <row r="178" ht="12.75">
      <c r="G178" s="92"/>
    </row>
    <row r="179" ht="12.75">
      <c r="G179" s="92"/>
    </row>
    <row r="180" ht="12.75">
      <c r="G180" s="92"/>
    </row>
    <row r="181" ht="12.75">
      <c r="G181" s="92"/>
    </row>
    <row r="182" ht="12.75">
      <c r="G182" s="92"/>
    </row>
    <row r="183" ht="12.75">
      <c r="G183" s="92"/>
    </row>
    <row r="184" ht="12.75">
      <c r="G184" s="92"/>
    </row>
    <row r="185" ht="12.75">
      <c r="G185" s="92"/>
    </row>
    <row r="186" ht="12.75">
      <c r="G186" s="92"/>
    </row>
    <row r="187" ht="12.75">
      <c r="G187" s="92"/>
    </row>
    <row r="188" ht="12.75">
      <c r="G188" s="92"/>
    </row>
    <row r="189" ht="12.75">
      <c r="G189" s="92"/>
    </row>
    <row r="190" ht="12.75">
      <c r="G190" s="92"/>
    </row>
    <row r="191" ht="12.75">
      <c r="G191" s="92"/>
    </row>
    <row r="192" ht="12.75">
      <c r="G192" s="92"/>
    </row>
    <row r="193" ht="12.75">
      <c r="G193" s="92"/>
    </row>
    <row r="194" ht="12.75">
      <c r="G194" s="92"/>
    </row>
    <row r="195" ht="12.75">
      <c r="G195" s="92"/>
    </row>
    <row r="196" ht="12.75">
      <c r="G196" s="92"/>
    </row>
    <row r="197" ht="12.75">
      <c r="G197" s="92"/>
    </row>
    <row r="198" ht="12.75">
      <c r="G198" s="92"/>
    </row>
    <row r="199" ht="12.75">
      <c r="G199" s="92"/>
    </row>
    <row r="200" ht="12.75">
      <c r="G200" s="92"/>
    </row>
    <row r="201" ht="12.75">
      <c r="G201" s="92"/>
    </row>
    <row r="202" ht="12.75">
      <c r="G202" s="92"/>
    </row>
    <row r="203" ht="12.75">
      <c r="G203" s="92"/>
    </row>
    <row r="204" ht="12.75">
      <c r="G204" s="92"/>
    </row>
    <row r="205" ht="12.75">
      <c r="G205" s="92"/>
    </row>
    <row r="206" ht="12.75">
      <c r="G206" s="92"/>
    </row>
    <row r="207" ht="12.75">
      <c r="G207" s="92"/>
    </row>
    <row r="208" ht="12.75">
      <c r="G208" s="92"/>
    </row>
    <row r="209" ht="12.75">
      <c r="G209" s="92"/>
    </row>
    <row r="210" ht="12.75">
      <c r="G210" s="92"/>
    </row>
    <row r="211" ht="12.75">
      <c r="G211" s="92"/>
    </row>
    <row r="212" ht="12.75">
      <c r="G212" s="92"/>
    </row>
    <row r="213" ht="12.75">
      <c r="G213" s="92"/>
    </row>
    <row r="214" ht="12.75">
      <c r="G214" s="92"/>
    </row>
    <row r="215" ht="12.75">
      <c r="G215" s="92"/>
    </row>
    <row r="216" ht="12.75">
      <c r="G216" s="92"/>
    </row>
    <row r="217" ht="12.75">
      <c r="G217" s="92"/>
    </row>
    <row r="218" ht="12.75">
      <c r="G218" s="92"/>
    </row>
    <row r="219" ht="12.75">
      <c r="G219" s="92"/>
    </row>
    <row r="220" ht="12.75">
      <c r="G220" s="92"/>
    </row>
    <row r="221" ht="12.75">
      <c r="G221" s="92"/>
    </row>
    <row r="222" ht="12.75">
      <c r="G222" s="92"/>
    </row>
    <row r="223" ht="12.75">
      <c r="G223" s="92"/>
    </row>
    <row r="224" ht="12.75">
      <c r="G224" s="92"/>
    </row>
    <row r="225" ht="12.75">
      <c r="G225" s="92"/>
    </row>
    <row r="226" ht="12.75">
      <c r="G226" s="92"/>
    </row>
    <row r="227" ht="12.75">
      <c r="G227" s="92"/>
    </row>
    <row r="228" ht="12.75">
      <c r="G228" s="92"/>
    </row>
    <row r="229" ht="12.75">
      <c r="G229" s="92"/>
    </row>
    <row r="230" ht="12.75">
      <c r="G230" s="92"/>
    </row>
    <row r="231" ht="12.75">
      <c r="G231" s="92"/>
    </row>
    <row r="232" ht="12.75">
      <c r="G232" s="92"/>
    </row>
    <row r="233" ht="12.75">
      <c r="G233" s="92"/>
    </row>
    <row r="234" ht="12.75">
      <c r="G234" s="92"/>
    </row>
    <row r="235" ht="12.75">
      <c r="G235" s="92"/>
    </row>
    <row r="236" ht="12.75">
      <c r="G236" s="92"/>
    </row>
    <row r="237" ht="12.75">
      <c r="G237" s="92"/>
    </row>
    <row r="238" ht="12.75">
      <c r="G238" s="92"/>
    </row>
    <row r="239" ht="12.75">
      <c r="G239" s="92"/>
    </row>
    <row r="240" ht="12.75">
      <c r="G240" s="92"/>
    </row>
    <row r="241" ht="12.75">
      <c r="G241" s="92"/>
    </row>
    <row r="242" ht="12.75">
      <c r="G242" s="92"/>
    </row>
    <row r="243" ht="12.75">
      <c r="G243" s="92"/>
    </row>
    <row r="244" ht="12.75">
      <c r="G244" s="92"/>
    </row>
    <row r="245" ht="12.75">
      <c r="G245" s="92"/>
    </row>
    <row r="246" ht="12.75">
      <c r="G246" s="92"/>
    </row>
    <row r="247" ht="12.75">
      <c r="G247" s="92"/>
    </row>
    <row r="248" ht="12.75">
      <c r="G248" s="92"/>
    </row>
    <row r="249" ht="12.75">
      <c r="G249" s="92"/>
    </row>
    <row r="250" ht="12.75">
      <c r="G250" s="92"/>
    </row>
    <row r="251" ht="12.75">
      <c r="G251" s="92"/>
    </row>
    <row r="252" ht="12.75">
      <c r="G252" s="92"/>
    </row>
    <row r="253" ht="12.75">
      <c r="G253" s="92"/>
    </row>
    <row r="254" ht="12.75">
      <c r="G254" s="92"/>
    </row>
    <row r="255" ht="12.75">
      <c r="G255" s="92"/>
    </row>
    <row r="256" ht="12.75">
      <c r="G256" s="92"/>
    </row>
    <row r="257" ht="12.75">
      <c r="G257" s="92"/>
    </row>
    <row r="258" ht="12.75">
      <c r="G258" s="92"/>
    </row>
    <row r="259" ht="12.75">
      <c r="G259" s="92"/>
    </row>
    <row r="260" ht="12.75">
      <c r="G260" s="92"/>
    </row>
    <row r="261" ht="12.75">
      <c r="G261" s="92"/>
    </row>
    <row r="262" ht="12.75">
      <c r="G262" s="92"/>
    </row>
    <row r="263" ht="12.75">
      <c r="G263" s="92"/>
    </row>
    <row r="264" ht="12.75">
      <c r="G264" s="92"/>
    </row>
    <row r="265" ht="12.75">
      <c r="G265" s="92"/>
    </row>
    <row r="266" ht="12.75">
      <c r="G266" s="92"/>
    </row>
    <row r="267" ht="12.75">
      <c r="G267" s="92"/>
    </row>
    <row r="268" ht="12.75">
      <c r="G268" s="92"/>
    </row>
    <row r="269" ht="12.75">
      <c r="G269" s="92"/>
    </row>
    <row r="270" ht="12.75">
      <c r="G270" s="92"/>
    </row>
    <row r="271" ht="12.75">
      <c r="G271" s="92"/>
    </row>
    <row r="272" ht="12.75">
      <c r="G272" s="92"/>
    </row>
    <row r="273" ht="12.75">
      <c r="G273" s="92"/>
    </row>
    <row r="274" ht="12.75">
      <c r="G274" s="92"/>
    </row>
    <row r="275" ht="12.75">
      <c r="G275" s="92"/>
    </row>
    <row r="276" ht="12.75">
      <c r="G276" s="92"/>
    </row>
    <row r="277" ht="12.75">
      <c r="G277" s="92"/>
    </row>
    <row r="278" ht="12.75">
      <c r="G278" s="92"/>
    </row>
    <row r="279" ht="12.75">
      <c r="G279" s="92"/>
    </row>
    <row r="280" ht="12.75">
      <c r="G280" s="92"/>
    </row>
    <row r="281" ht="12.75">
      <c r="G281" s="92"/>
    </row>
    <row r="282" ht="12.75">
      <c r="G282" s="92"/>
    </row>
    <row r="283" ht="12.75">
      <c r="G283" s="92"/>
    </row>
    <row r="284" ht="12.75">
      <c r="G284" s="92"/>
    </row>
    <row r="285" ht="12.75">
      <c r="G285" s="92"/>
    </row>
    <row r="286" ht="12.75">
      <c r="G286" s="92"/>
    </row>
    <row r="287" ht="12.75">
      <c r="G287" s="92"/>
    </row>
    <row r="288" ht="12.75">
      <c r="G288" s="92"/>
    </row>
    <row r="289" ht="12.75">
      <c r="G289" s="92"/>
    </row>
    <row r="290" ht="12.75">
      <c r="G290" s="92"/>
    </row>
    <row r="291" ht="12.75">
      <c r="G291" s="92"/>
    </row>
    <row r="292" ht="12.75">
      <c r="G292" s="92"/>
    </row>
    <row r="293" ht="12.75">
      <c r="G293" s="92"/>
    </row>
    <row r="294" ht="12.75">
      <c r="G294" s="92"/>
    </row>
    <row r="295" ht="12.75">
      <c r="G295" s="92"/>
    </row>
    <row r="296" ht="12.75">
      <c r="G296" s="92"/>
    </row>
    <row r="297" ht="12.75">
      <c r="G297" s="92"/>
    </row>
    <row r="298" ht="12.75">
      <c r="G298" s="92"/>
    </row>
    <row r="299" ht="12.75">
      <c r="G299" s="92"/>
    </row>
    <row r="300" ht="12.75">
      <c r="G300" s="92"/>
    </row>
    <row r="301" ht="12.75">
      <c r="G301" s="92"/>
    </row>
    <row r="302" ht="12.75">
      <c r="G302" s="92"/>
    </row>
    <row r="303" ht="12.75">
      <c r="G303" s="92"/>
    </row>
    <row r="304" ht="12.75">
      <c r="G304" s="92"/>
    </row>
    <row r="305" ht="12.75">
      <c r="G305" s="92"/>
    </row>
    <row r="306" ht="12.75">
      <c r="G306" s="92"/>
    </row>
    <row r="307" ht="12.75">
      <c r="G307" s="92"/>
    </row>
    <row r="308" ht="12.75">
      <c r="G308" s="92"/>
    </row>
    <row r="309" ht="12.75">
      <c r="G309" s="92"/>
    </row>
    <row r="310" ht="12.75">
      <c r="G310" s="92"/>
    </row>
    <row r="311" ht="12.75">
      <c r="G311" s="92"/>
    </row>
    <row r="312" ht="12.75">
      <c r="G312" s="92"/>
    </row>
    <row r="313" ht="12.75">
      <c r="G313" s="92"/>
    </row>
    <row r="314" ht="12.75">
      <c r="G314" s="92"/>
    </row>
    <row r="315" ht="12.75">
      <c r="G315" s="92"/>
    </row>
    <row r="316" ht="12.75">
      <c r="G316" s="92"/>
    </row>
    <row r="317" ht="12.75">
      <c r="G317" s="92"/>
    </row>
    <row r="318" ht="12.75">
      <c r="G318" s="92"/>
    </row>
    <row r="319" ht="12.75">
      <c r="G319" s="92"/>
    </row>
    <row r="320" ht="12.75">
      <c r="G320" s="92"/>
    </row>
    <row r="321" ht="12.75">
      <c r="G321" s="92"/>
    </row>
    <row r="322" ht="12.75">
      <c r="G322" s="92"/>
    </row>
    <row r="323" ht="12.75">
      <c r="G323" s="92"/>
    </row>
    <row r="324" ht="12.75">
      <c r="G324" s="92"/>
    </row>
    <row r="325" ht="12.75">
      <c r="G325" s="92"/>
    </row>
    <row r="326" ht="12.75">
      <c r="G326" s="92"/>
    </row>
    <row r="327" ht="12.75">
      <c r="G327" s="92"/>
    </row>
    <row r="328" ht="12.75">
      <c r="G328" s="92"/>
    </row>
    <row r="329" ht="12.75">
      <c r="G329" s="92"/>
    </row>
    <row r="330" ht="12.75">
      <c r="G330" s="92"/>
    </row>
    <row r="331" ht="12.75">
      <c r="G331" s="92"/>
    </row>
    <row r="332" ht="12.75">
      <c r="G332" s="92"/>
    </row>
    <row r="333" ht="12.75">
      <c r="G333" s="92"/>
    </row>
    <row r="334" ht="12.75">
      <c r="G334" s="92"/>
    </row>
    <row r="335" ht="12.75">
      <c r="G335" s="92"/>
    </row>
    <row r="336" ht="12.75">
      <c r="G336" s="92"/>
    </row>
    <row r="337" ht="12.75">
      <c r="G337" s="92"/>
    </row>
    <row r="338" ht="12.75">
      <c r="G338" s="92"/>
    </row>
    <row r="339" ht="12.75">
      <c r="G339" s="92"/>
    </row>
    <row r="340" ht="12.75">
      <c r="G340" s="92"/>
    </row>
    <row r="341" ht="12.75">
      <c r="G341" s="92"/>
    </row>
    <row r="342" ht="12.75">
      <c r="G342" s="92"/>
    </row>
    <row r="343" ht="12.75">
      <c r="G343" s="92"/>
    </row>
  </sheetData>
  <sheetProtection/>
  <printOptions/>
  <pageMargins left="1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3.140625" style="0" customWidth="1"/>
    <col min="3" max="3" width="6.28125" style="0" customWidth="1"/>
    <col min="4" max="4" width="8.28125" style="0" customWidth="1"/>
    <col min="5" max="5" width="6.28125" style="0" customWidth="1"/>
    <col min="6" max="6" width="8.2812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1" width="8.28125" style="0" customWidth="1"/>
    <col min="22" max="22" width="8.8515625" style="86" customWidth="1"/>
    <col min="23" max="23" width="17.7109375" style="86" customWidth="1"/>
    <col min="24" max="24" width="13.421875" style="86" customWidth="1"/>
    <col min="25" max="25" width="5.140625" style="0" customWidth="1"/>
    <col min="26" max="26" width="13.28125" style="0" bestFit="1" customWidth="1"/>
    <col min="27" max="27" width="52.140625" style="86" bestFit="1" customWidth="1"/>
  </cols>
  <sheetData>
    <row r="1" spans="1:2" ht="12.75">
      <c r="A1" s="2" t="s">
        <v>8</v>
      </c>
      <c r="B1" s="40"/>
    </row>
    <row r="2" spans="1:2" ht="12.75">
      <c r="A2" s="2" t="s">
        <v>570</v>
      </c>
      <c r="B2" s="40"/>
    </row>
    <row r="3" spans="1:2" ht="12.75">
      <c r="A3" s="2" t="s">
        <v>608</v>
      </c>
      <c r="B3" s="40"/>
    </row>
    <row r="4" ht="12.75">
      <c r="B4" s="40"/>
    </row>
    <row r="5" spans="2:20" ht="12.75">
      <c r="B5" s="40"/>
      <c r="C5" s="99" t="s">
        <v>9</v>
      </c>
      <c r="D5" s="99"/>
      <c r="E5" s="99" t="s">
        <v>11</v>
      </c>
      <c r="F5" s="99"/>
      <c r="G5" s="99" t="s">
        <v>10</v>
      </c>
      <c r="H5" s="99"/>
      <c r="I5" s="99" t="s">
        <v>12</v>
      </c>
      <c r="J5" s="99"/>
      <c r="K5" s="99" t="s">
        <v>3</v>
      </c>
      <c r="L5" s="99"/>
      <c r="M5" s="99" t="s">
        <v>4</v>
      </c>
      <c r="N5" s="99"/>
      <c r="O5" s="99" t="s">
        <v>5</v>
      </c>
      <c r="P5" s="99"/>
      <c r="Q5" s="97" t="s">
        <v>94</v>
      </c>
      <c r="R5" s="98"/>
      <c r="S5" s="99" t="s">
        <v>13</v>
      </c>
      <c r="T5" s="99"/>
    </row>
    <row r="6" spans="1:21" ht="12.75">
      <c r="A6" s="4" t="s">
        <v>54</v>
      </c>
      <c r="B6" s="41" t="s">
        <v>55</v>
      </c>
      <c r="C6" s="33" t="s">
        <v>0</v>
      </c>
      <c r="D6" s="33" t="s">
        <v>6</v>
      </c>
      <c r="E6" s="33" t="s">
        <v>0</v>
      </c>
      <c r="F6" s="33" t="s">
        <v>6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2" t="s">
        <v>1</v>
      </c>
    </row>
    <row r="7" spans="1:21" ht="12.75">
      <c r="A7" s="25" t="s">
        <v>184</v>
      </c>
      <c r="B7" s="13" t="s">
        <v>136</v>
      </c>
      <c r="C7" s="47"/>
      <c r="D7" s="11"/>
      <c r="E7" s="11"/>
      <c r="F7" s="11">
        <v>1</v>
      </c>
      <c r="G7" s="11"/>
      <c r="H7" s="11"/>
      <c r="I7" s="11"/>
      <c r="J7" s="11"/>
      <c r="K7" s="11"/>
      <c r="L7" s="11">
        <v>1</v>
      </c>
      <c r="M7" s="11"/>
      <c r="N7" s="11"/>
      <c r="O7" s="11"/>
      <c r="P7" s="11"/>
      <c r="Q7" s="11"/>
      <c r="R7" s="83"/>
      <c r="S7" s="25">
        <f>C7+E7+G7+I7+K7+M7+O7+Q7</f>
        <v>0</v>
      </c>
      <c r="T7" s="13">
        <f>D7+F7+H7+J7+L7+N7+P7+R7</f>
        <v>2</v>
      </c>
      <c r="U7" s="19">
        <f>SUM(S7:T7)</f>
        <v>2</v>
      </c>
    </row>
    <row r="8" spans="1:21" ht="12.75">
      <c r="A8" s="26" t="s">
        <v>135</v>
      </c>
      <c r="B8" s="14" t="s">
        <v>134</v>
      </c>
      <c r="C8" s="45"/>
      <c r="D8" s="6"/>
      <c r="E8" s="6"/>
      <c r="F8" s="6">
        <v>1</v>
      </c>
      <c r="G8" s="6"/>
      <c r="H8" s="6"/>
      <c r="I8" s="6"/>
      <c r="J8" s="6"/>
      <c r="K8" s="6"/>
      <c r="L8" s="6"/>
      <c r="M8" s="6">
        <v>2</v>
      </c>
      <c r="N8" s="6">
        <v>5</v>
      </c>
      <c r="O8" s="6"/>
      <c r="P8" s="6">
        <v>1</v>
      </c>
      <c r="Q8" s="6"/>
      <c r="R8" s="84"/>
      <c r="S8" s="26">
        <f aca="true" t="shared" si="0" ref="S8:S68">C8+E8+G8+I8+K8+M8+O8+Q8</f>
        <v>2</v>
      </c>
      <c r="T8" s="14">
        <f aca="true" t="shared" si="1" ref="T8:T68">D8+F8+H8+J8+L8+N8+P8+R8</f>
        <v>7</v>
      </c>
      <c r="U8" s="19">
        <f aca="true" t="shared" si="2" ref="U8:U68">SUM(S8:T8)</f>
        <v>9</v>
      </c>
    </row>
    <row r="9" spans="1:21" ht="12.75">
      <c r="A9" s="26" t="s">
        <v>150</v>
      </c>
      <c r="B9" s="14" t="s">
        <v>149</v>
      </c>
      <c r="C9" s="45"/>
      <c r="D9" s="6"/>
      <c r="E9" s="6"/>
      <c r="F9" s="6"/>
      <c r="G9" s="6"/>
      <c r="H9" s="6"/>
      <c r="I9" s="6"/>
      <c r="J9" s="6"/>
      <c r="K9" s="6"/>
      <c r="L9" s="6"/>
      <c r="M9" s="6">
        <v>3</v>
      </c>
      <c r="N9" s="6"/>
      <c r="O9" s="6"/>
      <c r="P9" s="6">
        <v>1</v>
      </c>
      <c r="Q9" s="6"/>
      <c r="R9" s="84"/>
      <c r="S9" s="26">
        <f t="shared" si="0"/>
        <v>3</v>
      </c>
      <c r="T9" s="14">
        <f t="shared" si="1"/>
        <v>1</v>
      </c>
      <c r="U9" s="19">
        <f t="shared" si="2"/>
        <v>4</v>
      </c>
    </row>
    <row r="10" spans="1:21" ht="12.75">
      <c r="A10" s="26" t="s">
        <v>192</v>
      </c>
      <c r="B10" s="14" t="s">
        <v>191</v>
      </c>
      <c r="C10" s="45"/>
      <c r="D10" s="6"/>
      <c r="E10" s="6"/>
      <c r="F10" s="6"/>
      <c r="G10" s="6"/>
      <c r="H10" s="6"/>
      <c r="I10" s="6"/>
      <c r="J10" s="6">
        <v>1</v>
      </c>
      <c r="K10" s="6"/>
      <c r="L10" s="6">
        <v>1</v>
      </c>
      <c r="M10" s="6"/>
      <c r="N10" s="6">
        <v>10</v>
      </c>
      <c r="O10" s="6"/>
      <c r="P10" s="6">
        <v>1</v>
      </c>
      <c r="Q10" s="6"/>
      <c r="R10" s="84"/>
      <c r="S10" s="26">
        <f aca="true" t="shared" si="3" ref="S10:S15">C10+E10+G10+I10+K10+M10+O10+Q10</f>
        <v>0</v>
      </c>
      <c r="T10" s="14">
        <f aca="true" t="shared" si="4" ref="T10:T15">D10+F10+H10+J10+L10+N10+P10+R10</f>
        <v>13</v>
      </c>
      <c r="U10" s="19">
        <f aca="true" t="shared" si="5" ref="U10:U15">SUM(S10:T10)</f>
        <v>13</v>
      </c>
    </row>
    <row r="11" spans="1:21" ht="12.75">
      <c r="A11" s="26" t="s">
        <v>178</v>
      </c>
      <c r="B11" s="14" t="s">
        <v>177</v>
      </c>
      <c r="C11" s="45"/>
      <c r="D11" s="6"/>
      <c r="E11" s="6"/>
      <c r="F11" s="6">
        <v>1</v>
      </c>
      <c r="G11" s="6"/>
      <c r="H11" s="6"/>
      <c r="I11" s="6"/>
      <c r="J11" s="6"/>
      <c r="K11" s="6"/>
      <c r="L11" s="6">
        <v>2</v>
      </c>
      <c r="M11" s="6">
        <v>3</v>
      </c>
      <c r="N11" s="6">
        <v>4</v>
      </c>
      <c r="O11" s="6">
        <v>2</v>
      </c>
      <c r="P11" s="6">
        <v>2</v>
      </c>
      <c r="Q11" s="6"/>
      <c r="R11" s="84"/>
      <c r="S11" s="26">
        <f t="shared" si="3"/>
        <v>5</v>
      </c>
      <c r="T11" s="14">
        <f t="shared" si="4"/>
        <v>9</v>
      </c>
      <c r="U11" s="19">
        <f t="shared" si="5"/>
        <v>14</v>
      </c>
    </row>
    <row r="12" spans="1:21" ht="12.75">
      <c r="A12" s="26" t="s">
        <v>183</v>
      </c>
      <c r="B12" s="14" t="s">
        <v>182</v>
      </c>
      <c r="C12" s="45"/>
      <c r="D12" s="6"/>
      <c r="E12" s="6"/>
      <c r="F12" s="6">
        <v>1</v>
      </c>
      <c r="G12" s="6"/>
      <c r="H12" s="6"/>
      <c r="I12" s="6"/>
      <c r="J12" s="6"/>
      <c r="K12" s="6"/>
      <c r="L12" s="6"/>
      <c r="M12" s="6"/>
      <c r="N12" s="6">
        <v>4</v>
      </c>
      <c r="O12" s="6"/>
      <c r="P12" s="6"/>
      <c r="Q12" s="6"/>
      <c r="R12" s="84"/>
      <c r="S12" s="26">
        <f t="shared" si="3"/>
        <v>0</v>
      </c>
      <c r="T12" s="14">
        <f t="shared" si="4"/>
        <v>5</v>
      </c>
      <c r="U12" s="19">
        <f t="shared" si="5"/>
        <v>5</v>
      </c>
    </row>
    <row r="13" spans="1:21" ht="12.75">
      <c r="A13" s="26" t="s">
        <v>142</v>
      </c>
      <c r="B13" s="14" t="s">
        <v>141</v>
      </c>
      <c r="C13" s="45"/>
      <c r="D13" s="6"/>
      <c r="E13" s="6"/>
      <c r="F13" s="6">
        <v>1</v>
      </c>
      <c r="G13" s="6"/>
      <c r="H13" s="6"/>
      <c r="I13" s="6"/>
      <c r="J13" s="6"/>
      <c r="K13" s="6"/>
      <c r="L13" s="6"/>
      <c r="M13" s="6">
        <v>11</v>
      </c>
      <c r="N13" s="6">
        <v>9</v>
      </c>
      <c r="O13" s="6">
        <v>1</v>
      </c>
      <c r="P13" s="6">
        <v>2</v>
      </c>
      <c r="Q13" s="6"/>
      <c r="R13" s="84"/>
      <c r="S13" s="26">
        <f t="shared" si="3"/>
        <v>12</v>
      </c>
      <c r="T13" s="14">
        <f t="shared" si="4"/>
        <v>12</v>
      </c>
      <c r="U13" s="19">
        <f t="shared" si="5"/>
        <v>24</v>
      </c>
    </row>
    <row r="14" spans="1:21" ht="12.75">
      <c r="A14" s="26" t="s">
        <v>121</v>
      </c>
      <c r="B14" s="14" t="s">
        <v>120</v>
      </c>
      <c r="C14" s="45"/>
      <c r="D14" s="6"/>
      <c r="E14" s="6">
        <v>3</v>
      </c>
      <c r="F14" s="6">
        <v>1</v>
      </c>
      <c r="G14" s="6"/>
      <c r="H14" s="6"/>
      <c r="I14" s="6">
        <v>1</v>
      </c>
      <c r="J14" s="6">
        <v>3</v>
      </c>
      <c r="K14" s="6"/>
      <c r="L14" s="6">
        <v>4</v>
      </c>
      <c r="M14" s="6">
        <v>38</v>
      </c>
      <c r="N14" s="6">
        <v>32</v>
      </c>
      <c r="O14" s="6">
        <v>4</v>
      </c>
      <c r="P14" s="6">
        <v>5</v>
      </c>
      <c r="Q14" s="6"/>
      <c r="R14" s="84"/>
      <c r="S14" s="26">
        <f t="shared" si="3"/>
        <v>46</v>
      </c>
      <c r="T14" s="14">
        <f t="shared" si="4"/>
        <v>45</v>
      </c>
      <c r="U14" s="19">
        <f t="shared" si="5"/>
        <v>91</v>
      </c>
    </row>
    <row r="15" spans="1:21" ht="12.75">
      <c r="A15" s="26" t="s">
        <v>155</v>
      </c>
      <c r="B15" s="14" t="s">
        <v>154</v>
      </c>
      <c r="C15" s="45"/>
      <c r="D15" s="6"/>
      <c r="E15" s="6">
        <v>2</v>
      </c>
      <c r="F15" s="6"/>
      <c r="G15" s="6"/>
      <c r="H15" s="6"/>
      <c r="I15" s="6"/>
      <c r="J15" s="6"/>
      <c r="K15" s="6"/>
      <c r="L15" s="6"/>
      <c r="M15" s="6">
        <v>5</v>
      </c>
      <c r="N15" s="6">
        <v>5</v>
      </c>
      <c r="O15" s="6"/>
      <c r="P15" s="6"/>
      <c r="Q15" s="6"/>
      <c r="R15" s="84"/>
      <c r="S15" s="26">
        <f t="shared" si="3"/>
        <v>7</v>
      </c>
      <c r="T15" s="14">
        <f t="shared" si="4"/>
        <v>5</v>
      </c>
      <c r="U15" s="19">
        <f t="shared" si="5"/>
        <v>12</v>
      </c>
    </row>
    <row r="16" spans="1:21" ht="12.75">
      <c r="A16" s="26" t="s">
        <v>220</v>
      </c>
      <c r="B16" s="14" t="s">
        <v>219</v>
      </c>
      <c r="C16" s="45"/>
      <c r="D16" s="6"/>
      <c r="E16" s="6"/>
      <c r="F16" s="6"/>
      <c r="G16" s="6"/>
      <c r="H16" s="6"/>
      <c r="I16" s="6"/>
      <c r="J16" s="6"/>
      <c r="K16" s="6">
        <v>1</v>
      </c>
      <c r="L16" s="6"/>
      <c r="M16" s="6">
        <v>1</v>
      </c>
      <c r="N16" s="6"/>
      <c r="O16" s="6"/>
      <c r="P16" s="6"/>
      <c r="Q16" s="6"/>
      <c r="R16" s="84"/>
      <c r="S16" s="26">
        <f t="shared" si="0"/>
        <v>2</v>
      </c>
      <c r="T16" s="14">
        <f t="shared" si="1"/>
        <v>0</v>
      </c>
      <c r="U16" s="19">
        <f t="shared" si="2"/>
        <v>2</v>
      </c>
    </row>
    <row r="17" spans="1:21" ht="12.75">
      <c r="A17" s="26" t="s">
        <v>575</v>
      </c>
      <c r="B17" s="14" t="s">
        <v>571</v>
      </c>
      <c r="C17" s="45"/>
      <c r="D17" s="6"/>
      <c r="E17" s="6"/>
      <c r="F17" s="6"/>
      <c r="G17" s="6"/>
      <c r="H17" s="6"/>
      <c r="I17" s="6"/>
      <c r="J17" s="6"/>
      <c r="K17" s="6"/>
      <c r="L17" s="6"/>
      <c r="M17" s="6">
        <v>1</v>
      </c>
      <c r="N17" s="6">
        <v>1</v>
      </c>
      <c r="O17" s="6"/>
      <c r="P17" s="6"/>
      <c r="Q17" s="6"/>
      <c r="R17" s="84"/>
      <c r="S17" s="26">
        <f t="shared" si="0"/>
        <v>1</v>
      </c>
      <c r="T17" s="14">
        <f t="shared" si="1"/>
        <v>1</v>
      </c>
      <c r="U17" s="19">
        <f t="shared" si="2"/>
        <v>2</v>
      </c>
    </row>
    <row r="18" spans="1:21" ht="12.75">
      <c r="A18" s="26" t="s">
        <v>169</v>
      </c>
      <c r="B18" s="14" t="s">
        <v>168</v>
      </c>
      <c r="C18" s="45"/>
      <c r="D18" s="6"/>
      <c r="E18" s="6">
        <v>1</v>
      </c>
      <c r="F18" s="6"/>
      <c r="G18" s="6"/>
      <c r="H18" s="6"/>
      <c r="I18" s="6"/>
      <c r="J18" s="6"/>
      <c r="K18" s="6"/>
      <c r="L18" s="6">
        <v>1</v>
      </c>
      <c r="M18" s="6">
        <v>3</v>
      </c>
      <c r="N18" s="6">
        <v>13</v>
      </c>
      <c r="O18" s="6"/>
      <c r="P18" s="6">
        <v>3</v>
      </c>
      <c r="Q18" s="6"/>
      <c r="R18" s="84"/>
      <c r="S18" s="26">
        <f t="shared" si="0"/>
        <v>4</v>
      </c>
      <c r="T18" s="14">
        <f t="shared" si="1"/>
        <v>17</v>
      </c>
      <c r="U18" s="19">
        <f t="shared" si="2"/>
        <v>21</v>
      </c>
    </row>
    <row r="19" spans="1:21" ht="12.75">
      <c r="A19" s="26" t="s">
        <v>190</v>
      </c>
      <c r="B19" s="14" t="s">
        <v>189</v>
      </c>
      <c r="C19" s="45"/>
      <c r="D19" s="6"/>
      <c r="E19" s="6"/>
      <c r="F19" s="6">
        <v>1</v>
      </c>
      <c r="G19" s="6"/>
      <c r="H19" s="6"/>
      <c r="I19" s="6"/>
      <c r="J19" s="6"/>
      <c r="K19" s="6">
        <v>1</v>
      </c>
      <c r="L19" s="6"/>
      <c r="M19" s="6">
        <v>7</v>
      </c>
      <c r="N19" s="6">
        <v>4</v>
      </c>
      <c r="O19" s="6"/>
      <c r="P19" s="6">
        <v>2</v>
      </c>
      <c r="Q19" s="6"/>
      <c r="R19" s="84"/>
      <c r="S19" s="26">
        <f t="shared" si="0"/>
        <v>8</v>
      </c>
      <c r="T19" s="14">
        <f t="shared" si="1"/>
        <v>7</v>
      </c>
      <c r="U19" s="19">
        <f t="shared" si="2"/>
        <v>15</v>
      </c>
    </row>
    <row r="20" spans="1:21" ht="12.75">
      <c r="A20" s="26" t="s">
        <v>171</v>
      </c>
      <c r="B20" s="14" t="s">
        <v>170</v>
      </c>
      <c r="C20" s="45"/>
      <c r="D20" s="6"/>
      <c r="E20" s="6"/>
      <c r="F20" s="6"/>
      <c r="G20" s="6"/>
      <c r="H20" s="6"/>
      <c r="I20" s="6"/>
      <c r="J20" s="6">
        <v>1</v>
      </c>
      <c r="K20" s="6">
        <v>1</v>
      </c>
      <c r="L20" s="6"/>
      <c r="M20" s="6"/>
      <c r="N20" s="6"/>
      <c r="O20" s="6"/>
      <c r="P20" s="6"/>
      <c r="Q20" s="6"/>
      <c r="R20" s="84"/>
      <c r="S20" s="26">
        <f t="shared" si="0"/>
        <v>1</v>
      </c>
      <c r="T20" s="14">
        <f t="shared" si="1"/>
        <v>1</v>
      </c>
      <c r="U20" s="19">
        <f t="shared" si="2"/>
        <v>2</v>
      </c>
    </row>
    <row r="21" spans="1:21" ht="12.75">
      <c r="A21" s="26" t="s">
        <v>180</v>
      </c>
      <c r="B21" s="14" t="s">
        <v>179</v>
      </c>
      <c r="C21" s="45"/>
      <c r="D21" s="6"/>
      <c r="E21" s="6"/>
      <c r="F21" s="6"/>
      <c r="G21" s="6"/>
      <c r="H21" s="6"/>
      <c r="I21" s="6"/>
      <c r="J21" s="6"/>
      <c r="K21" s="6"/>
      <c r="L21" s="6"/>
      <c r="M21" s="6">
        <v>3</v>
      </c>
      <c r="N21" s="6">
        <v>1</v>
      </c>
      <c r="O21" s="6">
        <v>1</v>
      </c>
      <c r="P21" s="6"/>
      <c r="Q21" s="6"/>
      <c r="R21" s="84"/>
      <c r="S21" s="26">
        <f t="shared" si="0"/>
        <v>4</v>
      </c>
      <c r="T21" s="14">
        <f t="shared" si="1"/>
        <v>1</v>
      </c>
      <c r="U21" s="19">
        <f t="shared" si="2"/>
        <v>5</v>
      </c>
    </row>
    <row r="22" spans="1:21" ht="12.75">
      <c r="A22" s="26" t="s">
        <v>161</v>
      </c>
      <c r="B22" s="14" t="s">
        <v>160</v>
      </c>
      <c r="C22" s="45">
        <v>1</v>
      </c>
      <c r="D22" s="6"/>
      <c r="E22" s="6"/>
      <c r="F22" s="6"/>
      <c r="G22" s="6"/>
      <c r="H22" s="6"/>
      <c r="I22" s="6"/>
      <c r="J22" s="6"/>
      <c r="K22" s="6"/>
      <c r="L22" s="6"/>
      <c r="M22" s="6">
        <v>8</v>
      </c>
      <c r="N22" s="6">
        <v>3</v>
      </c>
      <c r="O22" s="6">
        <v>1</v>
      </c>
      <c r="P22" s="6"/>
      <c r="Q22" s="6"/>
      <c r="R22" s="84"/>
      <c r="S22" s="26">
        <f t="shared" si="0"/>
        <v>10</v>
      </c>
      <c r="T22" s="14">
        <f t="shared" si="1"/>
        <v>3</v>
      </c>
      <c r="U22" s="19">
        <f t="shared" si="2"/>
        <v>13</v>
      </c>
    </row>
    <row r="23" spans="1:21" ht="12.75">
      <c r="A23" s="26" t="s">
        <v>634</v>
      </c>
      <c r="B23" s="14" t="s">
        <v>621</v>
      </c>
      <c r="C23" s="45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84"/>
      <c r="S23" s="26">
        <f t="shared" si="0"/>
        <v>1</v>
      </c>
      <c r="T23" s="14">
        <f t="shared" si="1"/>
        <v>0</v>
      </c>
      <c r="U23" s="19">
        <f t="shared" si="2"/>
        <v>1</v>
      </c>
    </row>
    <row r="24" spans="1:21" ht="12.75">
      <c r="A24" s="26" t="s">
        <v>163</v>
      </c>
      <c r="B24" s="14" t="s">
        <v>162</v>
      </c>
      <c r="C24" s="45"/>
      <c r="D24" s="6"/>
      <c r="E24" s="6"/>
      <c r="F24" s="6">
        <v>1</v>
      </c>
      <c r="G24" s="6"/>
      <c r="H24" s="6"/>
      <c r="I24" s="6"/>
      <c r="J24" s="6">
        <v>1</v>
      </c>
      <c r="K24" s="6">
        <v>1</v>
      </c>
      <c r="L24" s="6"/>
      <c r="M24" s="6">
        <v>8</v>
      </c>
      <c r="N24" s="6">
        <v>14</v>
      </c>
      <c r="O24" s="6">
        <v>2</v>
      </c>
      <c r="P24" s="6">
        <v>1</v>
      </c>
      <c r="Q24" s="6"/>
      <c r="R24" s="84"/>
      <c r="S24" s="26">
        <f t="shared" si="0"/>
        <v>11</v>
      </c>
      <c r="T24" s="14">
        <f t="shared" si="1"/>
        <v>17</v>
      </c>
      <c r="U24" s="19">
        <f t="shared" si="2"/>
        <v>28</v>
      </c>
    </row>
    <row r="25" spans="1:21" ht="12.75">
      <c r="A25" s="26" t="s">
        <v>194</v>
      </c>
      <c r="B25" s="14" t="s">
        <v>193</v>
      </c>
      <c r="C25" s="45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>
        <v>1</v>
      </c>
      <c r="O25" s="6"/>
      <c r="P25" s="6"/>
      <c r="Q25" s="6"/>
      <c r="R25" s="84"/>
      <c r="S25" s="26">
        <f t="shared" si="0"/>
        <v>2</v>
      </c>
      <c r="T25" s="14">
        <f t="shared" si="1"/>
        <v>1</v>
      </c>
      <c r="U25" s="19">
        <f t="shared" si="2"/>
        <v>3</v>
      </c>
    </row>
    <row r="26" spans="1:21" ht="12.75">
      <c r="A26" s="26" t="s">
        <v>173</v>
      </c>
      <c r="B26" s="14" t="s">
        <v>172</v>
      </c>
      <c r="C26" s="45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/>
      <c r="O26" s="6"/>
      <c r="P26" s="6"/>
      <c r="Q26" s="6"/>
      <c r="R26" s="84"/>
      <c r="S26" s="26">
        <f t="shared" si="0"/>
        <v>2</v>
      </c>
      <c r="T26" s="14">
        <f t="shared" si="1"/>
        <v>0</v>
      </c>
      <c r="U26" s="19">
        <f t="shared" si="2"/>
        <v>2</v>
      </c>
    </row>
    <row r="27" spans="1:21" ht="12.75">
      <c r="A27" s="26" t="s">
        <v>138</v>
      </c>
      <c r="B27" s="14" t="s">
        <v>137</v>
      </c>
      <c r="C27" s="45"/>
      <c r="D27" s="6"/>
      <c r="E27" s="6"/>
      <c r="F27" s="6"/>
      <c r="G27" s="6"/>
      <c r="H27" s="6"/>
      <c r="I27" s="6"/>
      <c r="J27" s="6"/>
      <c r="K27" s="6"/>
      <c r="L27" s="6"/>
      <c r="M27" s="6">
        <v>2</v>
      </c>
      <c r="N27" s="6">
        <v>4</v>
      </c>
      <c r="O27" s="6"/>
      <c r="P27" s="6"/>
      <c r="Q27" s="6"/>
      <c r="R27" s="84"/>
      <c r="S27" s="26">
        <f t="shared" si="0"/>
        <v>2</v>
      </c>
      <c r="T27" s="14">
        <f t="shared" si="1"/>
        <v>4</v>
      </c>
      <c r="U27" s="19">
        <f t="shared" si="2"/>
        <v>6</v>
      </c>
    </row>
    <row r="28" spans="1:21" ht="12.75">
      <c r="A28" s="26" t="s">
        <v>635</v>
      </c>
      <c r="B28" s="14" t="s">
        <v>622</v>
      </c>
      <c r="C28" s="45"/>
      <c r="D28" s="6"/>
      <c r="E28" s="6"/>
      <c r="F28" s="6"/>
      <c r="G28" s="6"/>
      <c r="H28" s="6"/>
      <c r="I28" s="6"/>
      <c r="J28" s="6"/>
      <c r="K28" s="6"/>
      <c r="L28" s="6"/>
      <c r="M28" s="6">
        <v>1</v>
      </c>
      <c r="N28" s="6">
        <v>1</v>
      </c>
      <c r="O28" s="6">
        <v>1</v>
      </c>
      <c r="P28" s="6"/>
      <c r="Q28" s="6"/>
      <c r="R28" s="84"/>
      <c r="S28" s="26">
        <f t="shared" si="0"/>
        <v>2</v>
      </c>
      <c r="T28" s="14">
        <f t="shared" si="1"/>
        <v>1</v>
      </c>
      <c r="U28" s="19">
        <f t="shared" si="2"/>
        <v>3</v>
      </c>
    </row>
    <row r="29" spans="1:21" ht="12.75">
      <c r="A29" s="26" t="s">
        <v>202</v>
      </c>
      <c r="B29" s="14" t="s">
        <v>201</v>
      </c>
      <c r="C29" s="45"/>
      <c r="D29" s="6"/>
      <c r="E29" s="6"/>
      <c r="F29" s="6"/>
      <c r="G29" s="6"/>
      <c r="H29" s="6"/>
      <c r="I29" s="6"/>
      <c r="J29" s="6"/>
      <c r="K29" s="6">
        <v>1</v>
      </c>
      <c r="L29" s="6"/>
      <c r="M29" s="6">
        <v>1</v>
      </c>
      <c r="N29" s="6">
        <v>2</v>
      </c>
      <c r="O29" s="6"/>
      <c r="P29" s="6">
        <v>1</v>
      </c>
      <c r="Q29" s="6"/>
      <c r="R29" s="84"/>
      <c r="S29" s="26">
        <f t="shared" si="0"/>
        <v>2</v>
      </c>
      <c r="T29" s="14">
        <f t="shared" si="1"/>
        <v>3</v>
      </c>
      <c r="U29" s="19">
        <f t="shared" si="2"/>
        <v>5</v>
      </c>
    </row>
    <row r="30" spans="1:21" ht="12.75">
      <c r="A30" s="26" t="s">
        <v>165</v>
      </c>
      <c r="B30" s="14" t="s">
        <v>164</v>
      </c>
      <c r="C30" s="45"/>
      <c r="D30" s="6"/>
      <c r="E30" s="6"/>
      <c r="F30" s="6">
        <v>3</v>
      </c>
      <c r="G30" s="6"/>
      <c r="H30" s="6"/>
      <c r="I30" s="6"/>
      <c r="J30" s="6"/>
      <c r="K30" s="6">
        <v>1</v>
      </c>
      <c r="L30" s="6">
        <v>1</v>
      </c>
      <c r="M30" s="6">
        <v>1</v>
      </c>
      <c r="N30" s="6">
        <v>14</v>
      </c>
      <c r="O30" s="6"/>
      <c r="P30" s="6"/>
      <c r="Q30" s="6"/>
      <c r="R30" s="84"/>
      <c r="S30" s="26">
        <f t="shared" si="0"/>
        <v>2</v>
      </c>
      <c r="T30" s="14">
        <f t="shared" si="1"/>
        <v>18</v>
      </c>
      <c r="U30" s="19">
        <f t="shared" si="2"/>
        <v>20</v>
      </c>
    </row>
    <row r="31" spans="1:21" ht="12.75">
      <c r="A31" s="26" t="s">
        <v>127</v>
      </c>
      <c r="B31" s="14" t="s">
        <v>126</v>
      </c>
      <c r="C31" s="45"/>
      <c r="D31" s="6"/>
      <c r="E31" s="6"/>
      <c r="F31" s="6"/>
      <c r="G31" s="6"/>
      <c r="H31" s="6"/>
      <c r="I31" s="6"/>
      <c r="J31" s="6"/>
      <c r="K31" s="6">
        <v>1</v>
      </c>
      <c r="L31" s="6"/>
      <c r="M31" s="6">
        <v>7</v>
      </c>
      <c r="N31" s="6">
        <v>4</v>
      </c>
      <c r="O31" s="6"/>
      <c r="P31" s="6"/>
      <c r="Q31" s="6"/>
      <c r="R31" s="84"/>
      <c r="S31" s="26">
        <f t="shared" si="0"/>
        <v>8</v>
      </c>
      <c r="T31" s="14">
        <f t="shared" si="1"/>
        <v>4</v>
      </c>
      <c r="U31" s="19">
        <f t="shared" si="2"/>
        <v>12</v>
      </c>
    </row>
    <row r="32" spans="1:21" ht="12.75">
      <c r="A32" s="26" t="s">
        <v>140</v>
      </c>
      <c r="B32" s="14" t="s">
        <v>139</v>
      </c>
      <c r="C32" s="45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3</v>
      </c>
      <c r="O32" s="6"/>
      <c r="P32" s="6"/>
      <c r="Q32" s="6"/>
      <c r="R32" s="84"/>
      <c r="S32" s="26">
        <f t="shared" si="0"/>
        <v>0</v>
      </c>
      <c r="T32" s="14">
        <f t="shared" si="1"/>
        <v>3</v>
      </c>
      <c r="U32" s="19">
        <f t="shared" si="2"/>
        <v>3</v>
      </c>
    </row>
    <row r="33" spans="1:21" ht="12.75">
      <c r="A33" s="26" t="s">
        <v>210</v>
      </c>
      <c r="B33" s="14" t="s">
        <v>209</v>
      </c>
      <c r="C33" s="45"/>
      <c r="D33" s="6"/>
      <c r="E33" s="6"/>
      <c r="F33" s="6"/>
      <c r="G33" s="6"/>
      <c r="H33" s="6"/>
      <c r="I33" s="6"/>
      <c r="J33" s="6"/>
      <c r="K33" s="6"/>
      <c r="L33" s="6"/>
      <c r="M33" s="6">
        <v>3</v>
      </c>
      <c r="N33" s="6">
        <v>1</v>
      </c>
      <c r="O33" s="6"/>
      <c r="P33" s="6"/>
      <c r="Q33" s="6"/>
      <c r="R33" s="84"/>
      <c r="S33" s="26">
        <f t="shared" si="0"/>
        <v>3</v>
      </c>
      <c r="T33" s="14">
        <f t="shared" si="1"/>
        <v>1</v>
      </c>
      <c r="U33" s="19">
        <f t="shared" si="2"/>
        <v>4</v>
      </c>
    </row>
    <row r="34" spans="1:21" ht="12.75">
      <c r="A34" s="26" t="s">
        <v>186</v>
      </c>
      <c r="B34" s="14" t="s">
        <v>185</v>
      </c>
      <c r="C34" s="45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6</v>
      </c>
      <c r="O34" s="6">
        <v>1</v>
      </c>
      <c r="P34" s="6"/>
      <c r="Q34" s="6"/>
      <c r="R34" s="84"/>
      <c r="S34" s="26">
        <f t="shared" si="0"/>
        <v>1</v>
      </c>
      <c r="T34" s="14">
        <f t="shared" si="1"/>
        <v>6</v>
      </c>
      <c r="U34" s="19">
        <f t="shared" si="2"/>
        <v>7</v>
      </c>
    </row>
    <row r="35" spans="1:21" ht="12.75">
      <c r="A35" s="26" t="s">
        <v>157</v>
      </c>
      <c r="B35" s="14" t="s">
        <v>156</v>
      </c>
      <c r="C35" s="45"/>
      <c r="D35" s="6"/>
      <c r="E35" s="6"/>
      <c r="F35" s="6">
        <v>2</v>
      </c>
      <c r="G35" s="6"/>
      <c r="H35" s="6"/>
      <c r="I35" s="6"/>
      <c r="J35" s="6"/>
      <c r="K35" s="6"/>
      <c r="L35" s="6">
        <v>1</v>
      </c>
      <c r="M35" s="6">
        <v>1</v>
      </c>
      <c r="N35" s="6">
        <v>3</v>
      </c>
      <c r="O35" s="6"/>
      <c r="P35" s="6"/>
      <c r="Q35" s="6"/>
      <c r="R35" s="84"/>
      <c r="S35" s="26">
        <f t="shared" si="0"/>
        <v>1</v>
      </c>
      <c r="T35" s="14">
        <f t="shared" si="1"/>
        <v>6</v>
      </c>
      <c r="U35" s="19">
        <f t="shared" si="2"/>
        <v>7</v>
      </c>
    </row>
    <row r="36" spans="1:21" ht="12.75">
      <c r="A36" s="26" t="s">
        <v>218</v>
      </c>
      <c r="B36" s="14" t="s">
        <v>217</v>
      </c>
      <c r="C36" s="45"/>
      <c r="D36" s="6"/>
      <c r="E36" s="6"/>
      <c r="F36" s="6"/>
      <c r="G36" s="6"/>
      <c r="H36" s="6"/>
      <c r="I36" s="6"/>
      <c r="J36" s="6"/>
      <c r="K36" s="6"/>
      <c r="L36" s="6"/>
      <c r="M36" s="6">
        <v>1</v>
      </c>
      <c r="N36" s="6">
        <v>2</v>
      </c>
      <c r="O36" s="6"/>
      <c r="P36" s="6"/>
      <c r="Q36" s="6"/>
      <c r="R36" s="84"/>
      <c r="S36" s="26">
        <f t="shared" si="0"/>
        <v>1</v>
      </c>
      <c r="T36" s="14">
        <f t="shared" si="1"/>
        <v>2</v>
      </c>
      <c r="U36" s="19">
        <f t="shared" si="2"/>
        <v>3</v>
      </c>
    </row>
    <row r="37" spans="1:21" ht="12.75">
      <c r="A37" s="26" t="s">
        <v>200</v>
      </c>
      <c r="B37" s="14" t="s">
        <v>199</v>
      </c>
      <c r="C37" s="45"/>
      <c r="D37" s="6"/>
      <c r="E37" s="6"/>
      <c r="F37" s="6"/>
      <c r="G37" s="6"/>
      <c r="H37" s="6"/>
      <c r="I37" s="6"/>
      <c r="J37" s="6">
        <v>1</v>
      </c>
      <c r="K37" s="6"/>
      <c r="L37" s="6"/>
      <c r="M37" s="6">
        <v>2</v>
      </c>
      <c r="N37" s="6">
        <v>3</v>
      </c>
      <c r="O37" s="6"/>
      <c r="P37" s="6"/>
      <c r="Q37" s="6"/>
      <c r="R37" s="84"/>
      <c r="S37" s="26">
        <f t="shared" si="0"/>
        <v>2</v>
      </c>
      <c r="T37" s="14">
        <f t="shared" si="1"/>
        <v>4</v>
      </c>
      <c r="U37" s="19">
        <f t="shared" si="2"/>
        <v>6</v>
      </c>
    </row>
    <row r="38" spans="1:21" ht="12.75">
      <c r="A38" s="26" t="s">
        <v>638</v>
      </c>
      <c r="B38" s="14" t="s">
        <v>623</v>
      </c>
      <c r="C38" s="45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6"/>
      <c r="P38" s="6"/>
      <c r="Q38" s="6"/>
      <c r="R38" s="84"/>
      <c r="S38" s="26">
        <f t="shared" si="0"/>
        <v>0</v>
      </c>
      <c r="T38" s="14">
        <f t="shared" si="1"/>
        <v>1</v>
      </c>
      <c r="U38" s="19">
        <f t="shared" si="2"/>
        <v>1</v>
      </c>
    </row>
    <row r="39" spans="1:21" ht="12.75">
      <c r="A39" s="26" t="s">
        <v>146</v>
      </c>
      <c r="B39" s="14" t="s">
        <v>145</v>
      </c>
      <c r="C39" s="45"/>
      <c r="D39" s="6"/>
      <c r="E39" s="6">
        <v>1</v>
      </c>
      <c r="F39" s="6">
        <v>2</v>
      </c>
      <c r="G39" s="6"/>
      <c r="H39" s="6"/>
      <c r="I39" s="6"/>
      <c r="J39" s="6"/>
      <c r="K39" s="6"/>
      <c r="L39" s="6">
        <v>1</v>
      </c>
      <c r="M39" s="6">
        <v>6</v>
      </c>
      <c r="N39" s="6">
        <v>24</v>
      </c>
      <c r="O39" s="6"/>
      <c r="P39" s="6">
        <v>1</v>
      </c>
      <c r="Q39" s="6"/>
      <c r="R39" s="84"/>
      <c r="S39" s="26">
        <f t="shared" si="0"/>
        <v>7</v>
      </c>
      <c r="T39" s="14">
        <f t="shared" si="1"/>
        <v>28</v>
      </c>
      <c r="U39" s="19">
        <f t="shared" si="2"/>
        <v>35</v>
      </c>
    </row>
    <row r="40" spans="1:21" ht="12.75">
      <c r="A40" s="26" t="s">
        <v>639</v>
      </c>
      <c r="B40" s="14" t="s">
        <v>624</v>
      </c>
      <c r="C40" s="45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1</v>
      </c>
      <c r="O40" s="6"/>
      <c r="P40" s="6"/>
      <c r="Q40" s="6"/>
      <c r="R40" s="84"/>
      <c r="S40" s="26">
        <f t="shared" si="0"/>
        <v>0</v>
      </c>
      <c r="T40" s="14">
        <f t="shared" si="1"/>
        <v>1</v>
      </c>
      <c r="U40" s="19">
        <f t="shared" si="2"/>
        <v>1</v>
      </c>
    </row>
    <row r="41" spans="1:21" ht="12.75">
      <c r="A41" s="26" t="s">
        <v>204</v>
      </c>
      <c r="B41" s="14" t="s">
        <v>203</v>
      </c>
      <c r="C41" s="4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</v>
      </c>
      <c r="P41" s="6"/>
      <c r="Q41" s="6"/>
      <c r="R41" s="84"/>
      <c r="S41" s="26">
        <f t="shared" si="0"/>
        <v>2</v>
      </c>
      <c r="T41" s="14">
        <f t="shared" si="1"/>
        <v>0</v>
      </c>
      <c r="U41" s="19">
        <f t="shared" si="2"/>
        <v>2</v>
      </c>
    </row>
    <row r="42" spans="1:21" ht="12.75">
      <c r="A42" s="26" t="s">
        <v>632</v>
      </c>
      <c r="B42" s="14" t="s">
        <v>625</v>
      </c>
      <c r="C42" s="45"/>
      <c r="D42" s="6"/>
      <c r="E42" s="6"/>
      <c r="F42" s="6"/>
      <c r="G42" s="6"/>
      <c r="H42" s="6"/>
      <c r="I42" s="6"/>
      <c r="J42" s="6"/>
      <c r="K42" s="6"/>
      <c r="L42" s="6"/>
      <c r="M42" s="6">
        <v>1</v>
      </c>
      <c r="N42" s="6">
        <v>2</v>
      </c>
      <c r="O42" s="6">
        <v>1</v>
      </c>
      <c r="P42" s="6"/>
      <c r="Q42" s="6"/>
      <c r="R42" s="84"/>
      <c r="S42" s="26">
        <f t="shared" si="0"/>
        <v>2</v>
      </c>
      <c r="T42" s="14">
        <f t="shared" si="1"/>
        <v>2</v>
      </c>
      <c r="U42" s="19">
        <f t="shared" si="2"/>
        <v>4</v>
      </c>
    </row>
    <row r="43" spans="1:21" ht="12.75">
      <c r="A43" s="26" t="s">
        <v>636</v>
      </c>
      <c r="B43" s="14" t="s">
        <v>626</v>
      </c>
      <c r="C43" s="45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1</v>
      </c>
      <c r="O43" s="6"/>
      <c r="P43" s="6"/>
      <c r="Q43" s="6"/>
      <c r="R43" s="84"/>
      <c r="S43" s="26">
        <f t="shared" si="0"/>
        <v>0</v>
      </c>
      <c r="T43" s="14">
        <f t="shared" si="1"/>
        <v>1</v>
      </c>
      <c r="U43" s="19">
        <f t="shared" si="2"/>
        <v>1</v>
      </c>
    </row>
    <row r="44" spans="1:21" ht="12.75">
      <c r="A44" s="26" t="s">
        <v>576</v>
      </c>
      <c r="B44" s="14" t="s">
        <v>572</v>
      </c>
      <c r="C44" s="45"/>
      <c r="D44" s="6"/>
      <c r="E44" s="6"/>
      <c r="F44" s="6"/>
      <c r="G44" s="6"/>
      <c r="H44" s="6"/>
      <c r="I44" s="6"/>
      <c r="J44" s="6"/>
      <c r="K44" s="6"/>
      <c r="L44" s="6"/>
      <c r="M44" s="6">
        <v>1</v>
      </c>
      <c r="N44" s="6"/>
      <c r="O44" s="6"/>
      <c r="P44" s="6"/>
      <c r="Q44" s="6"/>
      <c r="R44" s="84"/>
      <c r="S44" s="26">
        <f t="shared" si="0"/>
        <v>1</v>
      </c>
      <c r="T44" s="14">
        <f t="shared" si="1"/>
        <v>0</v>
      </c>
      <c r="U44" s="19">
        <f t="shared" si="2"/>
        <v>1</v>
      </c>
    </row>
    <row r="45" spans="1:21" ht="12.75">
      <c r="A45" s="26" t="s">
        <v>196</v>
      </c>
      <c r="B45" s="14" t="s">
        <v>195</v>
      </c>
      <c r="C45" s="45"/>
      <c r="D45" s="6"/>
      <c r="E45" s="6"/>
      <c r="F45" s="6">
        <v>1</v>
      </c>
      <c r="G45" s="6"/>
      <c r="H45" s="6"/>
      <c r="I45" s="6"/>
      <c r="J45" s="6"/>
      <c r="K45" s="6">
        <v>1</v>
      </c>
      <c r="L45" s="6"/>
      <c r="M45" s="6">
        <v>13</v>
      </c>
      <c r="N45" s="6">
        <v>1</v>
      </c>
      <c r="O45" s="6">
        <v>1</v>
      </c>
      <c r="P45" s="6">
        <v>3</v>
      </c>
      <c r="Q45" s="6"/>
      <c r="R45" s="84"/>
      <c r="S45" s="26">
        <f t="shared" si="0"/>
        <v>15</v>
      </c>
      <c r="T45" s="14">
        <f t="shared" si="1"/>
        <v>5</v>
      </c>
      <c r="U45" s="19">
        <f t="shared" si="2"/>
        <v>20</v>
      </c>
    </row>
    <row r="46" spans="1:21" ht="12.75">
      <c r="A46" s="26" t="s">
        <v>640</v>
      </c>
      <c r="B46" s="14" t="s">
        <v>627</v>
      </c>
      <c r="C46" s="45"/>
      <c r="D46" s="6"/>
      <c r="E46" s="6"/>
      <c r="F46" s="6"/>
      <c r="G46" s="6"/>
      <c r="H46" s="6"/>
      <c r="I46" s="6"/>
      <c r="J46" s="6"/>
      <c r="K46" s="6"/>
      <c r="L46" s="6"/>
      <c r="M46" s="6">
        <v>2</v>
      </c>
      <c r="N46" s="6"/>
      <c r="O46" s="6"/>
      <c r="P46" s="6"/>
      <c r="Q46" s="6"/>
      <c r="R46" s="84"/>
      <c r="S46" s="26">
        <f t="shared" si="0"/>
        <v>2</v>
      </c>
      <c r="T46" s="14">
        <f t="shared" si="1"/>
        <v>0</v>
      </c>
      <c r="U46" s="19">
        <f t="shared" si="2"/>
        <v>2</v>
      </c>
    </row>
    <row r="47" spans="1:21" ht="12.75">
      <c r="A47" s="26" t="s">
        <v>188</v>
      </c>
      <c r="B47" s="14" t="s">
        <v>187</v>
      </c>
      <c r="C47" s="45"/>
      <c r="D47" s="6"/>
      <c r="E47" s="6"/>
      <c r="F47" s="6"/>
      <c r="G47" s="6"/>
      <c r="H47" s="6"/>
      <c r="I47" s="6"/>
      <c r="J47" s="6"/>
      <c r="K47" s="6"/>
      <c r="L47" s="6">
        <v>1</v>
      </c>
      <c r="M47" s="6">
        <v>1</v>
      </c>
      <c r="N47" s="6"/>
      <c r="O47" s="6"/>
      <c r="P47" s="6"/>
      <c r="Q47" s="6"/>
      <c r="R47" s="84"/>
      <c r="S47" s="26">
        <f t="shared" si="0"/>
        <v>1</v>
      </c>
      <c r="T47" s="14">
        <f t="shared" si="1"/>
        <v>1</v>
      </c>
      <c r="U47" s="19">
        <f t="shared" si="2"/>
        <v>2</v>
      </c>
    </row>
    <row r="48" spans="1:21" ht="12.75">
      <c r="A48" s="26" t="s">
        <v>148</v>
      </c>
      <c r="B48" s="14" t="s">
        <v>147</v>
      </c>
      <c r="C48" s="45"/>
      <c r="D48" s="6"/>
      <c r="E48" s="6"/>
      <c r="F48" s="6"/>
      <c r="G48" s="6"/>
      <c r="H48" s="6"/>
      <c r="I48" s="6">
        <v>1</v>
      </c>
      <c r="J48" s="6"/>
      <c r="K48" s="6">
        <v>1</v>
      </c>
      <c r="L48" s="6"/>
      <c r="M48" s="6">
        <v>5</v>
      </c>
      <c r="N48" s="6"/>
      <c r="O48" s="6">
        <v>1</v>
      </c>
      <c r="P48" s="6"/>
      <c r="Q48" s="6"/>
      <c r="R48" s="84"/>
      <c r="S48" s="26">
        <f t="shared" si="0"/>
        <v>8</v>
      </c>
      <c r="T48" s="14">
        <f t="shared" si="1"/>
        <v>0</v>
      </c>
      <c r="U48" s="19">
        <f t="shared" si="2"/>
        <v>8</v>
      </c>
    </row>
    <row r="49" spans="1:21" ht="12.75">
      <c r="A49" s="26" t="s">
        <v>641</v>
      </c>
      <c r="B49" s="14" t="s">
        <v>628</v>
      </c>
      <c r="C49" s="45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4</v>
      </c>
      <c r="O49" s="6"/>
      <c r="P49" s="6"/>
      <c r="Q49" s="6"/>
      <c r="R49" s="84"/>
      <c r="S49" s="26">
        <f t="shared" si="0"/>
        <v>0</v>
      </c>
      <c r="T49" s="14">
        <f t="shared" si="1"/>
        <v>4</v>
      </c>
      <c r="U49" s="19">
        <f t="shared" si="2"/>
        <v>4</v>
      </c>
    </row>
    <row r="50" spans="1:21" ht="12.75">
      <c r="A50" s="26" t="s">
        <v>208</v>
      </c>
      <c r="B50" s="14" t="s">
        <v>207</v>
      </c>
      <c r="C50" s="45"/>
      <c r="D50" s="6"/>
      <c r="E50" s="6"/>
      <c r="F50" s="6"/>
      <c r="G50" s="6"/>
      <c r="H50" s="6"/>
      <c r="I50" s="6"/>
      <c r="J50" s="6"/>
      <c r="K50" s="6"/>
      <c r="L50" s="6">
        <v>1</v>
      </c>
      <c r="M50" s="6">
        <v>1</v>
      </c>
      <c r="N50" s="6">
        <v>1</v>
      </c>
      <c r="O50" s="6"/>
      <c r="P50" s="6"/>
      <c r="Q50" s="6"/>
      <c r="R50" s="84"/>
      <c r="S50" s="26">
        <f t="shared" si="0"/>
        <v>1</v>
      </c>
      <c r="T50" s="14">
        <f t="shared" si="1"/>
        <v>2</v>
      </c>
      <c r="U50" s="19">
        <f t="shared" si="2"/>
        <v>3</v>
      </c>
    </row>
    <row r="51" spans="1:21" ht="12.75">
      <c r="A51" s="26" t="s">
        <v>225</v>
      </c>
      <c r="B51" s="14" t="s">
        <v>153</v>
      </c>
      <c r="C51" s="45"/>
      <c r="D51" s="6"/>
      <c r="E51" s="6"/>
      <c r="F51" s="6"/>
      <c r="G51" s="6"/>
      <c r="H51" s="6"/>
      <c r="I51" s="6"/>
      <c r="J51" s="6"/>
      <c r="K51" s="6"/>
      <c r="L51" s="6"/>
      <c r="M51" s="6">
        <v>5</v>
      </c>
      <c r="N51" s="6">
        <v>1</v>
      </c>
      <c r="O51" s="6"/>
      <c r="P51" s="6"/>
      <c r="Q51" s="6"/>
      <c r="R51" s="84"/>
      <c r="S51" s="26">
        <f t="shared" si="0"/>
        <v>5</v>
      </c>
      <c r="T51" s="14">
        <f t="shared" si="1"/>
        <v>1</v>
      </c>
      <c r="U51" s="19">
        <f t="shared" si="2"/>
        <v>6</v>
      </c>
    </row>
    <row r="52" spans="1:21" ht="12.75">
      <c r="A52" s="26" t="s">
        <v>144</v>
      </c>
      <c r="B52" s="14" t="s">
        <v>143</v>
      </c>
      <c r="C52" s="45"/>
      <c r="D52" s="6"/>
      <c r="E52" s="6"/>
      <c r="F52" s="6"/>
      <c r="G52" s="6"/>
      <c r="H52" s="6"/>
      <c r="I52" s="6"/>
      <c r="J52" s="6"/>
      <c r="K52" s="6"/>
      <c r="L52" s="6">
        <v>1</v>
      </c>
      <c r="M52" s="6">
        <v>11</v>
      </c>
      <c r="N52" s="6">
        <v>5</v>
      </c>
      <c r="O52" s="6">
        <v>1</v>
      </c>
      <c r="P52" s="6">
        <v>2</v>
      </c>
      <c r="Q52" s="6"/>
      <c r="R52" s="84"/>
      <c r="S52" s="26">
        <f t="shared" si="0"/>
        <v>12</v>
      </c>
      <c r="T52" s="14">
        <f t="shared" si="1"/>
        <v>8</v>
      </c>
      <c r="U52" s="19">
        <f t="shared" si="2"/>
        <v>20</v>
      </c>
    </row>
    <row r="53" spans="1:21" ht="12.75">
      <c r="A53" s="26" t="s">
        <v>642</v>
      </c>
      <c r="B53" s="14" t="s">
        <v>629</v>
      </c>
      <c r="C53" s="45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1</v>
      </c>
      <c r="O53" s="6"/>
      <c r="P53" s="6"/>
      <c r="Q53" s="6"/>
      <c r="R53" s="84"/>
      <c r="S53" s="26">
        <f t="shared" si="0"/>
        <v>0</v>
      </c>
      <c r="T53" s="14">
        <f t="shared" si="1"/>
        <v>1</v>
      </c>
      <c r="U53" s="19">
        <f t="shared" si="2"/>
        <v>1</v>
      </c>
    </row>
    <row r="54" spans="1:21" ht="12.75">
      <c r="A54" s="26" t="s">
        <v>131</v>
      </c>
      <c r="B54" s="14" t="s">
        <v>130</v>
      </c>
      <c r="C54" s="45"/>
      <c r="D54" s="6"/>
      <c r="E54" s="6"/>
      <c r="F54" s="6"/>
      <c r="G54" s="6"/>
      <c r="H54" s="6"/>
      <c r="I54" s="6"/>
      <c r="J54" s="6"/>
      <c r="K54" s="6"/>
      <c r="L54" s="6">
        <v>1</v>
      </c>
      <c r="M54" s="6">
        <v>4</v>
      </c>
      <c r="N54" s="6">
        <v>1</v>
      </c>
      <c r="O54" s="6"/>
      <c r="P54" s="6"/>
      <c r="Q54" s="6"/>
      <c r="R54" s="84"/>
      <c r="S54" s="26">
        <f t="shared" si="0"/>
        <v>4</v>
      </c>
      <c r="T54" s="14">
        <f t="shared" si="1"/>
        <v>2</v>
      </c>
      <c r="U54" s="19">
        <f t="shared" si="2"/>
        <v>6</v>
      </c>
    </row>
    <row r="55" spans="1:21" ht="12.75">
      <c r="A55" s="26" t="s">
        <v>214</v>
      </c>
      <c r="B55" s="14" t="s">
        <v>213</v>
      </c>
      <c r="C55" s="45"/>
      <c r="D55" s="6"/>
      <c r="E55" s="6"/>
      <c r="F55" s="6">
        <v>1</v>
      </c>
      <c r="G55" s="6"/>
      <c r="H55" s="6"/>
      <c r="I55" s="6"/>
      <c r="J55" s="6"/>
      <c r="K55" s="6"/>
      <c r="L55" s="6"/>
      <c r="M55" s="6">
        <v>2</v>
      </c>
      <c r="N55" s="6">
        <v>16</v>
      </c>
      <c r="O55" s="6">
        <v>1</v>
      </c>
      <c r="P55" s="6">
        <v>1</v>
      </c>
      <c r="Q55" s="6"/>
      <c r="R55" s="84"/>
      <c r="S55" s="26">
        <f t="shared" si="0"/>
        <v>3</v>
      </c>
      <c r="T55" s="14">
        <f t="shared" si="1"/>
        <v>18</v>
      </c>
      <c r="U55" s="19">
        <f t="shared" si="2"/>
        <v>21</v>
      </c>
    </row>
    <row r="56" spans="1:21" ht="12.75">
      <c r="A56" s="26" t="s">
        <v>119</v>
      </c>
      <c r="B56" s="14" t="s">
        <v>118</v>
      </c>
      <c r="C56" s="45"/>
      <c r="D56" s="6"/>
      <c r="E56" s="6"/>
      <c r="F56" s="6"/>
      <c r="G56" s="6"/>
      <c r="H56" s="6"/>
      <c r="I56" s="6"/>
      <c r="J56" s="6"/>
      <c r="K56" s="6">
        <v>1</v>
      </c>
      <c r="L56" s="6"/>
      <c r="M56" s="6">
        <v>7</v>
      </c>
      <c r="N56" s="6">
        <v>6</v>
      </c>
      <c r="O56" s="6">
        <v>1</v>
      </c>
      <c r="P56" s="6"/>
      <c r="Q56" s="6"/>
      <c r="R56" s="84"/>
      <c r="S56" s="26">
        <f t="shared" si="0"/>
        <v>9</v>
      </c>
      <c r="T56" s="14">
        <f t="shared" si="1"/>
        <v>6</v>
      </c>
      <c r="U56" s="19">
        <f t="shared" si="2"/>
        <v>15</v>
      </c>
    </row>
    <row r="57" spans="1:21" ht="12.75">
      <c r="A57" s="26" t="s">
        <v>125</v>
      </c>
      <c r="B57" s="14" t="s">
        <v>124</v>
      </c>
      <c r="C57" s="45"/>
      <c r="D57" s="6"/>
      <c r="E57" s="6"/>
      <c r="F57" s="6">
        <v>11</v>
      </c>
      <c r="G57" s="6"/>
      <c r="H57" s="6"/>
      <c r="I57" s="6">
        <v>1</v>
      </c>
      <c r="J57" s="6">
        <v>2</v>
      </c>
      <c r="K57" s="6">
        <v>1</v>
      </c>
      <c r="L57" s="6">
        <v>7</v>
      </c>
      <c r="M57" s="6">
        <v>10</v>
      </c>
      <c r="N57" s="6">
        <v>55</v>
      </c>
      <c r="O57" s="6">
        <v>1</v>
      </c>
      <c r="P57" s="6">
        <v>9</v>
      </c>
      <c r="Q57" s="6"/>
      <c r="R57" s="84"/>
      <c r="S57" s="26">
        <f t="shared" si="0"/>
        <v>13</v>
      </c>
      <c r="T57" s="14">
        <f t="shared" si="1"/>
        <v>84</v>
      </c>
      <c r="U57" s="19">
        <f t="shared" si="2"/>
        <v>97</v>
      </c>
    </row>
    <row r="58" spans="1:21" ht="12.75">
      <c r="A58" s="26" t="s">
        <v>643</v>
      </c>
      <c r="B58" s="14" t="s">
        <v>630</v>
      </c>
      <c r="C58" s="45"/>
      <c r="D58" s="6"/>
      <c r="E58" s="6"/>
      <c r="F58" s="6"/>
      <c r="G58" s="6"/>
      <c r="H58" s="6"/>
      <c r="I58" s="6"/>
      <c r="J58" s="6"/>
      <c r="K58" s="6"/>
      <c r="L58" s="6"/>
      <c r="M58" s="6">
        <v>2</v>
      </c>
      <c r="N58" s="6"/>
      <c r="O58" s="6"/>
      <c r="P58" s="6"/>
      <c r="Q58" s="6"/>
      <c r="R58" s="84"/>
      <c r="S58" s="26">
        <f t="shared" si="0"/>
        <v>2</v>
      </c>
      <c r="T58" s="14">
        <f t="shared" si="1"/>
        <v>0</v>
      </c>
      <c r="U58" s="19">
        <f t="shared" si="2"/>
        <v>2</v>
      </c>
    </row>
    <row r="59" spans="1:21" ht="12.75">
      <c r="A59" s="26" t="s">
        <v>133</v>
      </c>
      <c r="B59" s="14" t="s">
        <v>132</v>
      </c>
      <c r="C59" s="45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8</v>
      </c>
      <c r="O59" s="6">
        <v>1</v>
      </c>
      <c r="P59" s="6">
        <v>1</v>
      </c>
      <c r="Q59" s="6"/>
      <c r="R59" s="84"/>
      <c r="S59" s="26">
        <f t="shared" si="0"/>
        <v>1</v>
      </c>
      <c r="T59" s="14">
        <f t="shared" si="1"/>
        <v>9</v>
      </c>
      <c r="U59" s="19">
        <f t="shared" si="2"/>
        <v>10</v>
      </c>
    </row>
    <row r="60" spans="1:21" ht="12.75">
      <c r="A60" s="26" t="s">
        <v>129</v>
      </c>
      <c r="B60" s="14" t="s">
        <v>128</v>
      </c>
      <c r="C60" s="45"/>
      <c r="D60" s="6"/>
      <c r="E60" s="6"/>
      <c r="F60" s="6"/>
      <c r="G60" s="6"/>
      <c r="H60" s="6"/>
      <c r="I60" s="6"/>
      <c r="J60" s="6"/>
      <c r="K60" s="6">
        <v>3</v>
      </c>
      <c r="L60" s="6">
        <v>3</v>
      </c>
      <c r="M60" s="6">
        <v>1</v>
      </c>
      <c r="N60" s="6">
        <v>9</v>
      </c>
      <c r="O60" s="6">
        <v>2</v>
      </c>
      <c r="P60" s="6">
        <v>2</v>
      </c>
      <c r="Q60" s="6"/>
      <c r="R60" s="84"/>
      <c r="S60" s="26">
        <f t="shared" si="0"/>
        <v>6</v>
      </c>
      <c r="T60" s="14">
        <f t="shared" si="1"/>
        <v>14</v>
      </c>
      <c r="U60" s="19">
        <f t="shared" si="2"/>
        <v>20</v>
      </c>
    </row>
    <row r="61" spans="1:21" ht="12.75">
      <c r="A61" s="26" t="s">
        <v>198</v>
      </c>
      <c r="B61" s="14" t="s">
        <v>197</v>
      </c>
      <c r="C61" s="45"/>
      <c r="D61" s="6">
        <v>1</v>
      </c>
      <c r="E61" s="6"/>
      <c r="F61" s="6"/>
      <c r="G61" s="6"/>
      <c r="H61" s="6"/>
      <c r="I61" s="6"/>
      <c r="J61" s="6"/>
      <c r="K61" s="6"/>
      <c r="L61" s="6"/>
      <c r="M61" s="6">
        <v>1</v>
      </c>
      <c r="N61" s="6">
        <v>3</v>
      </c>
      <c r="O61" s="6"/>
      <c r="P61" s="6"/>
      <c r="Q61" s="6"/>
      <c r="R61" s="84"/>
      <c r="S61" s="26">
        <f t="shared" si="0"/>
        <v>1</v>
      </c>
      <c r="T61" s="14">
        <f t="shared" si="1"/>
        <v>4</v>
      </c>
      <c r="U61" s="19">
        <f t="shared" si="2"/>
        <v>5</v>
      </c>
    </row>
    <row r="62" spans="1:21" ht="12.75">
      <c r="A62" s="26" t="s">
        <v>216</v>
      </c>
      <c r="B62" s="14" t="s">
        <v>215</v>
      </c>
      <c r="C62" s="45"/>
      <c r="D62" s="6"/>
      <c r="E62" s="6"/>
      <c r="F62" s="6">
        <v>1</v>
      </c>
      <c r="G62" s="6"/>
      <c r="H62" s="6"/>
      <c r="I62" s="6"/>
      <c r="J62" s="6"/>
      <c r="K62" s="6"/>
      <c r="L62" s="6"/>
      <c r="M62" s="6">
        <v>3</v>
      </c>
      <c r="N62" s="6">
        <v>4</v>
      </c>
      <c r="O62" s="6"/>
      <c r="P62" s="6">
        <v>1</v>
      </c>
      <c r="Q62" s="6"/>
      <c r="R62" s="84"/>
      <c r="S62" s="26">
        <f t="shared" si="0"/>
        <v>3</v>
      </c>
      <c r="T62" s="14">
        <f t="shared" si="1"/>
        <v>6</v>
      </c>
      <c r="U62" s="19">
        <f t="shared" si="2"/>
        <v>9</v>
      </c>
    </row>
    <row r="63" spans="1:21" ht="12.75">
      <c r="A63" s="26" t="s">
        <v>123</v>
      </c>
      <c r="B63" s="14" t="s">
        <v>122</v>
      </c>
      <c r="C63" s="45"/>
      <c r="D63" s="6"/>
      <c r="E63" s="6">
        <v>1</v>
      </c>
      <c r="F63" s="6"/>
      <c r="G63" s="6"/>
      <c r="H63" s="6"/>
      <c r="I63" s="6"/>
      <c r="J63" s="6"/>
      <c r="K63" s="6"/>
      <c r="L63" s="6">
        <v>1</v>
      </c>
      <c r="M63" s="6">
        <v>2</v>
      </c>
      <c r="N63" s="6">
        <v>4</v>
      </c>
      <c r="O63" s="6"/>
      <c r="P63" s="6"/>
      <c r="Q63" s="6"/>
      <c r="R63" s="84"/>
      <c r="S63" s="26">
        <f t="shared" si="0"/>
        <v>3</v>
      </c>
      <c r="T63" s="14">
        <f t="shared" si="1"/>
        <v>5</v>
      </c>
      <c r="U63" s="19">
        <f t="shared" si="2"/>
        <v>8</v>
      </c>
    </row>
    <row r="64" spans="1:21" ht="12.75">
      <c r="A64" s="26" t="s">
        <v>167</v>
      </c>
      <c r="B64" s="14" t="s">
        <v>166</v>
      </c>
      <c r="C64" s="45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4</v>
      </c>
      <c r="O64" s="6"/>
      <c r="P64" s="6"/>
      <c r="Q64" s="6"/>
      <c r="R64" s="84"/>
      <c r="S64" s="26">
        <f t="shared" si="0"/>
        <v>0</v>
      </c>
      <c r="T64" s="14">
        <f t="shared" si="1"/>
        <v>4</v>
      </c>
      <c r="U64" s="19">
        <f t="shared" si="2"/>
        <v>4</v>
      </c>
    </row>
    <row r="65" spans="1:21" ht="12.75">
      <c r="A65" s="26" t="s">
        <v>212</v>
      </c>
      <c r="B65" s="14" t="s">
        <v>211</v>
      </c>
      <c r="C65" s="45"/>
      <c r="D65" s="6"/>
      <c r="E65" s="6"/>
      <c r="F65" s="6"/>
      <c r="G65" s="6"/>
      <c r="H65" s="6"/>
      <c r="I65" s="6"/>
      <c r="J65" s="6"/>
      <c r="K65" s="6"/>
      <c r="L65" s="6"/>
      <c r="M65" s="6">
        <v>3</v>
      </c>
      <c r="N65" s="6">
        <v>4</v>
      </c>
      <c r="O65" s="6"/>
      <c r="P65" s="6">
        <v>1</v>
      </c>
      <c r="Q65" s="6"/>
      <c r="R65" s="84"/>
      <c r="S65" s="26">
        <f t="shared" si="0"/>
        <v>3</v>
      </c>
      <c r="T65" s="14">
        <f t="shared" si="1"/>
        <v>5</v>
      </c>
      <c r="U65" s="19">
        <f t="shared" si="2"/>
        <v>8</v>
      </c>
    </row>
    <row r="66" spans="1:21" ht="12.75">
      <c r="A66" s="26" t="s">
        <v>637</v>
      </c>
      <c r="B66" s="14" t="s">
        <v>631</v>
      </c>
      <c r="C66" s="45"/>
      <c r="D66" s="6"/>
      <c r="E66" s="6"/>
      <c r="F66" s="6"/>
      <c r="G66" s="6"/>
      <c r="H66" s="6"/>
      <c r="I66" s="6"/>
      <c r="J66" s="6"/>
      <c r="K66" s="6"/>
      <c r="L66" s="6"/>
      <c r="M66" s="6">
        <v>1</v>
      </c>
      <c r="N66" s="6">
        <v>1</v>
      </c>
      <c r="O66" s="6">
        <v>1</v>
      </c>
      <c r="P66" s="6"/>
      <c r="Q66" s="6"/>
      <c r="R66" s="84"/>
      <c r="S66" s="26">
        <f t="shared" si="0"/>
        <v>2</v>
      </c>
      <c r="T66" s="14">
        <f t="shared" si="1"/>
        <v>1</v>
      </c>
      <c r="U66" s="19">
        <f t="shared" si="2"/>
        <v>3</v>
      </c>
    </row>
    <row r="67" spans="1:21" ht="12.75">
      <c r="A67" s="26" t="s">
        <v>181</v>
      </c>
      <c r="B67" s="14" t="s">
        <v>174</v>
      </c>
      <c r="C67" s="45"/>
      <c r="D67" s="6"/>
      <c r="E67" s="6"/>
      <c r="F67" s="6"/>
      <c r="G67" s="6"/>
      <c r="H67" s="6"/>
      <c r="I67" s="6"/>
      <c r="J67" s="6"/>
      <c r="K67" s="6"/>
      <c r="L67" s="6">
        <v>5</v>
      </c>
      <c r="M67" s="6"/>
      <c r="N67" s="6">
        <v>9</v>
      </c>
      <c r="O67" s="6">
        <v>1</v>
      </c>
      <c r="P67" s="6">
        <v>2</v>
      </c>
      <c r="Q67" s="6"/>
      <c r="R67" s="84"/>
      <c r="S67" s="26">
        <f t="shared" si="0"/>
        <v>1</v>
      </c>
      <c r="T67" s="14">
        <f t="shared" si="1"/>
        <v>16</v>
      </c>
      <c r="U67" s="19">
        <f t="shared" si="2"/>
        <v>17</v>
      </c>
    </row>
    <row r="68" spans="1:21" ht="12.75">
      <c r="A68" s="27" t="s">
        <v>159</v>
      </c>
      <c r="B68" s="17" t="s">
        <v>158</v>
      </c>
      <c r="C68" s="46"/>
      <c r="D68" s="15"/>
      <c r="E68" s="15"/>
      <c r="F68" s="15">
        <v>1</v>
      </c>
      <c r="G68" s="15"/>
      <c r="H68" s="15"/>
      <c r="I68" s="15"/>
      <c r="J68" s="15"/>
      <c r="K68" s="15"/>
      <c r="L68" s="15"/>
      <c r="M68" s="15">
        <v>5</v>
      </c>
      <c r="N68" s="15">
        <v>15</v>
      </c>
      <c r="O68" s="15"/>
      <c r="P68" s="15">
        <v>1</v>
      </c>
      <c r="Q68" s="15"/>
      <c r="R68" s="85"/>
      <c r="S68" s="27">
        <f t="shared" si="0"/>
        <v>5</v>
      </c>
      <c r="T68" s="17">
        <f t="shared" si="1"/>
        <v>17</v>
      </c>
      <c r="U68" s="19">
        <f t="shared" si="2"/>
        <v>22</v>
      </c>
    </row>
    <row r="69" spans="1:21" ht="12.75">
      <c r="A69" t="s">
        <v>1</v>
      </c>
      <c r="C69">
        <f>SUM(C7:C68)</f>
        <v>1</v>
      </c>
      <c r="D69">
        <f aca="true" t="shared" si="6" ref="D69:U69">SUM(D7:D68)</f>
        <v>1</v>
      </c>
      <c r="E69">
        <f t="shared" si="6"/>
        <v>8</v>
      </c>
      <c r="F69">
        <f t="shared" si="6"/>
        <v>30</v>
      </c>
      <c r="G69">
        <f t="shared" si="6"/>
        <v>0</v>
      </c>
      <c r="H69">
        <f t="shared" si="6"/>
        <v>0</v>
      </c>
      <c r="I69">
        <f t="shared" si="6"/>
        <v>3</v>
      </c>
      <c r="J69">
        <f t="shared" si="6"/>
        <v>9</v>
      </c>
      <c r="K69">
        <f t="shared" si="6"/>
        <v>14</v>
      </c>
      <c r="L69">
        <f t="shared" si="6"/>
        <v>32</v>
      </c>
      <c r="M69">
        <f t="shared" si="6"/>
        <v>204</v>
      </c>
      <c r="N69">
        <f t="shared" si="6"/>
        <v>330</v>
      </c>
      <c r="O69">
        <f t="shared" si="6"/>
        <v>27</v>
      </c>
      <c r="P69">
        <f t="shared" si="6"/>
        <v>43</v>
      </c>
      <c r="Q69">
        <f t="shared" si="6"/>
        <v>0</v>
      </c>
      <c r="R69">
        <f t="shared" si="6"/>
        <v>0</v>
      </c>
      <c r="S69">
        <f t="shared" si="6"/>
        <v>257</v>
      </c>
      <c r="T69">
        <f t="shared" si="6"/>
        <v>445</v>
      </c>
      <c r="U69">
        <f t="shared" si="6"/>
        <v>702</v>
      </c>
    </row>
    <row r="72" spans="1:2" ht="12.75">
      <c r="A72" s="2" t="s">
        <v>8</v>
      </c>
      <c r="B72" s="40"/>
    </row>
    <row r="73" spans="1:2" ht="12.75">
      <c r="A73" s="2" t="s">
        <v>573</v>
      </c>
      <c r="B73" s="40"/>
    </row>
    <row r="74" spans="1:2" ht="12.75">
      <c r="A74" s="2" t="s">
        <v>608</v>
      </c>
      <c r="B74" s="40"/>
    </row>
    <row r="75" ht="12.75">
      <c r="B75" s="40"/>
    </row>
    <row r="76" spans="2:20" ht="12.75">
      <c r="B76" s="40"/>
      <c r="C76" s="99" t="s">
        <v>9</v>
      </c>
      <c r="D76" s="99"/>
      <c r="E76" s="99" t="s">
        <v>11</v>
      </c>
      <c r="F76" s="99"/>
      <c r="G76" s="99" t="s">
        <v>10</v>
      </c>
      <c r="H76" s="99"/>
      <c r="I76" s="99" t="s">
        <v>12</v>
      </c>
      <c r="J76" s="99"/>
      <c r="K76" s="99" t="s">
        <v>3</v>
      </c>
      <c r="L76" s="99"/>
      <c r="M76" s="99" t="s">
        <v>4</v>
      </c>
      <c r="N76" s="99"/>
      <c r="O76" s="99" t="s">
        <v>5</v>
      </c>
      <c r="P76" s="99"/>
      <c r="Q76" s="97" t="s">
        <v>94</v>
      </c>
      <c r="R76" s="98"/>
      <c r="S76" s="99" t="s">
        <v>13</v>
      </c>
      <c r="T76" s="99"/>
    </row>
    <row r="77" spans="1:21" ht="12.75">
      <c r="A77" s="4" t="s">
        <v>54</v>
      </c>
      <c r="B77" s="41" t="s">
        <v>55</v>
      </c>
      <c r="C77" s="33" t="s">
        <v>0</v>
      </c>
      <c r="D77" s="33" t="s">
        <v>6</v>
      </c>
      <c r="E77" s="33" t="s">
        <v>0</v>
      </c>
      <c r="F77" s="33" t="s">
        <v>6</v>
      </c>
      <c r="G77" s="33" t="s">
        <v>0</v>
      </c>
      <c r="H77" s="33" t="s">
        <v>6</v>
      </c>
      <c r="I77" s="33" t="s">
        <v>0</v>
      </c>
      <c r="J77" s="33" t="s">
        <v>6</v>
      </c>
      <c r="K77" s="33" t="s">
        <v>0</v>
      </c>
      <c r="L77" s="33" t="s">
        <v>6</v>
      </c>
      <c r="M77" s="33" t="s">
        <v>0</v>
      </c>
      <c r="N77" s="33" t="s">
        <v>6</v>
      </c>
      <c r="O77" s="33" t="s">
        <v>0</v>
      </c>
      <c r="P77" s="33" t="s">
        <v>6</v>
      </c>
      <c r="Q77" s="33" t="s">
        <v>0</v>
      </c>
      <c r="R77" s="33" t="s">
        <v>6</v>
      </c>
      <c r="S77" s="33" t="s">
        <v>0</v>
      </c>
      <c r="T77" s="33" t="s">
        <v>6</v>
      </c>
      <c r="U77" s="32" t="s">
        <v>1</v>
      </c>
    </row>
    <row r="78" spans="1:21" ht="12.75">
      <c r="A78" s="25" t="s">
        <v>121</v>
      </c>
      <c r="B78" s="13" t="s">
        <v>120</v>
      </c>
      <c r="C78" s="4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>
        <v>1</v>
      </c>
      <c r="O78" s="11">
        <v>1</v>
      </c>
      <c r="P78" s="11"/>
      <c r="Q78" s="11"/>
      <c r="R78" s="83"/>
      <c r="S78" s="25">
        <f aca="true" t="shared" si="7" ref="S78:S100">C78+E78+G78+I78+K78+M78+O78+Q78</f>
        <v>1</v>
      </c>
      <c r="T78" s="13">
        <f aca="true" t="shared" si="8" ref="T78:T100">D78+F78+H78+J78+L78+N78+P78+R78</f>
        <v>1</v>
      </c>
      <c r="U78" s="19">
        <f aca="true" t="shared" si="9" ref="U78:U100">SUM(S78:T78)</f>
        <v>2</v>
      </c>
    </row>
    <row r="79" spans="1:21" ht="12.75">
      <c r="A79" s="59" t="s">
        <v>220</v>
      </c>
      <c r="B79" s="14" t="s">
        <v>154</v>
      </c>
      <c r="C79" s="45"/>
      <c r="D79" s="6"/>
      <c r="E79" s="6"/>
      <c r="F79" s="6"/>
      <c r="G79" s="6"/>
      <c r="H79" s="6"/>
      <c r="I79" s="6"/>
      <c r="J79" s="6"/>
      <c r="K79" s="6"/>
      <c r="L79" s="6"/>
      <c r="M79" s="6">
        <v>1</v>
      </c>
      <c r="N79" s="6">
        <v>3</v>
      </c>
      <c r="O79" s="6"/>
      <c r="P79" s="6"/>
      <c r="Q79" s="6"/>
      <c r="R79" s="84"/>
      <c r="S79" s="26">
        <f t="shared" si="7"/>
        <v>1</v>
      </c>
      <c r="T79" s="14">
        <f t="shared" si="8"/>
        <v>3</v>
      </c>
      <c r="U79" s="19">
        <f t="shared" si="9"/>
        <v>4</v>
      </c>
    </row>
    <row r="80" spans="1:21" ht="12.75">
      <c r="A80" s="26" t="s">
        <v>169</v>
      </c>
      <c r="B80" s="14" t="s">
        <v>168</v>
      </c>
      <c r="C80" s="4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1</v>
      </c>
      <c r="P80" s="6"/>
      <c r="Q80" s="6"/>
      <c r="R80" s="84"/>
      <c r="S80" s="26">
        <f t="shared" si="7"/>
        <v>1</v>
      </c>
      <c r="T80" s="14">
        <f t="shared" si="8"/>
        <v>0</v>
      </c>
      <c r="U80" s="19">
        <f t="shared" si="9"/>
        <v>1</v>
      </c>
    </row>
    <row r="81" spans="1:21" ht="12.75">
      <c r="A81" s="26" t="s">
        <v>161</v>
      </c>
      <c r="B81" s="14" t="s">
        <v>160</v>
      </c>
      <c r="C81" s="45"/>
      <c r="D81" s="6"/>
      <c r="E81" s="6"/>
      <c r="F81" s="6"/>
      <c r="G81" s="6"/>
      <c r="H81" s="6"/>
      <c r="I81" s="6"/>
      <c r="J81" s="6"/>
      <c r="K81" s="6"/>
      <c r="L81" s="6"/>
      <c r="M81" s="6">
        <v>2</v>
      </c>
      <c r="N81" s="6"/>
      <c r="O81" s="6"/>
      <c r="P81" s="6"/>
      <c r="Q81" s="6"/>
      <c r="R81" s="84"/>
      <c r="S81" s="26">
        <f t="shared" si="7"/>
        <v>2</v>
      </c>
      <c r="T81" s="14">
        <f t="shared" si="8"/>
        <v>0</v>
      </c>
      <c r="U81" s="19">
        <f t="shared" si="9"/>
        <v>2</v>
      </c>
    </row>
    <row r="82" spans="1:21" ht="12.75">
      <c r="A82" s="26" t="s">
        <v>633</v>
      </c>
      <c r="B82" s="14" t="s">
        <v>223</v>
      </c>
      <c r="C82" s="45"/>
      <c r="D82" s="6"/>
      <c r="E82" s="6"/>
      <c r="F82" s="6"/>
      <c r="G82" s="6"/>
      <c r="H82" s="6"/>
      <c r="I82" s="6"/>
      <c r="J82" s="6"/>
      <c r="K82" s="6"/>
      <c r="L82" s="6"/>
      <c r="M82" s="6">
        <v>1</v>
      </c>
      <c r="N82" s="6"/>
      <c r="O82" s="6"/>
      <c r="P82" s="6"/>
      <c r="Q82" s="6"/>
      <c r="R82" s="84"/>
      <c r="S82" s="26">
        <f t="shared" si="7"/>
        <v>1</v>
      </c>
      <c r="T82" s="14">
        <f t="shared" si="8"/>
        <v>0</v>
      </c>
      <c r="U82" s="19">
        <f t="shared" si="9"/>
        <v>1</v>
      </c>
    </row>
    <row r="83" spans="1:21" ht="12.75">
      <c r="A83" s="59" t="s">
        <v>127</v>
      </c>
      <c r="B83" s="14" t="s">
        <v>126</v>
      </c>
      <c r="C83" s="45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3</v>
      </c>
      <c r="O83" s="6"/>
      <c r="P83" s="6"/>
      <c r="Q83" s="6"/>
      <c r="R83" s="84"/>
      <c r="S83" s="26">
        <f t="shared" si="7"/>
        <v>0</v>
      </c>
      <c r="T83" s="14">
        <f t="shared" si="8"/>
        <v>3</v>
      </c>
      <c r="U83" s="19">
        <f t="shared" si="9"/>
        <v>3</v>
      </c>
    </row>
    <row r="84" spans="1:21" ht="12.75">
      <c r="A84" s="26" t="s">
        <v>140</v>
      </c>
      <c r="B84" s="14" t="s">
        <v>139</v>
      </c>
      <c r="C84" s="45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1</v>
      </c>
      <c r="O84" s="6"/>
      <c r="P84" s="6"/>
      <c r="Q84" s="6"/>
      <c r="R84" s="84"/>
      <c r="S84" s="26">
        <f t="shared" si="7"/>
        <v>0</v>
      </c>
      <c r="T84" s="14">
        <f t="shared" si="8"/>
        <v>1</v>
      </c>
      <c r="U84" s="19">
        <f t="shared" si="9"/>
        <v>1</v>
      </c>
    </row>
    <row r="85" spans="1:21" ht="12.75">
      <c r="A85" s="26" t="s">
        <v>146</v>
      </c>
      <c r="B85" s="14" t="s">
        <v>145</v>
      </c>
      <c r="C85" s="45"/>
      <c r="D85" s="6"/>
      <c r="E85" s="6"/>
      <c r="F85" s="6"/>
      <c r="G85" s="6"/>
      <c r="H85" s="6"/>
      <c r="I85" s="6"/>
      <c r="J85" s="6"/>
      <c r="K85" s="6"/>
      <c r="L85" s="6"/>
      <c r="M85" s="6">
        <v>1</v>
      </c>
      <c r="N85" s="6"/>
      <c r="O85" s="6"/>
      <c r="P85" s="6"/>
      <c r="Q85" s="6"/>
      <c r="R85" s="84"/>
      <c r="S85" s="26">
        <f t="shared" si="7"/>
        <v>1</v>
      </c>
      <c r="T85" s="14">
        <f t="shared" si="8"/>
        <v>0</v>
      </c>
      <c r="U85" s="19">
        <f t="shared" si="9"/>
        <v>1</v>
      </c>
    </row>
    <row r="86" spans="1:21" ht="12.75">
      <c r="A86" s="26" t="s">
        <v>204</v>
      </c>
      <c r="B86" s="14" t="s">
        <v>203</v>
      </c>
      <c r="C86" s="45"/>
      <c r="D86" s="6"/>
      <c r="E86" s="6"/>
      <c r="F86" s="6"/>
      <c r="G86" s="6"/>
      <c r="H86" s="6"/>
      <c r="I86" s="6"/>
      <c r="J86" s="6"/>
      <c r="K86" s="6"/>
      <c r="L86" s="6"/>
      <c r="M86" s="6">
        <v>1</v>
      </c>
      <c r="N86" s="6"/>
      <c r="O86" s="6"/>
      <c r="P86" s="6"/>
      <c r="Q86" s="6"/>
      <c r="R86" s="84"/>
      <c r="S86" s="26">
        <f t="shared" si="7"/>
        <v>1</v>
      </c>
      <c r="T86" s="14">
        <f t="shared" si="8"/>
        <v>0</v>
      </c>
      <c r="U86" s="19">
        <f t="shared" si="9"/>
        <v>1</v>
      </c>
    </row>
    <row r="87" spans="1:21" ht="12.75">
      <c r="A87" s="26" t="s">
        <v>632</v>
      </c>
      <c r="B87" s="14" t="s">
        <v>625</v>
      </c>
      <c r="C87" s="4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v>1</v>
      </c>
      <c r="P87" s="6"/>
      <c r="Q87" s="6"/>
      <c r="R87" s="84"/>
      <c r="S87" s="26">
        <f t="shared" si="7"/>
        <v>1</v>
      </c>
      <c r="T87" s="14">
        <f t="shared" si="8"/>
        <v>0</v>
      </c>
      <c r="U87" s="19">
        <f t="shared" si="9"/>
        <v>1</v>
      </c>
    </row>
    <row r="88" spans="1:21" ht="12.75">
      <c r="A88" s="26" t="s">
        <v>196</v>
      </c>
      <c r="B88" s="14" t="s">
        <v>195</v>
      </c>
      <c r="C88" s="45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1</v>
      </c>
      <c r="O88" s="6"/>
      <c r="P88" s="6">
        <v>1</v>
      </c>
      <c r="Q88" s="6"/>
      <c r="R88" s="84"/>
      <c r="S88" s="26">
        <f t="shared" si="7"/>
        <v>0</v>
      </c>
      <c r="T88" s="14">
        <f t="shared" si="8"/>
        <v>2</v>
      </c>
      <c r="U88" s="19">
        <f t="shared" si="9"/>
        <v>2</v>
      </c>
    </row>
    <row r="89" spans="1:21" ht="12.75">
      <c r="A89" s="26" t="s">
        <v>208</v>
      </c>
      <c r="B89" s="14" t="s">
        <v>207</v>
      </c>
      <c r="C89" s="45"/>
      <c r="D89" s="6"/>
      <c r="E89" s="6"/>
      <c r="F89" s="6">
        <v>1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4"/>
      <c r="S89" s="26">
        <f t="shared" si="7"/>
        <v>0</v>
      </c>
      <c r="T89" s="14">
        <f t="shared" si="8"/>
        <v>1</v>
      </c>
      <c r="U89" s="19">
        <f t="shared" si="9"/>
        <v>1</v>
      </c>
    </row>
    <row r="90" spans="1:21" ht="12.75">
      <c r="A90" s="26" t="s">
        <v>144</v>
      </c>
      <c r="B90" s="14" t="s">
        <v>143</v>
      </c>
      <c r="C90" s="45"/>
      <c r="D90" s="6"/>
      <c r="E90" s="6"/>
      <c r="F90" s="6"/>
      <c r="G90" s="6"/>
      <c r="H90" s="6"/>
      <c r="I90" s="6"/>
      <c r="J90" s="6"/>
      <c r="K90" s="6"/>
      <c r="L90" s="6"/>
      <c r="M90" s="6">
        <v>3</v>
      </c>
      <c r="N90" s="6"/>
      <c r="O90" s="6"/>
      <c r="P90" s="6"/>
      <c r="Q90" s="6"/>
      <c r="R90" s="84"/>
      <c r="S90" s="26">
        <f t="shared" si="7"/>
        <v>3</v>
      </c>
      <c r="T90" s="14">
        <f t="shared" si="8"/>
        <v>0</v>
      </c>
      <c r="U90" s="19">
        <f t="shared" si="9"/>
        <v>3</v>
      </c>
    </row>
    <row r="91" spans="1:21" ht="12.75">
      <c r="A91" s="26" t="s">
        <v>131</v>
      </c>
      <c r="B91" s="14" t="s">
        <v>130</v>
      </c>
      <c r="C91" s="45"/>
      <c r="D91" s="6"/>
      <c r="E91" s="6"/>
      <c r="F91" s="6"/>
      <c r="G91" s="6"/>
      <c r="H91" s="6"/>
      <c r="I91" s="6"/>
      <c r="J91" s="6"/>
      <c r="K91" s="6">
        <v>1</v>
      </c>
      <c r="L91" s="6"/>
      <c r="M91" s="6">
        <v>2</v>
      </c>
      <c r="N91" s="6"/>
      <c r="O91" s="6"/>
      <c r="P91" s="6"/>
      <c r="Q91" s="6"/>
      <c r="R91" s="84"/>
      <c r="S91" s="26">
        <f t="shared" si="7"/>
        <v>3</v>
      </c>
      <c r="T91" s="14">
        <f t="shared" si="8"/>
        <v>0</v>
      </c>
      <c r="U91" s="19">
        <f t="shared" si="9"/>
        <v>3</v>
      </c>
    </row>
    <row r="92" spans="1:21" ht="12.75">
      <c r="A92" s="26" t="s">
        <v>214</v>
      </c>
      <c r="B92" s="14" t="s">
        <v>213</v>
      </c>
      <c r="C92" s="45"/>
      <c r="D92" s="6"/>
      <c r="E92" s="6"/>
      <c r="F92" s="6"/>
      <c r="G92" s="6"/>
      <c r="H92" s="6"/>
      <c r="I92" s="6"/>
      <c r="J92" s="6"/>
      <c r="K92" s="6"/>
      <c r="L92" s="6"/>
      <c r="M92" s="6"/>
      <c r="N92" s="6">
        <v>2</v>
      </c>
      <c r="O92" s="6"/>
      <c r="P92" s="6"/>
      <c r="Q92" s="6"/>
      <c r="R92" s="84"/>
      <c r="S92" s="26">
        <f t="shared" si="7"/>
        <v>0</v>
      </c>
      <c r="T92" s="14">
        <f t="shared" si="8"/>
        <v>2</v>
      </c>
      <c r="U92" s="19">
        <f t="shared" si="9"/>
        <v>2</v>
      </c>
    </row>
    <row r="93" spans="1:21" ht="12.75">
      <c r="A93" s="26" t="s">
        <v>119</v>
      </c>
      <c r="B93" s="14" t="s">
        <v>118</v>
      </c>
      <c r="C93" s="45"/>
      <c r="D93" s="6"/>
      <c r="E93" s="6"/>
      <c r="F93" s="6"/>
      <c r="G93" s="6"/>
      <c r="H93" s="6"/>
      <c r="I93" s="6"/>
      <c r="J93" s="6"/>
      <c r="K93" s="6"/>
      <c r="L93" s="6"/>
      <c r="M93" s="6">
        <v>2</v>
      </c>
      <c r="N93" s="6"/>
      <c r="O93" s="6"/>
      <c r="P93" s="6"/>
      <c r="Q93" s="6"/>
      <c r="R93" s="84"/>
      <c r="S93" s="26">
        <f t="shared" si="7"/>
        <v>2</v>
      </c>
      <c r="T93" s="14">
        <f t="shared" si="8"/>
        <v>0</v>
      </c>
      <c r="U93" s="19">
        <f t="shared" si="9"/>
        <v>2</v>
      </c>
    </row>
    <row r="94" spans="1:21" ht="12.75">
      <c r="A94" s="26" t="s">
        <v>125</v>
      </c>
      <c r="B94" s="14" t="s">
        <v>124</v>
      </c>
      <c r="C94" s="45"/>
      <c r="D94" s="6"/>
      <c r="E94" s="6"/>
      <c r="F94" s="6">
        <v>2</v>
      </c>
      <c r="G94" s="6"/>
      <c r="H94" s="6"/>
      <c r="I94" s="6"/>
      <c r="J94" s="6"/>
      <c r="K94" s="6"/>
      <c r="L94" s="6"/>
      <c r="M94" s="6">
        <v>1</v>
      </c>
      <c r="N94" s="6">
        <v>5</v>
      </c>
      <c r="O94" s="6"/>
      <c r="P94" s="6"/>
      <c r="Q94" s="6"/>
      <c r="R94" s="84"/>
      <c r="S94" s="26">
        <f t="shared" si="7"/>
        <v>1</v>
      </c>
      <c r="T94" s="14">
        <f t="shared" si="8"/>
        <v>7</v>
      </c>
      <c r="U94" s="19">
        <f t="shared" si="9"/>
        <v>8</v>
      </c>
    </row>
    <row r="95" spans="1:21" ht="12.75">
      <c r="A95" s="26" t="s">
        <v>129</v>
      </c>
      <c r="B95" s="14" t="s">
        <v>128</v>
      </c>
      <c r="C95" s="45"/>
      <c r="D95" s="6"/>
      <c r="E95" s="6"/>
      <c r="F95" s="6"/>
      <c r="G95" s="6"/>
      <c r="H95" s="6"/>
      <c r="I95" s="6"/>
      <c r="J95" s="6"/>
      <c r="K95" s="6"/>
      <c r="L95" s="6"/>
      <c r="M95" s="6">
        <v>1</v>
      </c>
      <c r="N95" s="6">
        <v>4</v>
      </c>
      <c r="O95" s="6"/>
      <c r="P95" s="6">
        <v>2</v>
      </c>
      <c r="Q95" s="6"/>
      <c r="R95" s="84"/>
      <c r="S95" s="26">
        <f t="shared" si="7"/>
        <v>1</v>
      </c>
      <c r="T95" s="14">
        <f t="shared" si="8"/>
        <v>6</v>
      </c>
      <c r="U95" s="19">
        <f t="shared" si="9"/>
        <v>7</v>
      </c>
    </row>
    <row r="96" spans="1:21" ht="12.75">
      <c r="A96" s="26" t="s">
        <v>198</v>
      </c>
      <c r="B96" s="14" t="s">
        <v>197</v>
      </c>
      <c r="C96" s="45"/>
      <c r="D96" s="6"/>
      <c r="E96" s="6"/>
      <c r="F96" s="6"/>
      <c r="G96" s="6"/>
      <c r="H96" s="6"/>
      <c r="I96" s="6"/>
      <c r="J96" s="6"/>
      <c r="K96" s="6"/>
      <c r="L96" s="6"/>
      <c r="M96" s="6">
        <v>1</v>
      </c>
      <c r="N96" s="6"/>
      <c r="O96" s="6"/>
      <c r="P96" s="6"/>
      <c r="Q96" s="6"/>
      <c r="R96" s="84"/>
      <c r="S96" s="26">
        <f t="shared" si="7"/>
        <v>1</v>
      </c>
      <c r="T96" s="14">
        <f t="shared" si="8"/>
        <v>0</v>
      </c>
      <c r="U96" s="19">
        <f t="shared" si="9"/>
        <v>1</v>
      </c>
    </row>
    <row r="97" spans="1:21" ht="12.75">
      <c r="A97" s="26" t="s">
        <v>216</v>
      </c>
      <c r="B97" s="14" t="s">
        <v>215</v>
      </c>
      <c r="C97" s="45"/>
      <c r="D97" s="6"/>
      <c r="E97" s="6"/>
      <c r="F97" s="6"/>
      <c r="G97" s="6"/>
      <c r="H97" s="6"/>
      <c r="I97" s="6"/>
      <c r="J97" s="6"/>
      <c r="K97" s="6"/>
      <c r="L97" s="6"/>
      <c r="M97" s="6"/>
      <c r="N97" s="6">
        <v>1</v>
      </c>
      <c r="O97" s="6"/>
      <c r="P97" s="6"/>
      <c r="Q97" s="6"/>
      <c r="R97" s="84"/>
      <c r="S97" s="26">
        <f t="shared" si="7"/>
        <v>0</v>
      </c>
      <c r="T97" s="14">
        <f t="shared" si="8"/>
        <v>1</v>
      </c>
      <c r="U97" s="19">
        <f t="shared" si="9"/>
        <v>1</v>
      </c>
    </row>
    <row r="98" spans="1:21" ht="12.75">
      <c r="A98" s="26" t="s">
        <v>123</v>
      </c>
      <c r="B98" s="14" t="s">
        <v>122</v>
      </c>
      <c r="C98" s="45"/>
      <c r="D98" s="6"/>
      <c r="E98" s="6"/>
      <c r="F98" s="6"/>
      <c r="G98" s="6"/>
      <c r="H98" s="6"/>
      <c r="I98" s="6"/>
      <c r="J98" s="6"/>
      <c r="K98" s="6"/>
      <c r="L98" s="6"/>
      <c r="M98" s="6">
        <v>1</v>
      </c>
      <c r="N98" s="6">
        <v>1</v>
      </c>
      <c r="O98" s="6"/>
      <c r="P98" s="6"/>
      <c r="Q98" s="6"/>
      <c r="R98" s="84"/>
      <c r="S98" s="26">
        <f t="shared" si="7"/>
        <v>1</v>
      </c>
      <c r="T98" s="14">
        <f t="shared" si="8"/>
        <v>1</v>
      </c>
      <c r="U98" s="19">
        <f t="shared" si="9"/>
        <v>2</v>
      </c>
    </row>
    <row r="99" spans="1:21" ht="12.75">
      <c r="A99" s="26" t="s">
        <v>181</v>
      </c>
      <c r="B99" s="14" t="s">
        <v>174</v>
      </c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>
        <v>4</v>
      </c>
      <c r="O99" s="6"/>
      <c r="P99" s="6"/>
      <c r="Q99" s="6"/>
      <c r="R99" s="84"/>
      <c r="S99" s="26">
        <f t="shared" si="7"/>
        <v>0</v>
      </c>
      <c r="T99" s="14">
        <f t="shared" si="8"/>
        <v>4</v>
      </c>
      <c r="U99" s="19">
        <f t="shared" si="9"/>
        <v>4</v>
      </c>
    </row>
    <row r="100" spans="1:21" ht="12.75">
      <c r="A100" s="27" t="s">
        <v>159</v>
      </c>
      <c r="B100" s="17" t="s">
        <v>158</v>
      </c>
      <c r="C100" s="46"/>
      <c r="D100" s="15"/>
      <c r="E100" s="15"/>
      <c r="F100" s="15"/>
      <c r="G100" s="15"/>
      <c r="H100" s="15"/>
      <c r="I100" s="15"/>
      <c r="J100" s="15"/>
      <c r="K100" s="15"/>
      <c r="L100" s="15">
        <v>1</v>
      </c>
      <c r="M100" s="15"/>
      <c r="N100" s="15">
        <v>5</v>
      </c>
      <c r="O100" s="15"/>
      <c r="P100" s="15"/>
      <c r="Q100" s="15"/>
      <c r="R100" s="85"/>
      <c r="S100" s="27">
        <f t="shared" si="7"/>
        <v>0</v>
      </c>
      <c r="T100" s="17">
        <f t="shared" si="8"/>
        <v>6</v>
      </c>
      <c r="U100" s="19">
        <f t="shared" si="9"/>
        <v>6</v>
      </c>
    </row>
    <row r="101" spans="1:21" ht="12.75">
      <c r="A101" t="s">
        <v>1</v>
      </c>
      <c r="C101">
        <f>SUM(C78:C100)</f>
        <v>0</v>
      </c>
      <c r="D101">
        <f aca="true" t="shared" si="10" ref="D101:U101">SUM(D78:D100)</f>
        <v>0</v>
      </c>
      <c r="E101">
        <f t="shared" si="10"/>
        <v>0</v>
      </c>
      <c r="F101">
        <f t="shared" si="10"/>
        <v>3</v>
      </c>
      <c r="G101">
        <f t="shared" si="10"/>
        <v>0</v>
      </c>
      <c r="H101">
        <f t="shared" si="10"/>
        <v>0</v>
      </c>
      <c r="I101">
        <f t="shared" si="10"/>
        <v>0</v>
      </c>
      <c r="J101">
        <f t="shared" si="10"/>
        <v>0</v>
      </c>
      <c r="K101">
        <f t="shared" si="10"/>
        <v>1</v>
      </c>
      <c r="L101">
        <f t="shared" si="10"/>
        <v>1</v>
      </c>
      <c r="M101">
        <f t="shared" si="10"/>
        <v>17</v>
      </c>
      <c r="N101">
        <f t="shared" si="10"/>
        <v>31</v>
      </c>
      <c r="O101">
        <f t="shared" si="10"/>
        <v>3</v>
      </c>
      <c r="P101">
        <f t="shared" si="10"/>
        <v>3</v>
      </c>
      <c r="Q101">
        <f t="shared" si="10"/>
        <v>0</v>
      </c>
      <c r="R101">
        <f t="shared" si="10"/>
        <v>0</v>
      </c>
      <c r="S101">
        <f t="shared" si="10"/>
        <v>21</v>
      </c>
      <c r="T101">
        <f t="shared" si="10"/>
        <v>38</v>
      </c>
      <c r="U101">
        <f t="shared" si="10"/>
        <v>59</v>
      </c>
    </row>
    <row r="104" spans="1:2" ht="12.75">
      <c r="A104" s="2" t="s">
        <v>8</v>
      </c>
      <c r="B104" s="40"/>
    </row>
    <row r="105" spans="1:2" ht="12.75">
      <c r="A105" s="2" t="s">
        <v>574</v>
      </c>
      <c r="B105" s="40"/>
    </row>
    <row r="106" spans="1:2" ht="12.75">
      <c r="A106" s="2" t="s">
        <v>608</v>
      </c>
      <c r="B106" s="40"/>
    </row>
    <row r="107" ht="12.75">
      <c r="B107" s="40"/>
    </row>
    <row r="108" spans="2:20" ht="12.75">
      <c r="B108" s="40"/>
      <c r="C108" s="99" t="s">
        <v>9</v>
      </c>
      <c r="D108" s="99"/>
      <c r="E108" s="99" t="s">
        <v>11</v>
      </c>
      <c r="F108" s="99"/>
      <c r="G108" s="99" t="s">
        <v>10</v>
      </c>
      <c r="H108" s="99"/>
      <c r="I108" s="99" t="s">
        <v>12</v>
      </c>
      <c r="J108" s="99"/>
      <c r="K108" s="99" t="s">
        <v>3</v>
      </c>
      <c r="L108" s="99"/>
      <c r="M108" s="99" t="s">
        <v>4</v>
      </c>
      <c r="N108" s="99"/>
      <c r="O108" s="99" t="s">
        <v>5</v>
      </c>
      <c r="P108" s="99"/>
      <c r="Q108" s="97" t="s">
        <v>94</v>
      </c>
      <c r="R108" s="98"/>
      <c r="S108" s="99" t="s">
        <v>13</v>
      </c>
      <c r="T108" s="99"/>
    </row>
    <row r="109" spans="1:21" ht="12.75">
      <c r="A109" s="4" t="s">
        <v>54</v>
      </c>
      <c r="B109" s="41" t="s">
        <v>55</v>
      </c>
      <c r="C109" s="33" t="s">
        <v>0</v>
      </c>
      <c r="D109" s="33" t="s">
        <v>6</v>
      </c>
      <c r="E109" s="33" t="s">
        <v>0</v>
      </c>
      <c r="F109" s="33" t="s">
        <v>6</v>
      </c>
      <c r="G109" s="33" t="s">
        <v>0</v>
      </c>
      <c r="H109" s="33" t="s">
        <v>6</v>
      </c>
      <c r="I109" s="33" t="s">
        <v>0</v>
      </c>
      <c r="J109" s="33" t="s">
        <v>6</v>
      </c>
      <c r="K109" s="33" t="s">
        <v>0</v>
      </c>
      <c r="L109" s="33" t="s">
        <v>6</v>
      </c>
      <c r="M109" s="33" t="s">
        <v>0</v>
      </c>
      <c r="N109" s="33" t="s">
        <v>6</v>
      </c>
      <c r="O109" s="33" t="s">
        <v>0</v>
      </c>
      <c r="P109" s="33" t="s">
        <v>6</v>
      </c>
      <c r="Q109" s="33" t="s">
        <v>0</v>
      </c>
      <c r="R109" s="33" t="s">
        <v>6</v>
      </c>
      <c r="S109" s="33" t="s">
        <v>0</v>
      </c>
      <c r="T109" s="33" t="s">
        <v>6</v>
      </c>
      <c r="U109" s="32" t="s">
        <v>1</v>
      </c>
    </row>
    <row r="110" spans="1:21" ht="12.75">
      <c r="A110" s="36" t="s">
        <v>181</v>
      </c>
      <c r="B110" s="23" t="s">
        <v>174</v>
      </c>
      <c r="C110" s="7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>
        <v>1</v>
      </c>
      <c r="O110" s="21"/>
      <c r="P110" s="21"/>
      <c r="Q110" s="21"/>
      <c r="R110" s="23"/>
      <c r="S110" s="36">
        <f>C110+E110+G110+I110+K110+M110+O110+Q110</f>
        <v>0</v>
      </c>
      <c r="T110" s="23">
        <f>D110+F110+H110+J110+L110+N110+P110+R110</f>
        <v>1</v>
      </c>
      <c r="U110" s="19">
        <f>SUM(S110:T110)</f>
        <v>1</v>
      </c>
    </row>
    <row r="111" spans="1:21" ht="12.75">
      <c r="A111" t="s">
        <v>1</v>
      </c>
      <c r="C111">
        <f>SUM(C110:C110)</f>
        <v>0</v>
      </c>
      <c r="D111">
        <f>SUM(D110:D110)</f>
        <v>0</v>
      </c>
      <c r="E111">
        <f>SUM(E110:E110)</f>
        <v>0</v>
      </c>
      <c r="F111">
        <f>SUM(F110:F110)</f>
        <v>0</v>
      </c>
      <c r="G111">
        <f>SUM(G110:G110)</f>
        <v>0</v>
      </c>
      <c r="H111">
        <f>SUM(H110:H110)</f>
        <v>0</v>
      </c>
      <c r="I111">
        <f>SUM(I110:I110)</f>
        <v>0</v>
      </c>
      <c r="J111">
        <f>SUM(J110:J110)</f>
        <v>0</v>
      </c>
      <c r="K111">
        <f>SUM(K110:K110)</f>
        <v>0</v>
      </c>
      <c r="L111">
        <f>SUM(L110:L110)</f>
        <v>0</v>
      </c>
      <c r="M111">
        <f>SUM(M110:M110)</f>
        <v>0</v>
      </c>
      <c r="N111">
        <f>SUM(N110:N110)</f>
        <v>1</v>
      </c>
      <c r="O111">
        <f>SUM(O110:O110)</f>
        <v>0</v>
      </c>
      <c r="P111">
        <f>SUM(P110:P110)</f>
        <v>0</v>
      </c>
      <c r="Q111">
        <f>SUM(Q110:Q110)</f>
        <v>0</v>
      </c>
      <c r="R111">
        <f>SUM(R110:R110)</f>
        <v>0</v>
      </c>
      <c r="S111">
        <f>SUM(S110:S110)</f>
        <v>0</v>
      </c>
      <c r="T111">
        <f>SUM(T110:T110)</f>
        <v>1</v>
      </c>
      <c r="U111">
        <f>SUM(U110:U110)</f>
        <v>1</v>
      </c>
    </row>
    <row r="121" spans="26:27" ht="12.75">
      <c r="Z121" t="s">
        <v>151</v>
      </c>
      <c r="AA121" s="86" t="s">
        <v>152</v>
      </c>
    </row>
    <row r="122" spans="26:27" ht="12.75">
      <c r="Z122" t="s">
        <v>223</v>
      </c>
      <c r="AA122" s="86" t="s">
        <v>224</v>
      </c>
    </row>
    <row r="123" spans="26:27" ht="12.75">
      <c r="Z123" t="s">
        <v>221</v>
      </c>
      <c r="AA123" s="86" t="s">
        <v>222</v>
      </c>
    </row>
    <row r="124" spans="26:27" ht="12.75">
      <c r="Z124" t="s">
        <v>175</v>
      </c>
      <c r="AA124" s="86" t="s">
        <v>176</v>
      </c>
    </row>
    <row r="125" spans="26:27" ht="12.75">
      <c r="Z125" t="s">
        <v>203</v>
      </c>
      <c r="AA125" s="86" t="s">
        <v>204</v>
      </c>
    </row>
    <row r="126" spans="26:27" ht="12.75">
      <c r="Z126" t="s">
        <v>205</v>
      </c>
      <c r="AA126" s="86" t="s">
        <v>206</v>
      </c>
    </row>
  </sheetData>
  <sheetProtection/>
  <mergeCells count="27">
    <mergeCell ref="O76:P76"/>
    <mergeCell ref="C5:D5"/>
    <mergeCell ref="E5:F5"/>
    <mergeCell ref="G5:H5"/>
    <mergeCell ref="I5:J5"/>
    <mergeCell ref="K5:L5"/>
    <mergeCell ref="M5:N5"/>
    <mergeCell ref="O108:P108"/>
    <mergeCell ref="O5:P5"/>
    <mergeCell ref="Q5:R5"/>
    <mergeCell ref="S5:T5"/>
    <mergeCell ref="C76:D76"/>
    <mergeCell ref="E76:F76"/>
    <mergeCell ref="G76:H76"/>
    <mergeCell ref="I76:J76"/>
    <mergeCell ref="K76:L76"/>
    <mergeCell ref="M76:N76"/>
    <mergeCell ref="Q108:R108"/>
    <mergeCell ref="Q76:R76"/>
    <mergeCell ref="S76:T76"/>
    <mergeCell ref="C108:D108"/>
    <mergeCell ref="E108:F108"/>
    <mergeCell ref="G108:H108"/>
    <mergeCell ref="I108:J108"/>
    <mergeCell ref="S108:T108"/>
    <mergeCell ref="K108:L108"/>
    <mergeCell ref="M108:N10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7" width="8.28125" style="0" customWidth="1"/>
  </cols>
  <sheetData>
    <row r="1" spans="1:6" ht="12.75">
      <c r="A1" s="2" t="s">
        <v>8</v>
      </c>
      <c r="C1" s="1"/>
      <c r="D1" s="40"/>
      <c r="E1" s="1"/>
      <c r="F1" s="1"/>
    </row>
    <row r="2" spans="1:6" ht="12.75">
      <c r="A2" s="2" t="s">
        <v>61</v>
      </c>
      <c r="C2" s="1"/>
      <c r="D2" s="40"/>
      <c r="E2" s="1"/>
      <c r="F2" s="1"/>
    </row>
    <row r="3" spans="1:6" ht="12.75">
      <c r="A3" s="2" t="s">
        <v>608</v>
      </c>
      <c r="D3" s="40"/>
      <c r="E3" s="1"/>
      <c r="F3" s="1"/>
    </row>
    <row r="4" spans="1:6" ht="12.75">
      <c r="A4" s="2"/>
      <c r="C4" s="2" t="s">
        <v>14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99" t="s">
        <v>9</v>
      </c>
      <c r="H5" s="99"/>
      <c r="I5" s="99" t="s">
        <v>11</v>
      </c>
      <c r="J5" s="99"/>
      <c r="K5" s="99" t="s">
        <v>10</v>
      </c>
      <c r="L5" s="99"/>
      <c r="M5" s="99" t="s">
        <v>584</v>
      </c>
      <c r="N5" s="99"/>
      <c r="O5" s="97" t="s">
        <v>585</v>
      </c>
      <c r="P5" s="98"/>
      <c r="Q5" s="99" t="s">
        <v>3</v>
      </c>
      <c r="R5" s="99"/>
      <c r="S5" s="99" t="s">
        <v>4</v>
      </c>
      <c r="T5" s="99"/>
      <c r="U5" s="99" t="s">
        <v>5</v>
      </c>
      <c r="V5" s="99"/>
      <c r="W5" s="97" t="s">
        <v>94</v>
      </c>
      <c r="X5" s="98"/>
      <c r="Y5" s="99" t="s">
        <v>13</v>
      </c>
      <c r="Z5" s="99"/>
    </row>
    <row r="6" spans="1:27" ht="12.75">
      <c r="A6" s="3" t="s">
        <v>93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52" t="s">
        <v>542</v>
      </c>
      <c r="B7" s="144" t="s">
        <v>248</v>
      </c>
      <c r="C7" s="12" t="s">
        <v>89</v>
      </c>
      <c r="D7" s="11" t="s">
        <v>247</v>
      </c>
      <c r="E7" s="144" t="s">
        <v>18</v>
      </c>
      <c r="F7" s="145" t="s">
        <v>249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5</v>
      </c>
      <c r="U7" s="11"/>
      <c r="V7" s="11">
        <v>1</v>
      </c>
      <c r="W7" s="11"/>
      <c r="X7" s="13"/>
      <c r="Y7" s="25">
        <f>G7+I7+K7+M7+O7+Q7+S7+U7+W7</f>
        <v>0</v>
      </c>
      <c r="Z7" s="13">
        <f>H7+J7+L7+N7+P7+R7+T7+V7+X7</f>
        <v>6</v>
      </c>
      <c r="AA7" s="19">
        <f>SUM(Y7:Z7)</f>
        <v>6</v>
      </c>
    </row>
    <row r="8" spans="1:27" ht="12.75">
      <c r="A8" s="148" t="s">
        <v>543</v>
      </c>
      <c r="B8" s="146" t="s">
        <v>251</v>
      </c>
      <c r="C8" s="7" t="s">
        <v>89</v>
      </c>
      <c r="D8" s="6" t="s">
        <v>250</v>
      </c>
      <c r="E8" s="146" t="s">
        <v>18</v>
      </c>
      <c r="F8" s="147" t="s">
        <v>246</v>
      </c>
      <c r="G8" s="45"/>
      <c r="H8" s="6"/>
      <c r="I8" s="6">
        <v>2</v>
      </c>
      <c r="J8" s="6"/>
      <c r="K8" s="6"/>
      <c r="L8" s="6"/>
      <c r="M8" s="6"/>
      <c r="N8" s="6"/>
      <c r="O8" s="6"/>
      <c r="P8" s="6"/>
      <c r="Q8" s="6"/>
      <c r="R8" s="6"/>
      <c r="S8" s="6"/>
      <c r="T8" s="6">
        <v>5</v>
      </c>
      <c r="U8" s="6"/>
      <c r="V8" s="6"/>
      <c r="W8" s="6"/>
      <c r="X8" s="14"/>
      <c r="Y8" s="26">
        <f>G8+I8+K8+M8+O8+Q8+S8+U8+W8</f>
        <v>2</v>
      </c>
      <c r="Z8" s="14">
        <f>H8+J8+L8+N8+P8+R8+T8+V8+X8</f>
        <v>5</v>
      </c>
      <c r="AA8" s="19">
        <f>SUM(Y8:Z8)</f>
        <v>7</v>
      </c>
    </row>
    <row r="9" spans="1:27" ht="12.75">
      <c r="A9" s="148" t="s">
        <v>544</v>
      </c>
      <c r="B9" s="146" t="s">
        <v>253</v>
      </c>
      <c r="C9" s="7" t="s">
        <v>89</v>
      </c>
      <c r="D9" s="6" t="s">
        <v>252</v>
      </c>
      <c r="E9" s="146" t="s">
        <v>18</v>
      </c>
      <c r="F9" s="147" t="s">
        <v>246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</v>
      </c>
      <c r="T9" s="6">
        <v>5</v>
      </c>
      <c r="U9" s="6"/>
      <c r="V9" s="6"/>
      <c r="W9" s="6"/>
      <c r="X9" s="14"/>
      <c r="Y9" s="26">
        <f>G9+I9+K9+M9+O9+Q9+S9+U9+W9</f>
        <v>1</v>
      </c>
      <c r="Z9" s="14">
        <f>H9+J9+L9+N9+P9+R9+T9+V9+X9</f>
        <v>5</v>
      </c>
      <c r="AA9" s="19">
        <f>SUM(Y9:Z9)</f>
        <v>6</v>
      </c>
    </row>
    <row r="10" spans="1:27" ht="12.75">
      <c r="A10" s="148" t="s">
        <v>545</v>
      </c>
      <c r="B10" s="146" t="s">
        <v>255</v>
      </c>
      <c r="C10" s="7" t="s">
        <v>89</v>
      </c>
      <c r="D10" s="6" t="s">
        <v>254</v>
      </c>
      <c r="E10" s="146" t="s">
        <v>18</v>
      </c>
      <c r="F10" s="147" t="s">
        <v>246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1</v>
      </c>
      <c r="T10" s="6">
        <v>12</v>
      </c>
      <c r="U10" s="6"/>
      <c r="V10" s="6"/>
      <c r="W10" s="6"/>
      <c r="X10" s="14"/>
      <c r="Y10" s="26">
        <f>G10+I10+K10+M10+O10+Q10+S10+U10+W10</f>
        <v>1</v>
      </c>
      <c r="Z10" s="14">
        <f>H10+J10+L10+N10+P10+R10+T10+V10+X10</f>
        <v>12</v>
      </c>
      <c r="AA10" s="19">
        <f>SUM(Y10:Z10)</f>
        <v>13</v>
      </c>
    </row>
    <row r="11" spans="1:27" ht="12.75">
      <c r="A11" s="34">
        <v>160301</v>
      </c>
      <c r="B11" s="146" t="s">
        <v>287</v>
      </c>
      <c r="C11" s="7" t="s">
        <v>89</v>
      </c>
      <c r="D11" s="6" t="s">
        <v>286</v>
      </c>
      <c r="E11" s="146" t="s">
        <v>18</v>
      </c>
      <c r="F11" s="147" t="s">
        <v>246</v>
      </c>
      <c r="G11" s="45"/>
      <c r="H11" s="6"/>
      <c r="I11" s="6"/>
      <c r="J11" s="6"/>
      <c r="K11" s="6"/>
      <c r="L11" s="6"/>
      <c r="M11" s="6"/>
      <c r="N11" s="6">
        <v>1</v>
      </c>
      <c r="O11" s="6"/>
      <c r="P11" s="6"/>
      <c r="Q11" s="6"/>
      <c r="R11" s="6"/>
      <c r="S11" s="6">
        <v>1</v>
      </c>
      <c r="T11" s="6"/>
      <c r="U11" s="6"/>
      <c r="V11" s="6"/>
      <c r="W11" s="6"/>
      <c r="X11" s="14"/>
      <c r="Y11" s="26">
        <f>G11+I11+K11+M11+O11+Q11+S11+U11+W11</f>
        <v>1</v>
      </c>
      <c r="Z11" s="14">
        <f>H11+J11+L11+N11+P11+R11+T11+V11+X11</f>
        <v>1</v>
      </c>
      <c r="AA11" s="19">
        <f>SUM(Y11:Z11)</f>
        <v>2</v>
      </c>
    </row>
    <row r="12" spans="1:27" ht="12.75">
      <c r="A12" s="34">
        <v>160901</v>
      </c>
      <c r="B12" s="146" t="s">
        <v>291</v>
      </c>
      <c r="C12" s="7" t="s">
        <v>89</v>
      </c>
      <c r="D12" s="6" t="s">
        <v>290</v>
      </c>
      <c r="E12" s="146" t="s">
        <v>18</v>
      </c>
      <c r="F12" s="147" t="s">
        <v>246</v>
      </c>
      <c r="G12" s="45"/>
      <c r="H12" s="6"/>
      <c r="I12" s="6"/>
      <c r="J12" s="6">
        <v>1</v>
      </c>
      <c r="K12" s="6"/>
      <c r="L12" s="6"/>
      <c r="M12" s="6"/>
      <c r="N12" s="6"/>
      <c r="O12" s="6"/>
      <c r="P12" s="6"/>
      <c r="Q12" s="6"/>
      <c r="R12" s="6"/>
      <c r="S12" s="6">
        <v>1</v>
      </c>
      <c r="T12" s="6">
        <v>6</v>
      </c>
      <c r="U12" s="6"/>
      <c r="V12" s="6"/>
      <c r="W12" s="6"/>
      <c r="X12" s="14"/>
      <c r="Y12" s="26">
        <f>G12+I12+K12+M12+O12+Q12+S12+U12+W12</f>
        <v>1</v>
      </c>
      <c r="Z12" s="14">
        <f>H12+J12+L12+N12+P12+R12+T12+V12+X12</f>
        <v>7</v>
      </c>
      <c r="AA12" s="19">
        <f>SUM(Y12:Z12)</f>
        <v>8</v>
      </c>
    </row>
    <row r="13" spans="1:27" ht="12.75">
      <c r="A13" s="34">
        <v>160902</v>
      </c>
      <c r="B13" s="146" t="s">
        <v>293</v>
      </c>
      <c r="C13" s="7" t="s">
        <v>89</v>
      </c>
      <c r="D13" s="6" t="s">
        <v>292</v>
      </c>
      <c r="E13" s="146" t="s">
        <v>18</v>
      </c>
      <c r="F13" s="147" t="s">
        <v>246</v>
      </c>
      <c r="G13" s="45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</v>
      </c>
      <c r="S13" s="6">
        <v>1</v>
      </c>
      <c r="T13" s="6"/>
      <c r="U13" s="6"/>
      <c r="V13" s="6"/>
      <c r="W13" s="6"/>
      <c r="X13" s="14"/>
      <c r="Y13" s="26">
        <f>G13+I13+K13+M13+O13+Q13+S13+U13+W13</f>
        <v>1</v>
      </c>
      <c r="Z13" s="14">
        <f>H13+J13+L13+N13+P13+R13+T13+V13+X13</f>
        <v>1</v>
      </c>
      <c r="AA13" s="19">
        <f>SUM(Y13:Z13)</f>
        <v>2</v>
      </c>
    </row>
    <row r="14" spans="1:27" ht="12.75">
      <c r="A14" s="34">
        <v>160905</v>
      </c>
      <c r="B14" s="96" t="s">
        <v>295</v>
      </c>
      <c r="C14" s="7" t="s">
        <v>89</v>
      </c>
      <c r="D14" s="6" t="s">
        <v>294</v>
      </c>
      <c r="E14" s="146" t="s">
        <v>18</v>
      </c>
      <c r="F14" s="147" t="s">
        <v>246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</v>
      </c>
      <c r="S14" s="6">
        <v>1</v>
      </c>
      <c r="T14" s="6">
        <v>6</v>
      </c>
      <c r="U14" s="6">
        <v>1</v>
      </c>
      <c r="V14" s="6">
        <v>1</v>
      </c>
      <c r="W14" s="6"/>
      <c r="X14" s="14"/>
      <c r="Y14" s="26">
        <f>G14+I14+K14+M14+O14+Q14+S14+U14+W14</f>
        <v>2</v>
      </c>
      <c r="Z14" s="14">
        <f>H14+J14+L14+N14+P14+R14+T14+V14+X14</f>
        <v>8</v>
      </c>
      <c r="AA14" s="19">
        <f>SUM(Y14:Z14)</f>
        <v>10</v>
      </c>
    </row>
    <row r="15" spans="1:27" ht="12.75">
      <c r="A15" s="34">
        <v>161200</v>
      </c>
      <c r="B15" s="146" t="s">
        <v>297</v>
      </c>
      <c r="C15" s="7" t="s">
        <v>89</v>
      </c>
      <c r="D15" s="6" t="s">
        <v>296</v>
      </c>
      <c r="E15" s="146" t="s">
        <v>18</v>
      </c>
      <c r="F15" s="147" t="s">
        <v>246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1</v>
      </c>
      <c r="U15" s="6"/>
      <c r="V15" s="6"/>
      <c r="W15" s="6"/>
      <c r="X15" s="14"/>
      <c r="Y15" s="26">
        <f>G15+I15+K15+M15+O15+Q15+S15+U15+W15</f>
        <v>0</v>
      </c>
      <c r="Z15" s="14">
        <f>H15+J15+L15+N15+P15+R15+T15+V15+X15</f>
        <v>1</v>
      </c>
      <c r="AA15" s="19">
        <f>SUM(Y15:Z15)</f>
        <v>1</v>
      </c>
    </row>
    <row r="16" spans="1:27" ht="12.75">
      <c r="A16" s="34">
        <v>230101</v>
      </c>
      <c r="B16" s="146" t="s">
        <v>302</v>
      </c>
      <c r="C16" s="7" t="s">
        <v>89</v>
      </c>
      <c r="D16" s="6" t="s">
        <v>301</v>
      </c>
      <c r="E16" s="146" t="s">
        <v>18</v>
      </c>
      <c r="F16" s="147" t="s">
        <v>246</v>
      </c>
      <c r="G16" s="4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3</v>
      </c>
      <c r="T16" s="6">
        <v>20</v>
      </c>
      <c r="U16" s="6"/>
      <c r="V16" s="6"/>
      <c r="W16" s="6"/>
      <c r="X16" s="14"/>
      <c r="Y16" s="26">
        <f>G16+I16+K16+M16+O16+Q16+S16+U16+W16</f>
        <v>3</v>
      </c>
      <c r="Z16" s="14">
        <f>H16+J16+L16+N16+P16+R16+T16+V16+X16</f>
        <v>20</v>
      </c>
      <c r="AA16" s="19">
        <f>SUM(Y16:Z16)</f>
        <v>23</v>
      </c>
    </row>
    <row r="17" spans="1:27" ht="12.75">
      <c r="A17" s="29">
        <v>231304</v>
      </c>
      <c r="B17" s="146" t="s">
        <v>304</v>
      </c>
      <c r="C17" s="7" t="s">
        <v>89</v>
      </c>
      <c r="D17" s="6" t="s">
        <v>303</v>
      </c>
      <c r="E17" s="146" t="s">
        <v>18</v>
      </c>
      <c r="F17" s="147" t="s">
        <v>246</v>
      </c>
      <c r="G17" s="4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2</v>
      </c>
      <c r="T17" s="6">
        <v>6</v>
      </c>
      <c r="U17" s="6"/>
      <c r="V17" s="6"/>
      <c r="W17" s="6"/>
      <c r="X17" s="14"/>
      <c r="Y17" s="26">
        <f>G17+I17+K17+M17+O17+Q17+S17+U17+W17</f>
        <v>2</v>
      </c>
      <c r="Z17" s="14">
        <f>H17+J17+L17+N17+P17+R17+T17+V17+X17</f>
        <v>6</v>
      </c>
      <c r="AA17" s="19">
        <f>SUM(Y17:Z17)</f>
        <v>8</v>
      </c>
    </row>
    <row r="18" spans="1:27" ht="12.75">
      <c r="A18" s="34">
        <v>240199</v>
      </c>
      <c r="B18" s="146" t="s">
        <v>306</v>
      </c>
      <c r="C18" s="7" t="s">
        <v>89</v>
      </c>
      <c r="D18" s="6" t="s">
        <v>305</v>
      </c>
      <c r="E18" s="146" t="s">
        <v>29</v>
      </c>
      <c r="F18" s="147" t="s">
        <v>29</v>
      </c>
      <c r="G18" s="4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14"/>
      <c r="Y18" s="26">
        <f>G18+I18+K18+M18+O18+Q18+S18+U18+W18</f>
        <v>0</v>
      </c>
      <c r="Z18" s="14">
        <f>H18+J18+L18+N18+P18+R18+T18+V18+X18</f>
        <v>1</v>
      </c>
      <c r="AA18" s="19">
        <f>SUM(Y18:Z18)</f>
        <v>1</v>
      </c>
    </row>
    <row r="19" spans="1:27" ht="12.75">
      <c r="A19" s="29">
        <v>260101</v>
      </c>
      <c r="B19" s="146" t="s">
        <v>308</v>
      </c>
      <c r="C19" s="7" t="s">
        <v>89</v>
      </c>
      <c r="D19" s="6" t="s">
        <v>307</v>
      </c>
      <c r="E19" s="146" t="s">
        <v>41</v>
      </c>
      <c r="F19" s="147" t="s">
        <v>309</v>
      </c>
      <c r="G19" s="4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>
        <v>3</v>
      </c>
      <c r="U19" s="6">
        <v>1</v>
      </c>
      <c r="V19" s="6"/>
      <c r="W19" s="6"/>
      <c r="X19" s="14"/>
      <c r="Y19" s="26">
        <f>G19+I19+K19+M19+O19+Q19+S19+U19+W19</f>
        <v>2</v>
      </c>
      <c r="Z19" s="14">
        <f>H19+J19+L19+N19+P19+R19+T19+V19+X19</f>
        <v>3</v>
      </c>
      <c r="AA19" s="19">
        <f>SUM(Y19:Z19)</f>
        <v>5</v>
      </c>
    </row>
    <row r="20" spans="1:27" ht="12.75">
      <c r="A20" s="34">
        <v>270101</v>
      </c>
      <c r="B20" s="146" t="s">
        <v>317</v>
      </c>
      <c r="C20" s="7" t="s">
        <v>89</v>
      </c>
      <c r="D20" s="6" t="s">
        <v>316</v>
      </c>
      <c r="E20" s="146" t="s">
        <v>18</v>
      </c>
      <c r="F20" s="147" t="s">
        <v>258</v>
      </c>
      <c r="G20" s="45"/>
      <c r="H20" s="6"/>
      <c r="I20" s="6"/>
      <c r="J20" s="6"/>
      <c r="K20" s="6"/>
      <c r="L20" s="6"/>
      <c r="M20" s="6">
        <v>1</v>
      </c>
      <c r="N20" s="6"/>
      <c r="O20" s="6"/>
      <c r="P20" s="6"/>
      <c r="Q20" s="6"/>
      <c r="R20" s="6"/>
      <c r="S20" s="6">
        <v>5</v>
      </c>
      <c r="T20" s="6">
        <v>5</v>
      </c>
      <c r="U20" s="6">
        <v>1</v>
      </c>
      <c r="V20" s="6"/>
      <c r="W20" s="6"/>
      <c r="X20" s="14"/>
      <c r="Y20" s="26">
        <f>G20+I20+K20+M20+O20+Q20+S20+U20+W20</f>
        <v>7</v>
      </c>
      <c r="Z20" s="14">
        <f>H20+J20+L20+N20+P20+R20+T20+V20+X20</f>
        <v>5</v>
      </c>
      <c r="AA20" s="19">
        <f>SUM(Y20:Z20)</f>
        <v>12</v>
      </c>
    </row>
    <row r="21" spans="1:27" ht="12.75">
      <c r="A21" s="34">
        <v>270101</v>
      </c>
      <c r="B21" s="146" t="s">
        <v>319</v>
      </c>
      <c r="C21" s="7" t="s">
        <v>89</v>
      </c>
      <c r="D21" s="6" t="s">
        <v>318</v>
      </c>
      <c r="E21" s="146" t="s">
        <v>18</v>
      </c>
      <c r="F21" s="147" t="s">
        <v>258</v>
      </c>
      <c r="G21" s="4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3</v>
      </c>
      <c r="T21" s="6"/>
      <c r="U21" s="6"/>
      <c r="V21" s="6"/>
      <c r="W21" s="6"/>
      <c r="X21" s="14"/>
      <c r="Y21" s="26">
        <f>G21+I21+K21+M21+O21+Q21+S21+U21+W21</f>
        <v>3</v>
      </c>
      <c r="Z21" s="14">
        <f>H21+J21+L21+N21+P21+R21+T21+V21+X21</f>
        <v>0</v>
      </c>
      <c r="AA21" s="19">
        <f>SUM(Y21:Z21)</f>
        <v>3</v>
      </c>
    </row>
    <row r="22" spans="1:27" ht="12.75">
      <c r="A22" s="29">
        <v>380101</v>
      </c>
      <c r="B22" s="146" t="s">
        <v>321</v>
      </c>
      <c r="C22" s="7" t="s">
        <v>89</v>
      </c>
      <c r="D22" s="6" t="s">
        <v>320</v>
      </c>
      <c r="E22" s="146" t="s">
        <v>18</v>
      </c>
      <c r="F22" s="147" t="s">
        <v>246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1</v>
      </c>
      <c r="T22" s="6">
        <v>2</v>
      </c>
      <c r="U22" s="6"/>
      <c r="V22" s="6"/>
      <c r="W22" s="6"/>
      <c r="X22" s="14"/>
      <c r="Y22" s="26">
        <f>G22+I22+K22+M22+O22+Q22+S22+U22+W22</f>
        <v>1</v>
      </c>
      <c r="Z22" s="14">
        <f>H22+J22+L22+N22+P22+R22+T22+V22+X22</f>
        <v>2</v>
      </c>
      <c r="AA22" s="19">
        <f>SUM(Y22:Z22)</f>
        <v>3</v>
      </c>
    </row>
    <row r="23" spans="1:27" ht="12.75">
      <c r="A23" s="34">
        <v>400801</v>
      </c>
      <c r="B23" s="146" t="s">
        <v>334</v>
      </c>
      <c r="C23" s="7" t="s">
        <v>89</v>
      </c>
      <c r="D23" s="6" t="s">
        <v>333</v>
      </c>
      <c r="E23" s="146" t="s">
        <v>18</v>
      </c>
      <c r="F23" s="147" t="s">
        <v>258</v>
      </c>
      <c r="G23" s="4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1</v>
      </c>
      <c r="T23" s="6"/>
      <c r="U23" s="6">
        <v>1</v>
      </c>
      <c r="V23" s="6"/>
      <c r="W23" s="6"/>
      <c r="X23" s="14"/>
      <c r="Y23" s="26">
        <f>G23+I23+K23+M23+O23+Q23+S23+U23+W23</f>
        <v>2</v>
      </c>
      <c r="Z23" s="14">
        <f>H23+J23+L23+N23+P23+R23+T23+V23+X23</f>
        <v>0</v>
      </c>
      <c r="AA23" s="19">
        <f>SUM(Y23:Z23)</f>
        <v>2</v>
      </c>
    </row>
    <row r="24" spans="1:27" ht="12.75">
      <c r="A24" s="34">
        <v>420101</v>
      </c>
      <c r="B24" s="146" t="s">
        <v>336</v>
      </c>
      <c r="C24" s="7" t="s">
        <v>89</v>
      </c>
      <c r="D24" s="6" t="s">
        <v>335</v>
      </c>
      <c r="E24" s="146" t="s">
        <v>18</v>
      </c>
      <c r="F24" s="147" t="s">
        <v>249</v>
      </c>
      <c r="G24" s="45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 s="6">
        <v>1</v>
      </c>
      <c r="T24" s="6">
        <v>35</v>
      </c>
      <c r="U24" s="6"/>
      <c r="V24" s="6">
        <v>5</v>
      </c>
      <c r="W24" s="6"/>
      <c r="X24" s="14"/>
      <c r="Y24" s="26">
        <f>G24+I24+K24+M24+O24+Q24+S24+U24+W24</f>
        <v>1</v>
      </c>
      <c r="Z24" s="14">
        <f>H24+J24+L24+N24+P24+R24+T24+V24+X24</f>
        <v>41</v>
      </c>
      <c r="AA24" s="19">
        <f>SUM(Y24:Z24)</f>
        <v>42</v>
      </c>
    </row>
    <row r="25" spans="1:27" ht="12.75">
      <c r="A25" s="34">
        <v>451001</v>
      </c>
      <c r="B25" s="146" t="s">
        <v>346</v>
      </c>
      <c r="C25" s="7" t="s">
        <v>89</v>
      </c>
      <c r="D25" s="6" t="s">
        <v>345</v>
      </c>
      <c r="E25" s="146" t="s">
        <v>18</v>
      </c>
      <c r="F25" s="147" t="s">
        <v>249</v>
      </c>
      <c r="G25" s="45"/>
      <c r="H25" s="6"/>
      <c r="I25" s="6"/>
      <c r="J25" s="6">
        <v>1</v>
      </c>
      <c r="K25" s="6"/>
      <c r="L25" s="6"/>
      <c r="M25" s="6"/>
      <c r="N25" s="6"/>
      <c r="O25" s="6"/>
      <c r="P25" s="6"/>
      <c r="Q25" s="6"/>
      <c r="R25" s="6"/>
      <c r="S25" s="6">
        <v>9</v>
      </c>
      <c r="T25" s="6">
        <v>3</v>
      </c>
      <c r="U25" s="6">
        <v>1</v>
      </c>
      <c r="V25" s="6">
        <v>1</v>
      </c>
      <c r="W25" s="6"/>
      <c r="X25" s="14"/>
      <c r="Y25" s="26">
        <f>G25+I25+K25+M25+O25+Q25+S25+U25+W25</f>
        <v>10</v>
      </c>
      <c r="Z25" s="14">
        <f>H25+J25+L25+N25+P25+R25+T25+V25+X25</f>
        <v>5</v>
      </c>
      <c r="AA25" s="19">
        <f>SUM(Y25:Z25)</f>
        <v>15</v>
      </c>
    </row>
    <row r="26" spans="1:27" ht="12.75">
      <c r="A26" s="29">
        <v>451101</v>
      </c>
      <c r="B26" s="146" t="s">
        <v>348</v>
      </c>
      <c r="C26" s="7" t="s">
        <v>89</v>
      </c>
      <c r="D26" s="6" t="s">
        <v>347</v>
      </c>
      <c r="E26" s="146" t="s">
        <v>18</v>
      </c>
      <c r="F26" s="147" t="s">
        <v>249</v>
      </c>
      <c r="G26" s="45"/>
      <c r="H26" s="6"/>
      <c r="I26" s="6">
        <v>1</v>
      </c>
      <c r="J26" s="6">
        <v>1</v>
      </c>
      <c r="K26" s="6"/>
      <c r="L26" s="6"/>
      <c r="M26" s="6"/>
      <c r="N26" s="6"/>
      <c r="O26" s="6"/>
      <c r="P26" s="6"/>
      <c r="Q26" s="6">
        <v>1</v>
      </c>
      <c r="R26" s="6"/>
      <c r="S26" s="6">
        <v>2</v>
      </c>
      <c r="T26" s="6">
        <v>6</v>
      </c>
      <c r="U26" s="6"/>
      <c r="V26" s="6"/>
      <c r="W26" s="6"/>
      <c r="X26" s="14"/>
      <c r="Y26" s="26">
        <f>G26+I26+K26+M26+O26+Q26+S26+U26+W26</f>
        <v>4</v>
      </c>
      <c r="Z26" s="14">
        <f>H26+J26+L26+N26+P26+R26+T26+V26+X26</f>
        <v>7</v>
      </c>
      <c r="AA26" s="19">
        <f>SUM(Y26:Z26)</f>
        <v>11</v>
      </c>
    </row>
    <row r="27" spans="1:27" ht="12.75">
      <c r="A27" s="29">
        <v>500601</v>
      </c>
      <c r="B27" s="146" t="s">
        <v>355</v>
      </c>
      <c r="C27" s="7" t="s">
        <v>89</v>
      </c>
      <c r="D27" s="6" t="s">
        <v>354</v>
      </c>
      <c r="E27" s="146" t="s">
        <v>18</v>
      </c>
      <c r="F27" s="147" t="s">
        <v>353</v>
      </c>
      <c r="G27" s="45"/>
      <c r="H27" s="6"/>
      <c r="I27" s="6">
        <v>1</v>
      </c>
      <c r="J27" s="6">
        <v>1</v>
      </c>
      <c r="K27" s="6"/>
      <c r="L27" s="6"/>
      <c r="M27" s="6"/>
      <c r="N27" s="6"/>
      <c r="O27" s="6"/>
      <c r="P27" s="6"/>
      <c r="Q27" s="6"/>
      <c r="R27" s="6"/>
      <c r="S27" s="6">
        <v>5</v>
      </c>
      <c r="T27" s="6">
        <v>3</v>
      </c>
      <c r="U27" s="6">
        <v>1</v>
      </c>
      <c r="V27" s="6"/>
      <c r="W27" s="6"/>
      <c r="X27" s="14">
        <v>1</v>
      </c>
      <c r="Y27" s="26">
        <f>G27+I27+K27+M27+O27+Q27+S27+U27+W27</f>
        <v>7</v>
      </c>
      <c r="Z27" s="14">
        <f>H27+J27+L27+N27+P27+R27+T27+V27+X27</f>
        <v>5</v>
      </c>
      <c r="AA27" s="19">
        <f>SUM(Y27:Z27)</f>
        <v>12</v>
      </c>
    </row>
    <row r="28" spans="1:27" ht="12.75">
      <c r="A28" s="34">
        <v>500702</v>
      </c>
      <c r="B28" s="146" t="s">
        <v>357</v>
      </c>
      <c r="C28" s="154" t="s">
        <v>89</v>
      </c>
      <c r="D28" s="6" t="s">
        <v>356</v>
      </c>
      <c r="E28" s="146" t="s">
        <v>18</v>
      </c>
      <c r="F28" s="147" t="s">
        <v>353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2</v>
      </c>
      <c r="U28" s="6"/>
      <c r="V28" s="6"/>
      <c r="W28" s="6"/>
      <c r="X28" s="14"/>
      <c r="Y28" s="26">
        <f>G28+I28+K28+M28+O28+Q28+S28+U28+W28</f>
        <v>0</v>
      </c>
      <c r="Z28" s="14">
        <f>H28+J28+L28+N28+P28+R28+T28+V28+X28</f>
        <v>2</v>
      </c>
      <c r="AA28" s="19">
        <f>SUM(Y28:Z28)</f>
        <v>2</v>
      </c>
    </row>
    <row r="29" spans="1:27" ht="12.75">
      <c r="A29" s="29">
        <v>521401</v>
      </c>
      <c r="B29" s="146" t="s">
        <v>395</v>
      </c>
      <c r="C29" s="7" t="s">
        <v>89</v>
      </c>
      <c r="D29" s="6" t="s">
        <v>394</v>
      </c>
      <c r="E29" s="146" t="s">
        <v>32</v>
      </c>
      <c r="F29" s="147" t="s">
        <v>32</v>
      </c>
      <c r="G29" s="45"/>
      <c r="H29" s="6">
        <v>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4"/>
      <c r="Y29" s="59">
        <f>G29+I29+K29+M29+O29+Q29+S29+U29+W29</f>
        <v>0</v>
      </c>
      <c r="Z29" s="57">
        <f>H29+J29+L29+N29+P29+R29+T29+V29+X29</f>
        <v>1</v>
      </c>
      <c r="AA29" s="51">
        <f>SUM(Y29:Z29)</f>
        <v>1</v>
      </c>
    </row>
    <row r="30" spans="1:27" ht="12.75">
      <c r="A30" s="153">
        <v>540101</v>
      </c>
      <c r="B30" s="149" t="s">
        <v>529</v>
      </c>
      <c r="C30" s="16" t="s">
        <v>89</v>
      </c>
      <c r="D30" s="15" t="s">
        <v>398</v>
      </c>
      <c r="E30" s="149" t="s">
        <v>18</v>
      </c>
      <c r="F30" s="150" t="s">
        <v>246</v>
      </c>
      <c r="G30" s="46"/>
      <c r="H30" s="15"/>
      <c r="I30" s="15"/>
      <c r="J30" s="15"/>
      <c r="K30" s="15"/>
      <c r="L30" s="15"/>
      <c r="M30" s="15"/>
      <c r="N30" s="15">
        <v>1</v>
      </c>
      <c r="O30" s="15"/>
      <c r="P30" s="15"/>
      <c r="Q30" s="15">
        <v>1</v>
      </c>
      <c r="R30" s="15"/>
      <c r="S30" s="15">
        <v>12</v>
      </c>
      <c r="T30" s="15">
        <v>5</v>
      </c>
      <c r="U30" s="15"/>
      <c r="V30" s="15">
        <v>2</v>
      </c>
      <c r="W30" s="15"/>
      <c r="X30" s="17"/>
      <c r="Y30" s="27">
        <f>G30+I30+K30+M30+O30+Q30+S30+U30+W30</f>
        <v>13</v>
      </c>
      <c r="Z30" s="17">
        <f>H30+J30+L30+N30+P30+R30+T30+V30+X30</f>
        <v>8</v>
      </c>
      <c r="AA30" s="19">
        <f>SUM(Y30:Z30)</f>
        <v>21</v>
      </c>
    </row>
    <row r="31" spans="1:27" ht="12.75">
      <c r="A31" s="20" t="s">
        <v>1</v>
      </c>
      <c r="B31" s="19"/>
      <c r="C31" s="20"/>
      <c r="D31" s="42"/>
      <c r="E31" s="20"/>
      <c r="F31" s="20"/>
      <c r="G31" s="19">
        <f>SUM(G7:G30)</f>
        <v>0</v>
      </c>
      <c r="H31" s="19">
        <f>SUM(H7:H30)</f>
        <v>1</v>
      </c>
      <c r="I31" s="19">
        <f>SUM(I7:I30)</f>
        <v>4</v>
      </c>
      <c r="J31" s="19">
        <f>SUM(J7:J30)</f>
        <v>4</v>
      </c>
      <c r="K31" s="19">
        <f>SUM(K7:K30)</f>
        <v>0</v>
      </c>
      <c r="L31" s="19">
        <f>SUM(L7:L30)</f>
        <v>0</v>
      </c>
      <c r="M31" s="19">
        <f>SUM(M7:M30)</f>
        <v>1</v>
      </c>
      <c r="N31" s="19">
        <f>SUM(N7:N30)</f>
        <v>2</v>
      </c>
      <c r="O31" s="19">
        <f>SUM(O7:O30)</f>
        <v>0</v>
      </c>
      <c r="P31" s="19">
        <f>SUM(P7:P30)</f>
        <v>0</v>
      </c>
      <c r="Q31" s="19">
        <f>SUM(Q7:Q30)</f>
        <v>2</v>
      </c>
      <c r="R31" s="19">
        <f>SUM(R7:R30)</f>
        <v>3</v>
      </c>
      <c r="S31" s="19">
        <f>SUM(S7:S30)</f>
        <v>51</v>
      </c>
      <c r="T31" s="19">
        <f>SUM(T7:T30)</f>
        <v>130</v>
      </c>
      <c r="U31" s="19">
        <f>SUM(U7:U30)</f>
        <v>6</v>
      </c>
      <c r="V31" s="19">
        <f>SUM(V7:V30)</f>
        <v>11</v>
      </c>
      <c r="W31" s="19">
        <f>SUM(W7:W30)</f>
        <v>0</v>
      </c>
      <c r="X31" s="19">
        <f>SUM(X7:X30)</f>
        <v>1</v>
      </c>
      <c r="Y31" s="19">
        <f>SUM(Y7:Y30)</f>
        <v>64</v>
      </c>
      <c r="Z31" s="19">
        <f>SUM(Z7:Z30)</f>
        <v>152</v>
      </c>
      <c r="AA31" s="19">
        <f>SUM(AA7:AA30)</f>
        <v>216</v>
      </c>
    </row>
    <row r="33" spans="1:27" ht="12.75">
      <c r="A33" s="20"/>
      <c r="B33" s="19"/>
      <c r="C33" s="20"/>
      <c r="D33" s="42"/>
      <c r="E33" s="20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</sheetData>
  <sheetProtection/>
  <mergeCells count="10">
    <mergeCell ref="Y5:Z5"/>
    <mergeCell ref="W5:X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5" right="0.5" top="0.5" bottom="0.5" header="0.5" footer="0.5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</cols>
  <sheetData>
    <row r="1" spans="1:6" ht="12.75">
      <c r="A1" s="2" t="s">
        <v>8</v>
      </c>
      <c r="C1" s="1"/>
      <c r="D1" s="40"/>
      <c r="E1" s="1"/>
      <c r="F1" s="1"/>
    </row>
    <row r="2" spans="1:6" ht="12.75">
      <c r="A2" s="2" t="s">
        <v>577</v>
      </c>
      <c r="C2" s="1"/>
      <c r="D2" s="40"/>
      <c r="E2" s="1"/>
      <c r="F2" s="1"/>
    </row>
    <row r="3" spans="1:6" ht="12.75">
      <c r="A3" s="2" t="s">
        <v>608</v>
      </c>
      <c r="D3" s="40"/>
      <c r="E3" s="1"/>
      <c r="F3" s="1"/>
    </row>
    <row r="4" spans="1:6" ht="12.75">
      <c r="A4" s="2"/>
      <c r="C4" s="2" t="s">
        <v>14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99" t="s">
        <v>9</v>
      </c>
      <c r="H5" s="99"/>
      <c r="I5" s="99" t="s">
        <v>11</v>
      </c>
      <c r="J5" s="99"/>
      <c r="K5" s="99" t="s">
        <v>10</v>
      </c>
      <c r="L5" s="99"/>
      <c r="M5" s="99" t="s">
        <v>584</v>
      </c>
      <c r="N5" s="99"/>
      <c r="O5" s="97" t="s">
        <v>585</v>
      </c>
      <c r="P5" s="98"/>
      <c r="Q5" s="99" t="s">
        <v>3</v>
      </c>
      <c r="R5" s="99"/>
      <c r="S5" s="99" t="s">
        <v>4</v>
      </c>
      <c r="T5" s="99"/>
      <c r="U5" s="99" t="s">
        <v>5</v>
      </c>
      <c r="V5" s="99"/>
      <c r="W5" s="97" t="s">
        <v>94</v>
      </c>
      <c r="X5" s="98"/>
      <c r="Y5" s="99" t="s">
        <v>13</v>
      </c>
      <c r="Z5" s="99"/>
    </row>
    <row r="6" spans="1:27" ht="12.75">
      <c r="A6" s="3" t="s">
        <v>93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52" t="s">
        <v>532</v>
      </c>
      <c r="B7" s="11" t="s">
        <v>227</v>
      </c>
      <c r="C7" s="12" t="s">
        <v>89</v>
      </c>
      <c r="D7" s="11" t="s">
        <v>226</v>
      </c>
      <c r="E7" s="11" t="s">
        <v>41</v>
      </c>
      <c r="F7" s="13" t="s">
        <v>228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8</v>
      </c>
      <c r="T7" s="11">
        <v>2</v>
      </c>
      <c r="U7" s="11">
        <v>2</v>
      </c>
      <c r="V7" s="11"/>
      <c r="W7" s="11"/>
      <c r="X7" s="83"/>
      <c r="Y7" s="25">
        <f>G7+I7+K7+M7+O7+Q7+S7+U7+W7</f>
        <v>10</v>
      </c>
      <c r="Z7" s="13">
        <f>H7+J7+L7+N7+P7+R7+T7+V7+X7</f>
        <v>2</v>
      </c>
      <c r="AA7" s="19">
        <f aca="true" t="shared" si="0" ref="AA7:AA70">SUM(Y7:Z7)</f>
        <v>12</v>
      </c>
    </row>
    <row r="8" spans="1:27" ht="12.75">
      <c r="A8" s="148" t="s">
        <v>533</v>
      </c>
      <c r="B8" s="6" t="s">
        <v>230</v>
      </c>
      <c r="C8" s="7" t="s">
        <v>89</v>
      </c>
      <c r="D8" s="6" t="s">
        <v>229</v>
      </c>
      <c r="E8" s="6" t="s">
        <v>41</v>
      </c>
      <c r="F8" s="14" t="s">
        <v>228</v>
      </c>
      <c r="G8" s="45"/>
      <c r="H8" s="6"/>
      <c r="I8" s="6"/>
      <c r="J8" s="6"/>
      <c r="K8" s="6"/>
      <c r="L8" s="6"/>
      <c r="M8" s="6"/>
      <c r="N8" s="6">
        <v>1</v>
      </c>
      <c r="O8" s="6"/>
      <c r="P8" s="6"/>
      <c r="Q8" s="6"/>
      <c r="R8" s="6">
        <v>1</v>
      </c>
      <c r="S8" s="6">
        <v>4</v>
      </c>
      <c r="T8" s="6">
        <v>39</v>
      </c>
      <c r="U8" s="6">
        <v>1</v>
      </c>
      <c r="V8" s="6">
        <v>4</v>
      </c>
      <c r="W8" s="6"/>
      <c r="X8" s="84">
        <v>1</v>
      </c>
      <c r="Y8" s="26">
        <f aca="true" t="shared" si="1" ref="Y8:Y71">G8+I8+K8+M8+O8+Q8+S8+U8+W8</f>
        <v>5</v>
      </c>
      <c r="Z8" s="14">
        <f aca="true" t="shared" si="2" ref="Z8:Z71">H8+J8+L8+N8+P8+R8+T8+V8+X8</f>
        <v>46</v>
      </c>
      <c r="AA8" s="19">
        <f t="shared" si="0"/>
        <v>51</v>
      </c>
    </row>
    <row r="9" spans="1:27" ht="12.75">
      <c r="A9" s="148" t="s">
        <v>534</v>
      </c>
      <c r="B9" s="6" t="s">
        <v>232</v>
      </c>
      <c r="C9" s="7" t="s">
        <v>89</v>
      </c>
      <c r="D9" s="6" t="s">
        <v>231</v>
      </c>
      <c r="E9" s="6" t="s">
        <v>41</v>
      </c>
      <c r="F9" s="14" t="s">
        <v>228</v>
      </c>
      <c r="G9" s="45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  <c r="S9" s="6">
        <v>12</v>
      </c>
      <c r="T9" s="6">
        <v>4</v>
      </c>
      <c r="U9" s="6"/>
      <c r="V9" s="6"/>
      <c r="W9" s="6"/>
      <c r="X9" s="84"/>
      <c r="Y9" s="26">
        <f t="shared" si="1"/>
        <v>13</v>
      </c>
      <c r="Z9" s="14">
        <f t="shared" si="2"/>
        <v>4</v>
      </c>
      <c r="AA9" s="19">
        <f t="shared" si="0"/>
        <v>17</v>
      </c>
    </row>
    <row r="10" spans="1:27" ht="12.75">
      <c r="A10" s="148" t="s">
        <v>535</v>
      </c>
      <c r="B10" s="6" t="s">
        <v>234</v>
      </c>
      <c r="C10" s="7" t="s">
        <v>89</v>
      </c>
      <c r="D10" s="6" t="s">
        <v>233</v>
      </c>
      <c r="E10" s="6" t="s">
        <v>41</v>
      </c>
      <c r="F10" s="14" t="s">
        <v>228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</v>
      </c>
      <c r="U10" s="6"/>
      <c r="V10" s="6"/>
      <c r="W10" s="6"/>
      <c r="X10" s="84"/>
      <c r="Y10" s="26">
        <f t="shared" si="1"/>
        <v>0</v>
      </c>
      <c r="Z10" s="14">
        <f t="shared" si="2"/>
        <v>1</v>
      </c>
      <c r="AA10" s="19">
        <f t="shared" si="0"/>
        <v>1</v>
      </c>
    </row>
    <row r="11" spans="1:27" ht="12.75">
      <c r="A11" s="148" t="s">
        <v>536</v>
      </c>
      <c r="B11" s="6" t="s">
        <v>236</v>
      </c>
      <c r="C11" s="7" t="s">
        <v>89</v>
      </c>
      <c r="D11" s="6" t="s">
        <v>235</v>
      </c>
      <c r="E11" s="6" t="s">
        <v>41</v>
      </c>
      <c r="F11" s="14" t="s">
        <v>228</v>
      </c>
      <c r="G11" s="45"/>
      <c r="H11" s="6">
        <v>1</v>
      </c>
      <c r="I11" s="6"/>
      <c r="J11" s="6"/>
      <c r="K11" s="6">
        <v>1</v>
      </c>
      <c r="L11" s="6"/>
      <c r="M11" s="6"/>
      <c r="N11" s="6"/>
      <c r="O11" s="6"/>
      <c r="P11" s="6"/>
      <c r="Q11" s="6"/>
      <c r="R11" s="6"/>
      <c r="S11" s="6">
        <v>8</v>
      </c>
      <c r="T11" s="6">
        <v>3</v>
      </c>
      <c r="U11" s="6">
        <v>1</v>
      </c>
      <c r="V11" s="6">
        <v>2</v>
      </c>
      <c r="W11" s="6"/>
      <c r="X11" s="84"/>
      <c r="Y11" s="26">
        <f t="shared" si="1"/>
        <v>10</v>
      </c>
      <c r="Z11" s="14">
        <f t="shared" si="2"/>
        <v>6</v>
      </c>
      <c r="AA11" s="19">
        <f t="shared" si="0"/>
        <v>16</v>
      </c>
    </row>
    <row r="12" spans="1:27" ht="12.75">
      <c r="A12" s="148" t="s">
        <v>537</v>
      </c>
      <c r="B12" s="6" t="s">
        <v>609</v>
      </c>
      <c r="C12" s="7" t="s">
        <v>89</v>
      </c>
      <c r="D12" s="6" t="s">
        <v>237</v>
      </c>
      <c r="E12" s="6" t="s">
        <v>41</v>
      </c>
      <c r="F12" s="14" t="s">
        <v>228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18</v>
      </c>
      <c r="T12" s="6">
        <v>11</v>
      </c>
      <c r="U12" s="6">
        <v>1</v>
      </c>
      <c r="V12" s="6">
        <v>1</v>
      </c>
      <c r="W12" s="6"/>
      <c r="X12" s="84"/>
      <c r="Y12" s="26">
        <f t="shared" si="1"/>
        <v>19</v>
      </c>
      <c r="Z12" s="14">
        <f t="shared" si="2"/>
        <v>12</v>
      </c>
      <c r="AA12" s="19">
        <f t="shared" si="0"/>
        <v>31</v>
      </c>
    </row>
    <row r="13" spans="1:27" ht="12.75">
      <c r="A13" s="148" t="s">
        <v>537</v>
      </c>
      <c r="B13" s="6" t="s">
        <v>239</v>
      </c>
      <c r="C13" s="7" t="s">
        <v>89</v>
      </c>
      <c r="D13" s="6" t="s">
        <v>238</v>
      </c>
      <c r="E13" s="6" t="s">
        <v>41</v>
      </c>
      <c r="F13" s="14" t="s">
        <v>228</v>
      </c>
      <c r="G13" s="45"/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6">
        <v>5</v>
      </c>
      <c r="T13" s="6">
        <v>4</v>
      </c>
      <c r="U13" s="6">
        <v>2</v>
      </c>
      <c r="V13" s="6"/>
      <c r="W13" s="6"/>
      <c r="X13" s="84"/>
      <c r="Y13" s="26">
        <f t="shared" si="1"/>
        <v>7</v>
      </c>
      <c r="Z13" s="14">
        <f t="shared" si="2"/>
        <v>5</v>
      </c>
      <c r="AA13" s="19">
        <f t="shared" si="0"/>
        <v>12</v>
      </c>
    </row>
    <row r="14" spans="1:27" ht="12.75">
      <c r="A14" s="148" t="s">
        <v>538</v>
      </c>
      <c r="B14" s="6" t="s">
        <v>586</v>
      </c>
      <c r="C14" s="7" t="s">
        <v>89</v>
      </c>
      <c r="D14" s="6" t="s">
        <v>240</v>
      </c>
      <c r="E14" s="6" t="s">
        <v>41</v>
      </c>
      <c r="F14" s="14" t="s">
        <v>228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5</v>
      </c>
      <c r="T14" s="6">
        <v>1</v>
      </c>
      <c r="U14" s="6">
        <v>3</v>
      </c>
      <c r="V14" s="6"/>
      <c r="W14" s="6"/>
      <c r="X14" s="84"/>
      <c r="Y14" s="26">
        <f t="shared" si="1"/>
        <v>8</v>
      </c>
      <c r="Z14" s="14">
        <f t="shared" si="2"/>
        <v>1</v>
      </c>
      <c r="AA14" s="19">
        <f t="shared" si="0"/>
        <v>9</v>
      </c>
    </row>
    <row r="15" spans="1:27" ht="12.75">
      <c r="A15" s="148" t="s">
        <v>539</v>
      </c>
      <c r="B15" s="6" t="s">
        <v>587</v>
      </c>
      <c r="C15" s="7" t="s">
        <v>89</v>
      </c>
      <c r="D15" s="6" t="s">
        <v>241</v>
      </c>
      <c r="E15" s="6" t="s">
        <v>41</v>
      </c>
      <c r="F15" s="14" t="s">
        <v>228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</v>
      </c>
      <c r="S15" s="6">
        <v>10</v>
      </c>
      <c r="T15" s="6">
        <v>20</v>
      </c>
      <c r="U15" s="6">
        <v>2</v>
      </c>
      <c r="V15" s="6">
        <v>5</v>
      </c>
      <c r="W15" s="6"/>
      <c r="X15" s="84"/>
      <c r="Y15" s="26">
        <f t="shared" si="1"/>
        <v>12</v>
      </c>
      <c r="Z15" s="14">
        <f t="shared" si="2"/>
        <v>26</v>
      </c>
      <c r="AA15" s="19">
        <f t="shared" si="0"/>
        <v>38</v>
      </c>
    </row>
    <row r="16" spans="1:27" ht="12.75">
      <c r="A16" s="148" t="s">
        <v>540</v>
      </c>
      <c r="B16" s="6" t="s">
        <v>243</v>
      </c>
      <c r="C16" s="7" t="s">
        <v>89</v>
      </c>
      <c r="D16" s="6" t="s">
        <v>242</v>
      </c>
      <c r="E16" s="6" t="s">
        <v>41</v>
      </c>
      <c r="F16" s="14" t="s">
        <v>228</v>
      </c>
      <c r="G16" s="45"/>
      <c r="H16" s="6"/>
      <c r="I16" s="6"/>
      <c r="J16" s="6">
        <v>1</v>
      </c>
      <c r="K16" s="6"/>
      <c r="L16" s="6"/>
      <c r="M16" s="6"/>
      <c r="N16" s="6"/>
      <c r="O16" s="6"/>
      <c r="P16" s="6"/>
      <c r="Q16" s="6">
        <v>1</v>
      </c>
      <c r="R16" s="6"/>
      <c r="S16" s="6">
        <v>8</v>
      </c>
      <c r="T16" s="6">
        <v>4</v>
      </c>
      <c r="U16" s="6">
        <v>1</v>
      </c>
      <c r="V16" s="6">
        <v>1</v>
      </c>
      <c r="W16" s="6"/>
      <c r="X16" s="84"/>
      <c r="Y16" s="26">
        <f t="shared" si="1"/>
        <v>10</v>
      </c>
      <c r="Z16" s="14">
        <f t="shared" si="2"/>
        <v>6</v>
      </c>
      <c r="AA16" s="19">
        <f t="shared" si="0"/>
        <v>16</v>
      </c>
    </row>
    <row r="17" spans="1:27" ht="12.75">
      <c r="A17" s="148" t="s">
        <v>541</v>
      </c>
      <c r="B17" s="6" t="s">
        <v>245</v>
      </c>
      <c r="C17" s="7" t="s">
        <v>89</v>
      </c>
      <c r="D17" s="6" t="s">
        <v>244</v>
      </c>
      <c r="E17" s="6" t="s">
        <v>18</v>
      </c>
      <c r="F17" s="14" t="s">
        <v>246</v>
      </c>
      <c r="G17" s="45"/>
      <c r="H17" s="6"/>
      <c r="I17" s="6">
        <v>3</v>
      </c>
      <c r="J17" s="6">
        <v>2</v>
      </c>
      <c r="K17" s="6"/>
      <c r="L17" s="6"/>
      <c r="M17" s="6"/>
      <c r="N17" s="6"/>
      <c r="O17" s="6"/>
      <c r="P17" s="6"/>
      <c r="Q17" s="6">
        <v>1</v>
      </c>
      <c r="R17" s="6"/>
      <c r="S17" s="6"/>
      <c r="T17" s="6"/>
      <c r="U17" s="6">
        <v>1</v>
      </c>
      <c r="V17" s="6"/>
      <c r="W17" s="6"/>
      <c r="X17" s="84"/>
      <c r="Y17" s="26">
        <f t="shared" si="1"/>
        <v>5</v>
      </c>
      <c r="Z17" s="14">
        <f t="shared" si="2"/>
        <v>2</v>
      </c>
      <c r="AA17" s="19">
        <f t="shared" si="0"/>
        <v>7</v>
      </c>
    </row>
    <row r="18" spans="1:27" ht="12.75">
      <c r="A18" s="148" t="s">
        <v>542</v>
      </c>
      <c r="B18" s="6" t="s">
        <v>248</v>
      </c>
      <c r="C18" s="7" t="s">
        <v>89</v>
      </c>
      <c r="D18" s="6" t="s">
        <v>247</v>
      </c>
      <c r="E18" s="6" t="s">
        <v>18</v>
      </c>
      <c r="F18" s="14" t="s">
        <v>249</v>
      </c>
      <c r="G18" s="45"/>
      <c r="H18" s="6"/>
      <c r="I18" s="6"/>
      <c r="J18" s="6">
        <v>1</v>
      </c>
      <c r="K18" s="6"/>
      <c r="L18" s="6"/>
      <c r="M18" s="6"/>
      <c r="N18" s="6">
        <v>1</v>
      </c>
      <c r="O18" s="6"/>
      <c r="P18" s="6"/>
      <c r="Q18" s="6"/>
      <c r="R18" s="6">
        <v>1</v>
      </c>
      <c r="S18" s="6"/>
      <c r="T18" s="6">
        <v>4</v>
      </c>
      <c r="U18" s="6"/>
      <c r="V18" s="6"/>
      <c r="W18" s="6"/>
      <c r="X18" s="84"/>
      <c r="Y18" s="26">
        <f t="shared" si="1"/>
        <v>0</v>
      </c>
      <c r="Z18" s="14">
        <f t="shared" si="2"/>
        <v>7</v>
      </c>
      <c r="AA18" s="19">
        <f t="shared" si="0"/>
        <v>7</v>
      </c>
    </row>
    <row r="19" spans="1:27" ht="12.75">
      <c r="A19" s="148" t="s">
        <v>543</v>
      </c>
      <c r="B19" s="6" t="s">
        <v>251</v>
      </c>
      <c r="C19" s="7" t="s">
        <v>89</v>
      </c>
      <c r="D19" s="6" t="s">
        <v>250</v>
      </c>
      <c r="E19" s="6" t="s">
        <v>18</v>
      </c>
      <c r="F19" s="14" t="s">
        <v>246</v>
      </c>
      <c r="G19" s="45"/>
      <c r="H19" s="6"/>
      <c r="I19" s="6">
        <v>7</v>
      </c>
      <c r="J19" s="6">
        <v>5</v>
      </c>
      <c r="K19" s="6"/>
      <c r="L19" s="6"/>
      <c r="M19" s="6"/>
      <c r="N19" s="6">
        <v>4</v>
      </c>
      <c r="O19" s="6"/>
      <c r="P19" s="6"/>
      <c r="Q19" s="6">
        <v>5</v>
      </c>
      <c r="R19" s="6">
        <v>7</v>
      </c>
      <c r="S19" s="6">
        <v>68</v>
      </c>
      <c r="T19" s="6">
        <v>99</v>
      </c>
      <c r="U19" s="6">
        <v>9</v>
      </c>
      <c r="V19" s="6">
        <v>11</v>
      </c>
      <c r="W19" s="6"/>
      <c r="X19" s="84"/>
      <c r="Y19" s="26">
        <f t="shared" si="1"/>
        <v>89</v>
      </c>
      <c r="Z19" s="14">
        <f t="shared" si="2"/>
        <v>126</v>
      </c>
      <c r="AA19" s="19">
        <f t="shared" si="0"/>
        <v>215</v>
      </c>
    </row>
    <row r="20" spans="1:27" ht="12.75">
      <c r="A20" s="148" t="s">
        <v>543</v>
      </c>
      <c r="B20" s="6" t="s">
        <v>549</v>
      </c>
      <c r="C20" s="7" t="s">
        <v>89</v>
      </c>
      <c r="D20" s="6" t="s">
        <v>548</v>
      </c>
      <c r="E20" s="6" t="s">
        <v>29</v>
      </c>
      <c r="F20" s="14" t="s">
        <v>29</v>
      </c>
      <c r="G20" s="4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2</v>
      </c>
      <c r="W20" s="6"/>
      <c r="X20" s="84"/>
      <c r="Y20" s="26">
        <f t="shared" si="1"/>
        <v>0</v>
      </c>
      <c r="Z20" s="14">
        <f t="shared" si="2"/>
        <v>2</v>
      </c>
      <c r="AA20" s="19">
        <f t="shared" si="0"/>
        <v>2</v>
      </c>
    </row>
    <row r="21" spans="1:27" ht="12.75">
      <c r="A21" s="148" t="s">
        <v>544</v>
      </c>
      <c r="B21" s="6" t="s">
        <v>253</v>
      </c>
      <c r="C21" s="7" t="s">
        <v>89</v>
      </c>
      <c r="D21" s="6" t="s">
        <v>252</v>
      </c>
      <c r="E21" s="6" t="s">
        <v>18</v>
      </c>
      <c r="F21" s="14" t="s">
        <v>246</v>
      </c>
      <c r="G21" s="45"/>
      <c r="H21" s="6"/>
      <c r="I21" s="6"/>
      <c r="J21" s="6"/>
      <c r="K21" s="6"/>
      <c r="L21" s="6"/>
      <c r="M21" s="6"/>
      <c r="N21" s="6"/>
      <c r="O21" s="6"/>
      <c r="P21" s="6"/>
      <c r="Q21" s="6">
        <v>2</v>
      </c>
      <c r="R21" s="6">
        <v>1</v>
      </c>
      <c r="S21" s="6">
        <v>9</v>
      </c>
      <c r="T21" s="6">
        <v>12</v>
      </c>
      <c r="U21" s="6"/>
      <c r="V21" s="6">
        <v>1</v>
      </c>
      <c r="W21" s="6"/>
      <c r="X21" s="84"/>
      <c r="Y21" s="26">
        <f t="shared" si="1"/>
        <v>11</v>
      </c>
      <c r="Z21" s="14">
        <f t="shared" si="2"/>
        <v>14</v>
      </c>
      <c r="AA21" s="19">
        <f t="shared" si="0"/>
        <v>25</v>
      </c>
    </row>
    <row r="22" spans="1:27" ht="12.75">
      <c r="A22" s="148" t="s">
        <v>545</v>
      </c>
      <c r="B22" s="6" t="s">
        <v>255</v>
      </c>
      <c r="C22" s="7" t="s">
        <v>89</v>
      </c>
      <c r="D22" s="6" t="s">
        <v>254</v>
      </c>
      <c r="E22" s="6" t="s">
        <v>18</v>
      </c>
      <c r="F22" s="14" t="s">
        <v>246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4</v>
      </c>
      <c r="T22" s="6">
        <v>20</v>
      </c>
      <c r="U22" s="6"/>
      <c r="V22" s="6">
        <v>1</v>
      </c>
      <c r="W22" s="6"/>
      <c r="X22" s="84"/>
      <c r="Y22" s="26">
        <f t="shared" si="1"/>
        <v>4</v>
      </c>
      <c r="Z22" s="14">
        <f t="shared" si="2"/>
        <v>21</v>
      </c>
      <c r="AA22" s="19">
        <f t="shared" si="0"/>
        <v>25</v>
      </c>
    </row>
    <row r="23" spans="1:27" ht="12.75">
      <c r="A23" s="34">
        <v>110101</v>
      </c>
      <c r="B23" s="6" t="s">
        <v>257</v>
      </c>
      <c r="C23" s="7" t="s">
        <v>89</v>
      </c>
      <c r="D23" s="6" t="s">
        <v>256</v>
      </c>
      <c r="E23" s="6" t="s">
        <v>18</v>
      </c>
      <c r="F23" s="14" t="s">
        <v>258</v>
      </c>
      <c r="G23" s="45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>
        <v>12</v>
      </c>
      <c r="T23" s="6">
        <v>5</v>
      </c>
      <c r="U23" s="6">
        <v>1</v>
      </c>
      <c r="V23" s="6">
        <v>1</v>
      </c>
      <c r="W23" s="6"/>
      <c r="X23" s="84"/>
      <c r="Y23" s="26">
        <f t="shared" si="1"/>
        <v>14</v>
      </c>
      <c r="Z23" s="14">
        <f t="shared" si="2"/>
        <v>6</v>
      </c>
      <c r="AA23" s="19">
        <f t="shared" si="0"/>
        <v>20</v>
      </c>
    </row>
    <row r="24" spans="1:27" ht="12.75">
      <c r="A24" s="34">
        <v>110101</v>
      </c>
      <c r="B24" s="6" t="s">
        <v>260</v>
      </c>
      <c r="C24" s="7" t="s">
        <v>89</v>
      </c>
      <c r="D24" s="6" t="s">
        <v>259</v>
      </c>
      <c r="E24" s="6" t="s">
        <v>18</v>
      </c>
      <c r="F24" s="14" t="s">
        <v>258</v>
      </c>
      <c r="G24" s="45"/>
      <c r="H24" s="6"/>
      <c r="I24" s="6"/>
      <c r="J24" s="6"/>
      <c r="K24" s="6"/>
      <c r="L24" s="6"/>
      <c r="M24" s="6">
        <v>1</v>
      </c>
      <c r="N24" s="6"/>
      <c r="O24" s="6"/>
      <c r="P24" s="6"/>
      <c r="Q24" s="6"/>
      <c r="R24" s="6"/>
      <c r="S24" s="6">
        <v>8</v>
      </c>
      <c r="T24" s="6"/>
      <c r="U24" s="6">
        <v>2</v>
      </c>
      <c r="V24" s="6">
        <v>1</v>
      </c>
      <c r="W24" s="6"/>
      <c r="X24" s="84"/>
      <c r="Y24" s="26">
        <f t="shared" si="1"/>
        <v>11</v>
      </c>
      <c r="Z24" s="14">
        <f t="shared" si="2"/>
        <v>1</v>
      </c>
      <c r="AA24" s="19">
        <f t="shared" si="0"/>
        <v>12</v>
      </c>
    </row>
    <row r="25" spans="1:27" ht="12.75">
      <c r="A25" s="34">
        <v>131202</v>
      </c>
      <c r="B25" s="6" t="s">
        <v>262</v>
      </c>
      <c r="C25" s="7" t="s">
        <v>89</v>
      </c>
      <c r="D25" s="6" t="s">
        <v>261</v>
      </c>
      <c r="E25" s="6" t="s">
        <v>28</v>
      </c>
      <c r="F25" s="14" t="s">
        <v>28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</v>
      </c>
      <c r="T25" s="6">
        <v>52</v>
      </c>
      <c r="U25" s="6"/>
      <c r="V25" s="6">
        <v>6</v>
      </c>
      <c r="W25" s="6"/>
      <c r="X25" s="84"/>
      <c r="Y25" s="26">
        <f t="shared" si="1"/>
        <v>1</v>
      </c>
      <c r="Z25" s="14">
        <f t="shared" si="2"/>
        <v>58</v>
      </c>
      <c r="AA25" s="19">
        <f t="shared" si="0"/>
        <v>59</v>
      </c>
    </row>
    <row r="26" spans="1:27" ht="12.75">
      <c r="A26" s="34">
        <v>131205</v>
      </c>
      <c r="B26" s="6" t="s">
        <v>264</v>
      </c>
      <c r="C26" s="7" t="s">
        <v>89</v>
      </c>
      <c r="D26" s="6" t="s">
        <v>263</v>
      </c>
      <c r="E26" s="6" t="s">
        <v>28</v>
      </c>
      <c r="F26" s="14" t="s">
        <v>28</v>
      </c>
      <c r="G26" s="45"/>
      <c r="H26" s="6"/>
      <c r="I26" s="6"/>
      <c r="J26" s="6">
        <v>1</v>
      </c>
      <c r="K26" s="6"/>
      <c r="L26" s="6"/>
      <c r="M26" s="6">
        <v>1</v>
      </c>
      <c r="N26" s="6"/>
      <c r="O26" s="6"/>
      <c r="P26" s="6"/>
      <c r="Q26" s="6">
        <v>1</v>
      </c>
      <c r="R26" s="6"/>
      <c r="S26" s="6">
        <v>17</v>
      </c>
      <c r="T26" s="6">
        <v>23</v>
      </c>
      <c r="U26" s="6">
        <v>2</v>
      </c>
      <c r="V26" s="6">
        <v>1</v>
      </c>
      <c r="W26" s="6"/>
      <c r="X26" s="84"/>
      <c r="Y26" s="26">
        <f t="shared" si="1"/>
        <v>21</v>
      </c>
      <c r="Z26" s="14">
        <f t="shared" si="2"/>
        <v>25</v>
      </c>
      <c r="AA26" s="19">
        <f t="shared" si="0"/>
        <v>46</v>
      </c>
    </row>
    <row r="27" spans="1:27" ht="12.75">
      <c r="A27" s="34">
        <v>140501</v>
      </c>
      <c r="B27" s="6" t="s">
        <v>269</v>
      </c>
      <c r="C27" s="7" t="s">
        <v>89</v>
      </c>
      <c r="D27" s="6" t="s">
        <v>268</v>
      </c>
      <c r="E27" s="6" t="s">
        <v>42</v>
      </c>
      <c r="F27" s="14" t="s">
        <v>270</v>
      </c>
      <c r="G27" s="45"/>
      <c r="H27" s="6"/>
      <c r="I27" s="6"/>
      <c r="J27" s="6"/>
      <c r="K27" s="6">
        <v>1</v>
      </c>
      <c r="L27" s="6"/>
      <c r="M27" s="6"/>
      <c r="N27" s="6">
        <v>3</v>
      </c>
      <c r="O27" s="6"/>
      <c r="P27" s="6"/>
      <c r="Q27" s="6">
        <v>1</v>
      </c>
      <c r="R27" s="6"/>
      <c r="S27" s="6">
        <v>10</v>
      </c>
      <c r="T27" s="6">
        <v>4</v>
      </c>
      <c r="U27" s="6">
        <v>2</v>
      </c>
      <c r="V27" s="6"/>
      <c r="W27" s="6"/>
      <c r="X27" s="84"/>
      <c r="Y27" s="26">
        <f t="shared" si="1"/>
        <v>14</v>
      </c>
      <c r="Z27" s="14">
        <f t="shared" si="2"/>
        <v>7</v>
      </c>
      <c r="AA27" s="19">
        <f t="shared" si="0"/>
        <v>21</v>
      </c>
    </row>
    <row r="28" spans="1:27" ht="12.75">
      <c r="A28" s="34">
        <v>140701</v>
      </c>
      <c r="B28" s="6" t="s">
        <v>272</v>
      </c>
      <c r="C28" s="7" t="s">
        <v>89</v>
      </c>
      <c r="D28" s="6" t="s">
        <v>271</v>
      </c>
      <c r="E28" s="6" t="s">
        <v>42</v>
      </c>
      <c r="F28" s="14" t="s">
        <v>270</v>
      </c>
      <c r="G28" s="45"/>
      <c r="H28" s="6"/>
      <c r="I28" s="6">
        <v>2</v>
      </c>
      <c r="J28" s="6">
        <v>1</v>
      </c>
      <c r="K28" s="6"/>
      <c r="L28" s="6"/>
      <c r="M28" s="6"/>
      <c r="N28" s="6"/>
      <c r="O28" s="6"/>
      <c r="P28" s="6"/>
      <c r="Q28" s="6"/>
      <c r="R28" s="6">
        <v>1</v>
      </c>
      <c r="S28" s="6">
        <v>16</v>
      </c>
      <c r="T28" s="6">
        <v>8</v>
      </c>
      <c r="U28" s="6">
        <v>4</v>
      </c>
      <c r="V28" s="6">
        <v>1</v>
      </c>
      <c r="W28" s="6"/>
      <c r="X28" s="84"/>
      <c r="Y28" s="26">
        <f t="shared" si="1"/>
        <v>22</v>
      </c>
      <c r="Z28" s="14">
        <f t="shared" si="2"/>
        <v>11</v>
      </c>
      <c r="AA28" s="19">
        <f t="shared" si="0"/>
        <v>33</v>
      </c>
    </row>
    <row r="29" spans="1:27" ht="12.75">
      <c r="A29" s="34">
        <v>140801</v>
      </c>
      <c r="B29" s="6" t="s">
        <v>274</v>
      </c>
      <c r="C29" s="7" t="s">
        <v>89</v>
      </c>
      <c r="D29" s="6" t="s">
        <v>273</v>
      </c>
      <c r="E29" s="6" t="s">
        <v>42</v>
      </c>
      <c r="F29" s="14" t="s">
        <v>270</v>
      </c>
      <c r="G29" s="45"/>
      <c r="H29" s="6"/>
      <c r="I29" s="6">
        <v>2</v>
      </c>
      <c r="J29" s="6"/>
      <c r="K29" s="6"/>
      <c r="L29" s="6"/>
      <c r="M29" s="6">
        <v>2</v>
      </c>
      <c r="N29" s="6"/>
      <c r="O29" s="6"/>
      <c r="P29" s="6"/>
      <c r="Q29" s="6">
        <v>2</v>
      </c>
      <c r="R29" s="6"/>
      <c r="S29" s="6">
        <v>23</v>
      </c>
      <c r="T29" s="6">
        <v>4</v>
      </c>
      <c r="U29" s="6">
        <v>2</v>
      </c>
      <c r="V29" s="6"/>
      <c r="W29" s="6"/>
      <c r="X29" s="84"/>
      <c r="Y29" s="26">
        <f t="shared" si="1"/>
        <v>31</v>
      </c>
      <c r="Z29" s="14">
        <f t="shared" si="2"/>
        <v>4</v>
      </c>
      <c r="AA29" s="19">
        <f t="shared" si="0"/>
        <v>35</v>
      </c>
    </row>
    <row r="30" spans="1:27" ht="12.75">
      <c r="A30" s="34">
        <v>140901</v>
      </c>
      <c r="B30" s="6" t="s">
        <v>276</v>
      </c>
      <c r="C30" s="7" t="s">
        <v>89</v>
      </c>
      <c r="D30" s="6" t="s">
        <v>275</v>
      </c>
      <c r="E30" s="6" t="s">
        <v>42</v>
      </c>
      <c r="F30" s="14" t="s">
        <v>270</v>
      </c>
      <c r="G30" s="4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8</v>
      </c>
      <c r="T30" s="6"/>
      <c r="U30" s="6">
        <v>1</v>
      </c>
      <c r="V30" s="6"/>
      <c r="W30" s="6"/>
      <c r="X30" s="84"/>
      <c r="Y30" s="26">
        <f t="shared" si="1"/>
        <v>9</v>
      </c>
      <c r="Z30" s="14">
        <f t="shared" si="2"/>
        <v>0</v>
      </c>
      <c r="AA30" s="19">
        <f t="shared" si="0"/>
        <v>9</v>
      </c>
    </row>
    <row r="31" spans="1:27" ht="12.75">
      <c r="A31" s="34">
        <v>141001</v>
      </c>
      <c r="B31" s="6" t="s">
        <v>278</v>
      </c>
      <c r="C31" s="7" t="s">
        <v>89</v>
      </c>
      <c r="D31" s="6" t="s">
        <v>277</v>
      </c>
      <c r="E31" s="6" t="s">
        <v>42</v>
      </c>
      <c r="F31" s="14" t="s">
        <v>270</v>
      </c>
      <c r="G31" s="45"/>
      <c r="H31" s="6"/>
      <c r="I31" s="6"/>
      <c r="J31" s="6">
        <v>1</v>
      </c>
      <c r="K31" s="6"/>
      <c r="L31" s="6"/>
      <c r="M31" s="6">
        <v>1</v>
      </c>
      <c r="N31" s="6"/>
      <c r="O31" s="6"/>
      <c r="P31" s="6"/>
      <c r="Q31" s="6"/>
      <c r="R31" s="6"/>
      <c r="S31" s="6">
        <v>18</v>
      </c>
      <c r="T31" s="6">
        <v>2</v>
      </c>
      <c r="U31" s="6">
        <v>1</v>
      </c>
      <c r="V31" s="6">
        <v>1</v>
      </c>
      <c r="W31" s="6">
        <v>1</v>
      </c>
      <c r="X31" s="84"/>
      <c r="Y31" s="26">
        <f t="shared" si="1"/>
        <v>21</v>
      </c>
      <c r="Z31" s="14">
        <f t="shared" si="2"/>
        <v>4</v>
      </c>
      <c r="AA31" s="19">
        <f t="shared" si="0"/>
        <v>25</v>
      </c>
    </row>
    <row r="32" spans="1:27" ht="12.75">
      <c r="A32" s="34">
        <v>141901</v>
      </c>
      <c r="B32" s="6" t="s">
        <v>280</v>
      </c>
      <c r="C32" s="7" t="s">
        <v>89</v>
      </c>
      <c r="D32" s="6" t="s">
        <v>279</v>
      </c>
      <c r="E32" s="6" t="s">
        <v>42</v>
      </c>
      <c r="F32" s="14" t="s">
        <v>270</v>
      </c>
      <c r="G32" s="45"/>
      <c r="H32" s="6"/>
      <c r="I32" s="6"/>
      <c r="J32" s="6"/>
      <c r="K32" s="6"/>
      <c r="L32" s="6"/>
      <c r="M32" s="6">
        <v>1</v>
      </c>
      <c r="N32" s="6"/>
      <c r="O32" s="6"/>
      <c r="P32" s="6"/>
      <c r="Q32" s="6">
        <v>1</v>
      </c>
      <c r="R32" s="6"/>
      <c r="S32" s="6">
        <v>44</v>
      </c>
      <c r="T32" s="6">
        <v>5</v>
      </c>
      <c r="U32" s="6">
        <v>3</v>
      </c>
      <c r="V32" s="6"/>
      <c r="W32" s="6"/>
      <c r="X32" s="84"/>
      <c r="Y32" s="26">
        <f t="shared" si="1"/>
        <v>49</v>
      </c>
      <c r="Z32" s="14">
        <f t="shared" si="2"/>
        <v>5</v>
      </c>
      <c r="AA32" s="19">
        <f t="shared" si="0"/>
        <v>54</v>
      </c>
    </row>
    <row r="33" spans="1:27" ht="12.75">
      <c r="A33" s="34">
        <v>142401</v>
      </c>
      <c r="B33" s="6" t="s">
        <v>282</v>
      </c>
      <c r="C33" s="7" t="s">
        <v>89</v>
      </c>
      <c r="D33" s="6" t="s">
        <v>281</v>
      </c>
      <c r="E33" s="6" t="s">
        <v>42</v>
      </c>
      <c r="F33" s="14" t="s">
        <v>270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</v>
      </c>
      <c r="S33" s="6">
        <v>27</v>
      </c>
      <c r="T33" s="6">
        <v>5</v>
      </c>
      <c r="U33" s="6">
        <v>2</v>
      </c>
      <c r="V33" s="6">
        <v>1</v>
      </c>
      <c r="W33" s="6"/>
      <c r="X33" s="84"/>
      <c r="Y33" s="26">
        <f t="shared" si="1"/>
        <v>29</v>
      </c>
      <c r="Z33" s="14">
        <f t="shared" si="2"/>
        <v>7</v>
      </c>
      <c r="AA33" s="19">
        <f t="shared" si="0"/>
        <v>36</v>
      </c>
    </row>
    <row r="34" spans="1:27" ht="12.75">
      <c r="A34" s="34">
        <v>143501</v>
      </c>
      <c r="B34" s="6" t="s">
        <v>610</v>
      </c>
      <c r="C34" s="7" t="s">
        <v>89</v>
      </c>
      <c r="D34" s="6" t="s">
        <v>283</v>
      </c>
      <c r="E34" s="6" t="s">
        <v>42</v>
      </c>
      <c r="F34" s="14" t="s">
        <v>270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>
        <v>1</v>
      </c>
      <c r="R34" s="6"/>
      <c r="S34" s="6">
        <v>3</v>
      </c>
      <c r="T34" s="6"/>
      <c r="U34" s="6"/>
      <c r="V34" s="6"/>
      <c r="W34" s="6"/>
      <c r="X34" s="84"/>
      <c r="Y34" s="26">
        <f t="shared" si="1"/>
        <v>4</v>
      </c>
      <c r="Z34" s="14">
        <f t="shared" si="2"/>
        <v>0</v>
      </c>
      <c r="AA34" s="19">
        <f t="shared" si="0"/>
        <v>4</v>
      </c>
    </row>
    <row r="35" spans="1:27" ht="12.75">
      <c r="A35" s="34">
        <v>149999</v>
      </c>
      <c r="B35" s="6" t="s">
        <v>285</v>
      </c>
      <c r="C35" s="7" t="s">
        <v>89</v>
      </c>
      <c r="D35" s="6" t="s">
        <v>284</v>
      </c>
      <c r="E35" s="6" t="s">
        <v>42</v>
      </c>
      <c r="F35" s="14" t="s">
        <v>270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</v>
      </c>
      <c r="T35" s="6"/>
      <c r="U35" s="6"/>
      <c r="V35" s="6"/>
      <c r="W35" s="6"/>
      <c r="X35" s="84"/>
      <c r="Y35" s="26">
        <f t="shared" si="1"/>
        <v>1</v>
      </c>
      <c r="Z35" s="14">
        <f t="shared" si="2"/>
        <v>0</v>
      </c>
      <c r="AA35" s="19">
        <f t="shared" si="0"/>
        <v>1</v>
      </c>
    </row>
    <row r="36" spans="1:27" ht="12.75">
      <c r="A36" s="34">
        <v>160301</v>
      </c>
      <c r="B36" s="6" t="s">
        <v>287</v>
      </c>
      <c r="C36" s="7" t="s">
        <v>89</v>
      </c>
      <c r="D36" s="6" t="s">
        <v>286</v>
      </c>
      <c r="E36" s="6" t="s">
        <v>18</v>
      </c>
      <c r="F36" s="14" t="s">
        <v>246</v>
      </c>
      <c r="G36" s="45"/>
      <c r="H36" s="6"/>
      <c r="I36" s="6"/>
      <c r="J36" s="6"/>
      <c r="K36" s="6"/>
      <c r="L36" s="6"/>
      <c r="M36" s="6"/>
      <c r="N36" s="6">
        <v>1</v>
      </c>
      <c r="O36" s="6"/>
      <c r="P36" s="6"/>
      <c r="Q36" s="6">
        <v>2</v>
      </c>
      <c r="R36" s="6"/>
      <c r="S36" s="6">
        <v>1</v>
      </c>
      <c r="T36" s="6">
        <v>1</v>
      </c>
      <c r="U36" s="6">
        <v>1</v>
      </c>
      <c r="V36" s="6"/>
      <c r="W36" s="6"/>
      <c r="X36" s="84"/>
      <c r="Y36" s="26">
        <f t="shared" si="1"/>
        <v>4</v>
      </c>
      <c r="Z36" s="14">
        <f t="shared" si="2"/>
        <v>2</v>
      </c>
      <c r="AA36" s="19">
        <f t="shared" si="0"/>
        <v>6</v>
      </c>
    </row>
    <row r="37" spans="1:27" ht="12.75">
      <c r="A37" s="34">
        <v>160501</v>
      </c>
      <c r="B37" s="6" t="s">
        <v>289</v>
      </c>
      <c r="C37" s="7" t="s">
        <v>89</v>
      </c>
      <c r="D37" s="6" t="s">
        <v>288</v>
      </c>
      <c r="E37" s="6" t="s">
        <v>18</v>
      </c>
      <c r="F37" s="14" t="s">
        <v>246</v>
      </c>
      <c r="G37" s="4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2</v>
      </c>
      <c r="T37" s="6">
        <v>1</v>
      </c>
      <c r="U37" s="6">
        <v>1</v>
      </c>
      <c r="V37" s="6"/>
      <c r="W37" s="6"/>
      <c r="X37" s="84"/>
      <c r="Y37" s="26">
        <f t="shared" si="1"/>
        <v>3</v>
      </c>
      <c r="Z37" s="14">
        <f t="shared" si="2"/>
        <v>1</v>
      </c>
      <c r="AA37" s="19">
        <f t="shared" si="0"/>
        <v>4</v>
      </c>
    </row>
    <row r="38" spans="1:27" ht="12.75">
      <c r="A38" s="34">
        <v>160901</v>
      </c>
      <c r="B38" s="6" t="s">
        <v>291</v>
      </c>
      <c r="C38" s="7" t="s">
        <v>89</v>
      </c>
      <c r="D38" s="6" t="s">
        <v>290</v>
      </c>
      <c r="E38" s="6" t="s">
        <v>18</v>
      </c>
      <c r="F38" s="14" t="s">
        <v>246</v>
      </c>
      <c r="G38" s="45"/>
      <c r="H38" s="6"/>
      <c r="I38" s="6"/>
      <c r="J38" s="6"/>
      <c r="K38" s="6"/>
      <c r="L38" s="6"/>
      <c r="M38" s="6"/>
      <c r="N38" s="6">
        <v>1</v>
      </c>
      <c r="O38" s="6"/>
      <c r="P38" s="6"/>
      <c r="Q38" s="6"/>
      <c r="R38" s="6"/>
      <c r="S38" s="6">
        <v>3</v>
      </c>
      <c r="T38" s="6">
        <v>6</v>
      </c>
      <c r="U38" s="6"/>
      <c r="V38" s="6">
        <v>1</v>
      </c>
      <c r="W38" s="6"/>
      <c r="X38" s="84"/>
      <c r="Y38" s="26">
        <f t="shared" si="1"/>
        <v>3</v>
      </c>
      <c r="Z38" s="14">
        <f t="shared" si="2"/>
        <v>8</v>
      </c>
      <c r="AA38" s="19">
        <f t="shared" si="0"/>
        <v>11</v>
      </c>
    </row>
    <row r="39" spans="1:27" ht="12.75">
      <c r="A39" s="34">
        <v>160902</v>
      </c>
      <c r="B39" s="6" t="s">
        <v>293</v>
      </c>
      <c r="C39" s="7" t="s">
        <v>89</v>
      </c>
      <c r="D39" s="6" t="s">
        <v>292</v>
      </c>
      <c r="E39" s="6" t="s">
        <v>18</v>
      </c>
      <c r="F39" s="14" t="s">
        <v>246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>
        <v>7</v>
      </c>
      <c r="U39" s="6"/>
      <c r="V39" s="6">
        <v>1</v>
      </c>
      <c r="W39" s="6"/>
      <c r="X39" s="84"/>
      <c r="Y39" s="26">
        <f t="shared" si="1"/>
        <v>1</v>
      </c>
      <c r="Z39" s="14">
        <f t="shared" si="2"/>
        <v>8</v>
      </c>
      <c r="AA39" s="19">
        <f t="shared" si="0"/>
        <v>9</v>
      </c>
    </row>
    <row r="40" spans="1:27" ht="12.75">
      <c r="A40" s="34">
        <v>160905</v>
      </c>
      <c r="B40" s="6" t="s">
        <v>295</v>
      </c>
      <c r="C40" s="7" t="s">
        <v>89</v>
      </c>
      <c r="D40" s="6" t="s">
        <v>294</v>
      </c>
      <c r="E40" s="6" t="s">
        <v>18</v>
      </c>
      <c r="F40" s="14" t="s">
        <v>246</v>
      </c>
      <c r="G40" s="45"/>
      <c r="H40" s="6">
        <v>1</v>
      </c>
      <c r="I40" s="6"/>
      <c r="J40" s="6">
        <v>1</v>
      </c>
      <c r="K40" s="6"/>
      <c r="L40" s="6"/>
      <c r="M40" s="6"/>
      <c r="N40" s="6"/>
      <c r="O40" s="6"/>
      <c r="P40" s="6"/>
      <c r="Q40" s="6">
        <v>1</v>
      </c>
      <c r="R40" s="6">
        <v>1</v>
      </c>
      <c r="S40" s="6">
        <v>2</v>
      </c>
      <c r="T40" s="6">
        <v>6</v>
      </c>
      <c r="U40" s="6"/>
      <c r="V40" s="6">
        <v>1</v>
      </c>
      <c r="W40" s="6"/>
      <c r="X40" s="84"/>
      <c r="Y40" s="26">
        <f t="shared" si="1"/>
        <v>3</v>
      </c>
      <c r="Z40" s="14">
        <f t="shared" si="2"/>
        <v>10</v>
      </c>
      <c r="AA40" s="19">
        <f t="shared" si="0"/>
        <v>13</v>
      </c>
    </row>
    <row r="41" spans="1:27" ht="12.75">
      <c r="A41" s="34">
        <v>161200</v>
      </c>
      <c r="B41" s="6" t="s">
        <v>297</v>
      </c>
      <c r="C41" s="7" t="s">
        <v>89</v>
      </c>
      <c r="D41" s="6" t="s">
        <v>296</v>
      </c>
      <c r="E41" s="6" t="s">
        <v>18</v>
      </c>
      <c r="F41" s="14" t="s">
        <v>246</v>
      </c>
      <c r="G41" s="45"/>
      <c r="H41" s="6"/>
      <c r="I41" s="6"/>
      <c r="J41" s="6"/>
      <c r="K41" s="6"/>
      <c r="L41" s="6"/>
      <c r="M41" s="6"/>
      <c r="N41" s="6">
        <v>1</v>
      </c>
      <c r="O41" s="6"/>
      <c r="P41" s="6"/>
      <c r="Q41" s="6"/>
      <c r="R41" s="6"/>
      <c r="S41" s="6">
        <v>2</v>
      </c>
      <c r="T41" s="6">
        <v>2</v>
      </c>
      <c r="U41" s="6"/>
      <c r="V41" s="6"/>
      <c r="W41" s="6"/>
      <c r="X41" s="84"/>
      <c r="Y41" s="26">
        <f t="shared" si="1"/>
        <v>2</v>
      </c>
      <c r="Z41" s="14">
        <f t="shared" si="2"/>
        <v>3</v>
      </c>
      <c r="AA41" s="19">
        <f t="shared" si="0"/>
        <v>5</v>
      </c>
    </row>
    <row r="42" spans="1:27" ht="12.75">
      <c r="A42" s="34">
        <v>190701</v>
      </c>
      <c r="B42" s="6" t="s">
        <v>611</v>
      </c>
      <c r="C42" s="7" t="s">
        <v>89</v>
      </c>
      <c r="D42" s="6" t="s">
        <v>298</v>
      </c>
      <c r="E42" s="6" t="s">
        <v>28</v>
      </c>
      <c r="F42" s="14" t="s">
        <v>28</v>
      </c>
      <c r="G42" s="45"/>
      <c r="H42" s="6"/>
      <c r="I42" s="6">
        <v>4</v>
      </c>
      <c r="J42" s="6">
        <v>17</v>
      </c>
      <c r="K42" s="6">
        <v>1</v>
      </c>
      <c r="L42" s="6"/>
      <c r="M42" s="6"/>
      <c r="N42" s="6">
        <v>2</v>
      </c>
      <c r="O42" s="6"/>
      <c r="P42" s="6"/>
      <c r="Q42" s="6">
        <v>2</v>
      </c>
      <c r="R42" s="6">
        <v>18</v>
      </c>
      <c r="S42" s="6">
        <v>4</v>
      </c>
      <c r="T42" s="6">
        <v>81</v>
      </c>
      <c r="U42" s="6">
        <v>1</v>
      </c>
      <c r="V42" s="6">
        <v>17</v>
      </c>
      <c r="W42" s="6"/>
      <c r="X42" s="84"/>
      <c r="Y42" s="26">
        <f t="shared" si="1"/>
        <v>12</v>
      </c>
      <c r="Z42" s="14">
        <f t="shared" si="2"/>
        <v>135</v>
      </c>
      <c r="AA42" s="19">
        <f t="shared" si="0"/>
        <v>147</v>
      </c>
    </row>
    <row r="43" spans="1:27" ht="12.75">
      <c r="A43" s="34">
        <v>190901</v>
      </c>
      <c r="B43" s="6" t="s">
        <v>300</v>
      </c>
      <c r="C43" s="7" t="s">
        <v>89</v>
      </c>
      <c r="D43" s="6" t="s">
        <v>299</v>
      </c>
      <c r="E43" s="6" t="s">
        <v>28</v>
      </c>
      <c r="F43" s="14" t="s">
        <v>28</v>
      </c>
      <c r="G43" s="45"/>
      <c r="H43" s="6"/>
      <c r="I43" s="6">
        <v>1</v>
      </c>
      <c r="J43" s="6">
        <v>3</v>
      </c>
      <c r="K43" s="6"/>
      <c r="L43" s="6"/>
      <c r="M43" s="6"/>
      <c r="N43" s="6">
        <v>1</v>
      </c>
      <c r="O43" s="6"/>
      <c r="P43" s="6"/>
      <c r="Q43" s="6"/>
      <c r="R43" s="6">
        <v>8</v>
      </c>
      <c r="S43" s="6">
        <v>2</v>
      </c>
      <c r="T43" s="6">
        <v>58</v>
      </c>
      <c r="U43" s="6">
        <v>1</v>
      </c>
      <c r="V43" s="6">
        <v>10</v>
      </c>
      <c r="W43" s="6"/>
      <c r="X43" s="84"/>
      <c r="Y43" s="26">
        <f t="shared" si="1"/>
        <v>4</v>
      </c>
      <c r="Z43" s="14">
        <f t="shared" si="2"/>
        <v>80</v>
      </c>
      <c r="AA43" s="19">
        <f t="shared" si="0"/>
        <v>84</v>
      </c>
    </row>
    <row r="44" spans="1:27" ht="12.75">
      <c r="A44" s="34">
        <v>230101</v>
      </c>
      <c r="B44" s="6" t="s">
        <v>302</v>
      </c>
      <c r="C44" s="7" t="s">
        <v>89</v>
      </c>
      <c r="D44" s="6" t="s">
        <v>301</v>
      </c>
      <c r="E44" s="6" t="s">
        <v>18</v>
      </c>
      <c r="F44" s="14" t="s">
        <v>246</v>
      </c>
      <c r="G44" s="45"/>
      <c r="H44" s="6"/>
      <c r="I44" s="6">
        <v>4</v>
      </c>
      <c r="J44" s="6">
        <v>1</v>
      </c>
      <c r="K44" s="6"/>
      <c r="L44" s="6"/>
      <c r="M44" s="6">
        <v>1</v>
      </c>
      <c r="N44" s="6"/>
      <c r="O44" s="6"/>
      <c r="P44" s="6"/>
      <c r="Q44" s="6"/>
      <c r="R44" s="6">
        <v>6</v>
      </c>
      <c r="S44" s="6">
        <v>19</v>
      </c>
      <c r="T44" s="6">
        <v>38</v>
      </c>
      <c r="U44" s="6">
        <v>5</v>
      </c>
      <c r="V44" s="6">
        <v>2</v>
      </c>
      <c r="W44" s="6">
        <v>1</v>
      </c>
      <c r="X44" s="84">
        <v>1</v>
      </c>
      <c r="Y44" s="26">
        <f t="shared" si="1"/>
        <v>30</v>
      </c>
      <c r="Z44" s="14">
        <f t="shared" si="2"/>
        <v>48</v>
      </c>
      <c r="AA44" s="19">
        <f t="shared" si="0"/>
        <v>78</v>
      </c>
    </row>
    <row r="45" spans="1:27" ht="12.75">
      <c r="A45" s="34">
        <v>231304</v>
      </c>
      <c r="B45" s="6" t="s">
        <v>304</v>
      </c>
      <c r="C45" s="7" t="s">
        <v>89</v>
      </c>
      <c r="D45" s="6" t="s">
        <v>303</v>
      </c>
      <c r="E45" s="6" t="s">
        <v>18</v>
      </c>
      <c r="F45" s="14" t="s">
        <v>246</v>
      </c>
      <c r="G45" s="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v>5</v>
      </c>
      <c r="T45" s="6">
        <v>7</v>
      </c>
      <c r="U45" s="6">
        <v>1</v>
      </c>
      <c r="V45" s="6">
        <v>1</v>
      </c>
      <c r="W45" s="6"/>
      <c r="X45" s="84"/>
      <c r="Y45" s="26">
        <f t="shared" si="1"/>
        <v>6</v>
      </c>
      <c r="Z45" s="14">
        <f t="shared" si="2"/>
        <v>8</v>
      </c>
      <c r="AA45" s="19">
        <f t="shared" si="0"/>
        <v>14</v>
      </c>
    </row>
    <row r="46" spans="1:27" ht="12.75">
      <c r="A46" s="34">
        <v>240199</v>
      </c>
      <c r="B46" s="6" t="s">
        <v>306</v>
      </c>
      <c r="C46" s="7" t="s">
        <v>89</v>
      </c>
      <c r="D46" s="6" t="s">
        <v>305</v>
      </c>
      <c r="E46" s="6" t="s">
        <v>29</v>
      </c>
      <c r="F46" s="14" t="s">
        <v>29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1</v>
      </c>
      <c r="T46" s="6">
        <v>1</v>
      </c>
      <c r="U46" s="6">
        <v>2</v>
      </c>
      <c r="V46" s="6">
        <v>2</v>
      </c>
      <c r="W46" s="6"/>
      <c r="X46" s="84"/>
      <c r="Y46" s="26">
        <f t="shared" si="1"/>
        <v>3</v>
      </c>
      <c r="Z46" s="14">
        <f t="shared" si="2"/>
        <v>3</v>
      </c>
      <c r="AA46" s="19">
        <f t="shared" si="0"/>
        <v>6</v>
      </c>
    </row>
    <row r="47" spans="1:27" ht="12.75">
      <c r="A47" s="34">
        <v>260101</v>
      </c>
      <c r="B47" s="6" t="s">
        <v>308</v>
      </c>
      <c r="C47" s="7" t="s">
        <v>89</v>
      </c>
      <c r="D47" s="6" t="s">
        <v>307</v>
      </c>
      <c r="E47" s="6" t="s">
        <v>41</v>
      </c>
      <c r="F47" s="14" t="s">
        <v>309</v>
      </c>
      <c r="G47" s="45"/>
      <c r="H47" s="6"/>
      <c r="I47" s="6">
        <v>1</v>
      </c>
      <c r="J47" s="6"/>
      <c r="K47" s="6"/>
      <c r="L47" s="6"/>
      <c r="M47" s="6"/>
      <c r="N47" s="6"/>
      <c r="O47" s="6"/>
      <c r="P47" s="6"/>
      <c r="Q47" s="6">
        <v>2</v>
      </c>
      <c r="R47" s="6">
        <v>1</v>
      </c>
      <c r="S47" s="6">
        <v>10</v>
      </c>
      <c r="T47" s="6">
        <v>15</v>
      </c>
      <c r="U47" s="6">
        <v>1</v>
      </c>
      <c r="V47" s="6"/>
      <c r="W47" s="6"/>
      <c r="X47" s="84"/>
      <c r="Y47" s="26">
        <f t="shared" si="1"/>
        <v>14</v>
      </c>
      <c r="Z47" s="14">
        <f t="shared" si="2"/>
        <v>16</v>
      </c>
      <c r="AA47" s="19">
        <f t="shared" si="0"/>
        <v>30</v>
      </c>
    </row>
    <row r="48" spans="1:27" ht="12.75">
      <c r="A48" s="34">
        <v>260406</v>
      </c>
      <c r="B48" s="6" t="s">
        <v>613</v>
      </c>
      <c r="C48" s="7" t="s">
        <v>89</v>
      </c>
      <c r="D48" s="6" t="s">
        <v>612</v>
      </c>
      <c r="E48" s="6" t="s">
        <v>41</v>
      </c>
      <c r="F48" s="14" t="s">
        <v>228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1</v>
      </c>
      <c r="T48" s="6"/>
      <c r="U48" s="6"/>
      <c r="V48" s="6"/>
      <c r="W48" s="6"/>
      <c r="X48" s="84"/>
      <c r="Y48" s="26">
        <f t="shared" si="1"/>
        <v>1</v>
      </c>
      <c r="Z48" s="14">
        <f t="shared" si="2"/>
        <v>0</v>
      </c>
      <c r="AA48" s="19">
        <f t="shared" si="0"/>
        <v>1</v>
      </c>
    </row>
    <row r="49" spans="1:27" ht="12.75">
      <c r="A49" s="34">
        <v>260502</v>
      </c>
      <c r="B49" s="6" t="s">
        <v>311</v>
      </c>
      <c r="C49" s="7" t="s">
        <v>89</v>
      </c>
      <c r="D49" s="6" t="s">
        <v>310</v>
      </c>
      <c r="E49" s="6" t="s">
        <v>41</v>
      </c>
      <c r="F49" s="14" t="s">
        <v>228</v>
      </c>
      <c r="G49" s="45">
        <v>1</v>
      </c>
      <c r="H49" s="6"/>
      <c r="I49" s="6">
        <v>1</v>
      </c>
      <c r="J49" s="6">
        <v>2</v>
      </c>
      <c r="K49" s="6"/>
      <c r="L49" s="6"/>
      <c r="M49" s="6">
        <v>1</v>
      </c>
      <c r="N49" s="6"/>
      <c r="O49" s="6"/>
      <c r="P49" s="6"/>
      <c r="Q49" s="6">
        <v>1</v>
      </c>
      <c r="R49" s="6">
        <v>1</v>
      </c>
      <c r="S49" s="6">
        <v>4</v>
      </c>
      <c r="T49" s="6">
        <v>12</v>
      </c>
      <c r="U49" s="6"/>
      <c r="V49" s="6">
        <v>1</v>
      </c>
      <c r="W49" s="6"/>
      <c r="X49" s="84"/>
      <c r="Y49" s="26">
        <f t="shared" si="1"/>
        <v>8</v>
      </c>
      <c r="Z49" s="14">
        <f t="shared" si="2"/>
        <v>16</v>
      </c>
      <c r="AA49" s="19">
        <f t="shared" si="0"/>
        <v>24</v>
      </c>
    </row>
    <row r="50" spans="1:27" ht="12.75">
      <c r="A50" s="34">
        <v>260701</v>
      </c>
      <c r="B50" s="6" t="s">
        <v>313</v>
      </c>
      <c r="C50" s="7" t="s">
        <v>89</v>
      </c>
      <c r="D50" s="6" t="s">
        <v>312</v>
      </c>
      <c r="E50" s="6" t="s">
        <v>41</v>
      </c>
      <c r="F50" s="14" t="s">
        <v>309</v>
      </c>
      <c r="G50" s="45"/>
      <c r="H50" s="6"/>
      <c r="I50" s="6"/>
      <c r="J50" s="6">
        <v>4</v>
      </c>
      <c r="K50" s="6"/>
      <c r="L50" s="6"/>
      <c r="M50" s="6">
        <v>4</v>
      </c>
      <c r="N50" s="6">
        <v>3</v>
      </c>
      <c r="O50" s="6"/>
      <c r="P50" s="6"/>
      <c r="Q50" s="6">
        <v>3</v>
      </c>
      <c r="R50" s="6">
        <v>3</v>
      </c>
      <c r="S50" s="6">
        <v>30</v>
      </c>
      <c r="T50" s="6">
        <v>32</v>
      </c>
      <c r="U50" s="6">
        <v>7</v>
      </c>
      <c r="V50" s="6">
        <v>4</v>
      </c>
      <c r="W50" s="6"/>
      <c r="X50" s="84"/>
      <c r="Y50" s="26">
        <f t="shared" si="1"/>
        <v>44</v>
      </c>
      <c r="Z50" s="14">
        <f t="shared" si="2"/>
        <v>46</v>
      </c>
      <c r="AA50" s="19">
        <f t="shared" si="0"/>
        <v>90</v>
      </c>
    </row>
    <row r="51" spans="1:27" ht="12.75">
      <c r="A51" s="34">
        <v>261302</v>
      </c>
      <c r="B51" s="6" t="s">
        <v>315</v>
      </c>
      <c r="C51" s="7" t="s">
        <v>89</v>
      </c>
      <c r="D51" s="6" t="s">
        <v>314</v>
      </c>
      <c r="E51" s="6" t="s">
        <v>41</v>
      </c>
      <c r="F51" s="14" t="s">
        <v>309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17</v>
      </c>
      <c r="T51" s="6">
        <v>17</v>
      </c>
      <c r="U51" s="6">
        <v>2</v>
      </c>
      <c r="V51" s="6">
        <v>1</v>
      </c>
      <c r="W51" s="6"/>
      <c r="X51" s="84"/>
      <c r="Y51" s="26">
        <f t="shared" si="1"/>
        <v>19</v>
      </c>
      <c r="Z51" s="14">
        <f t="shared" si="2"/>
        <v>18</v>
      </c>
      <c r="AA51" s="19">
        <f t="shared" si="0"/>
        <v>37</v>
      </c>
    </row>
    <row r="52" spans="1:27" ht="12.75">
      <c r="A52" s="34">
        <v>270101</v>
      </c>
      <c r="B52" s="6" t="s">
        <v>317</v>
      </c>
      <c r="C52" s="7" t="s">
        <v>89</v>
      </c>
      <c r="D52" s="6" t="s">
        <v>316</v>
      </c>
      <c r="E52" s="6" t="s">
        <v>18</v>
      </c>
      <c r="F52" s="14" t="s">
        <v>258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>
        <v>1</v>
      </c>
      <c r="R52" s="6"/>
      <c r="S52" s="6">
        <v>3</v>
      </c>
      <c r="T52" s="6">
        <v>3</v>
      </c>
      <c r="U52" s="6"/>
      <c r="V52" s="6"/>
      <c r="W52" s="6"/>
      <c r="X52" s="84"/>
      <c r="Y52" s="26">
        <f t="shared" si="1"/>
        <v>4</v>
      </c>
      <c r="Z52" s="14">
        <f t="shared" si="2"/>
        <v>3</v>
      </c>
      <c r="AA52" s="19">
        <f t="shared" si="0"/>
        <v>7</v>
      </c>
    </row>
    <row r="53" spans="1:27" ht="12.75">
      <c r="A53" s="34">
        <v>270101</v>
      </c>
      <c r="B53" s="6" t="s">
        <v>319</v>
      </c>
      <c r="C53" s="7" t="s">
        <v>89</v>
      </c>
      <c r="D53" s="6" t="s">
        <v>318</v>
      </c>
      <c r="E53" s="6" t="s">
        <v>18</v>
      </c>
      <c r="F53" s="14" t="s">
        <v>258</v>
      </c>
      <c r="G53" s="45"/>
      <c r="H53" s="6"/>
      <c r="I53" s="6"/>
      <c r="J53" s="6"/>
      <c r="K53" s="6"/>
      <c r="L53" s="6"/>
      <c r="M53" s="6"/>
      <c r="N53" s="6">
        <v>1</v>
      </c>
      <c r="O53" s="6"/>
      <c r="P53" s="6"/>
      <c r="Q53" s="6">
        <v>1</v>
      </c>
      <c r="R53" s="6"/>
      <c r="S53" s="6">
        <v>8</v>
      </c>
      <c r="T53" s="6">
        <v>1</v>
      </c>
      <c r="U53" s="6">
        <v>3</v>
      </c>
      <c r="V53" s="6"/>
      <c r="W53" s="6"/>
      <c r="X53" s="84"/>
      <c r="Y53" s="26">
        <f t="shared" si="1"/>
        <v>12</v>
      </c>
      <c r="Z53" s="14">
        <f t="shared" si="2"/>
        <v>2</v>
      </c>
      <c r="AA53" s="19">
        <f t="shared" si="0"/>
        <v>14</v>
      </c>
    </row>
    <row r="54" spans="1:27" ht="12.75">
      <c r="A54" s="34">
        <v>310505</v>
      </c>
      <c r="B54" s="6" t="s">
        <v>579</v>
      </c>
      <c r="C54" s="7" t="s">
        <v>89</v>
      </c>
      <c r="D54" s="6" t="s">
        <v>267</v>
      </c>
      <c r="E54" s="6" t="s">
        <v>28</v>
      </c>
      <c r="F54" s="14" t="s">
        <v>28</v>
      </c>
      <c r="G54" s="45"/>
      <c r="H54" s="6"/>
      <c r="I54" s="6">
        <v>2</v>
      </c>
      <c r="J54" s="6">
        <v>1</v>
      </c>
      <c r="K54" s="6">
        <v>1</v>
      </c>
      <c r="L54" s="6"/>
      <c r="M54" s="6"/>
      <c r="N54" s="6"/>
      <c r="O54" s="6"/>
      <c r="P54" s="6"/>
      <c r="Q54" s="6">
        <v>4</v>
      </c>
      <c r="R54" s="6">
        <v>2</v>
      </c>
      <c r="S54" s="6">
        <v>56</v>
      </c>
      <c r="T54" s="6">
        <v>78</v>
      </c>
      <c r="U54" s="6">
        <v>6</v>
      </c>
      <c r="V54" s="6">
        <v>5</v>
      </c>
      <c r="W54" s="6"/>
      <c r="X54" s="84"/>
      <c r="Y54" s="26">
        <f t="shared" si="1"/>
        <v>69</v>
      </c>
      <c r="Z54" s="14">
        <f t="shared" si="2"/>
        <v>86</v>
      </c>
      <c r="AA54" s="19">
        <f t="shared" si="0"/>
        <v>155</v>
      </c>
    </row>
    <row r="55" spans="1:27" ht="12.75">
      <c r="A55" s="34">
        <v>340199</v>
      </c>
      <c r="B55" s="6" t="s">
        <v>551</v>
      </c>
      <c r="C55" s="7" t="s">
        <v>89</v>
      </c>
      <c r="D55" s="6" t="s">
        <v>550</v>
      </c>
      <c r="E55" s="6" t="s">
        <v>28</v>
      </c>
      <c r="F55" s="14" t="s">
        <v>28</v>
      </c>
      <c r="G55" s="4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>
        <v>1</v>
      </c>
      <c r="T55" s="6">
        <v>5</v>
      </c>
      <c r="U55" s="6"/>
      <c r="V55" s="6"/>
      <c r="W55" s="6"/>
      <c r="X55" s="84"/>
      <c r="Y55" s="26">
        <f t="shared" si="1"/>
        <v>1</v>
      </c>
      <c r="Z55" s="14">
        <f t="shared" si="2"/>
        <v>5</v>
      </c>
      <c r="AA55" s="19">
        <f t="shared" si="0"/>
        <v>6</v>
      </c>
    </row>
    <row r="56" spans="1:27" ht="12.75">
      <c r="A56" s="34">
        <v>380101</v>
      </c>
      <c r="B56" s="6" t="s">
        <v>321</v>
      </c>
      <c r="C56" s="7" t="s">
        <v>89</v>
      </c>
      <c r="D56" s="6" t="s">
        <v>320</v>
      </c>
      <c r="E56" s="6" t="s">
        <v>18</v>
      </c>
      <c r="F56" s="14" t="s">
        <v>246</v>
      </c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1</v>
      </c>
      <c r="T56" s="6">
        <v>2</v>
      </c>
      <c r="U56" s="6"/>
      <c r="V56" s="6"/>
      <c r="W56" s="6"/>
      <c r="X56" s="84"/>
      <c r="Y56" s="26">
        <f t="shared" si="1"/>
        <v>1</v>
      </c>
      <c r="Z56" s="14">
        <f t="shared" si="2"/>
        <v>2</v>
      </c>
      <c r="AA56" s="19">
        <f t="shared" si="0"/>
        <v>3</v>
      </c>
    </row>
    <row r="57" spans="1:27" ht="12.75">
      <c r="A57" s="34">
        <v>400501</v>
      </c>
      <c r="B57" s="6" t="s">
        <v>323</v>
      </c>
      <c r="C57" s="7" t="s">
        <v>89</v>
      </c>
      <c r="D57" s="6" t="s">
        <v>322</v>
      </c>
      <c r="E57" s="6" t="s">
        <v>18</v>
      </c>
      <c r="F57" s="14" t="s">
        <v>258</v>
      </c>
      <c r="G57" s="4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>
        <v>1</v>
      </c>
      <c r="U57" s="6"/>
      <c r="V57" s="6"/>
      <c r="W57" s="6"/>
      <c r="X57" s="84"/>
      <c r="Y57" s="26">
        <f t="shared" si="1"/>
        <v>0</v>
      </c>
      <c r="Z57" s="14">
        <f t="shared" si="2"/>
        <v>1</v>
      </c>
      <c r="AA57" s="19">
        <f t="shared" si="0"/>
        <v>1</v>
      </c>
    </row>
    <row r="58" spans="1:27" ht="12.75">
      <c r="A58" s="34">
        <v>400501</v>
      </c>
      <c r="B58" s="6" t="s">
        <v>325</v>
      </c>
      <c r="C58" s="7" t="s">
        <v>89</v>
      </c>
      <c r="D58" s="6" t="s">
        <v>324</v>
      </c>
      <c r="E58" s="6" t="s">
        <v>18</v>
      </c>
      <c r="F58" s="14" t="s">
        <v>258</v>
      </c>
      <c r="G58" s="45"/>
      <c r="H58" s="6"/>
      <c r="I58" s="6"/>
      <c r="J58" s="6"/>
      <c r="K58" s="6"/>
      <c r="L58" s="6"/>
      <c r="M58" s="6">
        <v>1</v>
      </c>
      <c r="N58" s="6"/>
      <c r="O58" s="6"/>
      <c r="P58" s="6"/>
      <c r="Q58" s="6"/>
      <c r="R58" s="6"/>
      <c r="S58" s="6">
        <v>1</v>
      </c>
      <c r="T58" s="6">
        <v>1</v>
      </c>
      <c r="U58" s="6"/>
      <c r="V58" s="6"/>
      <c r="W58" s="6"/>
      <c r="X58" s="84"/>
      <c r="Y58" s="26">
        <f t="shared" si="1"/>
        <v>2</v>
      </c>
      <c r="Z58" s="14">
        <f t="shared" si="2"/>
        <v>1</v>
      </c>
      <c r="AA58" s="19">
        <f t="shared" si="0"/>
        <v>3</v>
      </c>
    </row>
    <row r="59" spans="1:27" ht="12.75">
      <c r="A59" s="34">
        <v>400510</v>
      </c>
      <c r="B59" s="6" t="s">
        <v>327</v>
      </c>
      <c r="C59" s="7" t="s">
        <v>89</v>
      </c>
      <c r="D59" s="6" t="s">
        <v>326</v>
      </c>
      <c r="E59" s="6" t="s">
        <v>18</v>
      </c>
      <c r="F59" s="14" t="s">
        <v>258</v>
      </c>
      <c r="G59" s="45"/>
      <c r="H59" s="6"/>
      <c r="I59" s="6"/>
      <c r="J59" s="6">
        <v>1</v>
      </c>
      <c r="K59" s="6"/>
      <c r="L59" s="6"/>
      <c r="M59" s="6"/>
      <c r="N59" s="6"/>
      <c r="O59" s="6"/>
      <c r="P59" s="6"/>
      <c r="Q59" s="6"/>
      <c r="R59" s="6"/>
      <c r="S59" s="6">
        <v>2</v>
      </c>
      <c r="T59" s="6">
        <v>4</v>
      </c>
      <c r="U59" s="6"/>
      <c r="V59" s="6">
        <v>1</v>
      </c>
      <c r="W59" s="6"/>
      <c r="X59" s="84"/>
      <c r="Y59" s="26">
        <f t="shared" si="1"/>
        <v>2</v>
      </c>
      <c r="Z59" s="14">
        <f t="shared" si="2"/>
        <v>6</v>
      </c>
      <c r="AA59" s="19">
        <f t="shared" si="0"/>
        <v>8</v>
      </c>
    </row>
    <row r="60" spans="1:27" ht="12.75">
      <c r="A60" s="34">
        <v>400601</v>
      </c>
      <c r="B60" s="6" t="s">
        <v>588</v>
      </c>
      <c r="C60" s="7" t="s">
        <v>89</v>
      </c>
      <c r="D60" s="6" t="s">
        <v>328</v>
      </c>
      <c r="E60" s="6" t="s">
        <v>41</v>
      </c>
      <c r="F60" s="14" t="s">
        <v>228</v>
      </c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1</v>
      </c>
      <c r="T60" s="6"/>
      <c r="U60" s="6"/>
      <c r="V60" s="6"/>
      <c r="W60" s="6"/>
      <c r="X60" s="84"/>
      <c r="Y60" s="26">
        <f t="shared" si="1"/>
        <v>1</v>
      </c>
      <c r="Z60" s="14">
        <f t="shared" si="2"/>
        <v>0</v>
      </c>
      <c r="AA60" s="19">
        <f t="shared" si="0"/>
        <v>1</v>
      </c>
    </row>
    <row r="61" spans="1:27" ht="12.75">
      <c r="A61" s="34">
        <v>400699</v>
      </c>
      <c r="B61" s="6" t="s">
        <v>330</v>
      </c>
      <c r="C61" s="7" t="s">
        <v>89</v>
      </c>
      <c r="D61" s="6" t="s">
        <v>329</v>
      </c>
      <c r="E61" s="6" t="s">
        <v>41</v>
      </c>
      <c r="F61" s="14" t="s">
        <v>228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v>6</v>
      </c>
      <c r="T61" s="6">
        <v>2</v>
      </c>
      <c r="U61" s="6"/>
      <c r="V61" s="6"/>
      <c r="W61" s="6"/>
      <c r="X61" s="84"/>
      <c r="Y61" s="26">
        <f t="shared" si="1"/>
        <v>6</v>
      </c>
      <c r="Z61" s="14">
        <f t="shared" si="2"/>
        <v>2</v>
      </c>
      <c r="AA61" s="19">
        <f t="shared" si="0"/>
        <v>8</v>
      </c>
    </row>
    <row r="62" spans="1:27" ht="12.75">
      <c r="A62" s="34">
        <v>400801</v>
      </c>
      <c r="B62" s="6" t="s">
        <v>332</v>
      </c>
      <c r="C62" s="7" t="s">
        <v>89</v>
      </c>
      <c r="D62" s="6" t="s">
        <v>331</v>
      </c>
      <c r="E62" s="6" t="s">
        <v>18</v>
      </c>
      <c r="F62" s="14" t="s">
        <v>258</v>
      </c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v>1</v>
      </c>
      <c r="T62" s="6"/>
      <c r="U62" s="6">
        <v>1</v>
      </c>
      <c r="V62" s="6"/>
      <c r="W62" s="6"/>
      <c r="X62" s="84"/>
      <c r="Y62" s="26">
        <f t="shared" si="1"/>
        <v>2</v>
      </c>
      <c r="Z62" s="14">
        <f t="shared" si="2"/>
        <v>0</v>
      </c>
      <c r="AA62" s="19">
        <f t="shared" si="0"/>
        <v>2</v>
      </c>
    </row>
    <row r="63" spans="1:27" ht="12.75">
      <c r="A63" s="34">
        <v>420101</v>
      </c>
      <c r="B63" s="6" t="s">
        <v>336</v>
      </c>
      <c r="C63" s="7" t="s">
        <v>89</v>
      </c>
      <c r="D63" s="6" t="s">
        <v>335</v>
      </c>
      <c r="E63" s="6" t="s">
        <v>18</v>
      </c>
      <c r="F63" s="14" t="s">
        <v>249</v>
      </c>
      <c r="G63" s="45"/>
      <c r="H63" s="6"/>
      <c r="I63" s="6">
        <v>5</v>
      </c>
      <c r="J63" s="6">
        <v>14</v>
      </c>
      <c r="K63" s="6"/>
      <c r="L63" s="6"/>
      <c r="M63" s="6">
        <v>1</v>
      </c>
      <c r="N63" s="6">
        <v>2</v>
      </c>
      <c r="O63" s="6"/>
      <c r="P63" s="6"/>
      <c r="Q63" s="6"/>
      <c r="R63" s="6">
        <v>15</v>
      </c>
      <c r="S63" s="6">
        <v>40</v>
      </c>
      <c r="T63" s="6">
        <v>89</v>
      </c>
      <c r="U63" s="6">
        <v>4</v>
      </c>
      <c r="V63" s="6">
        <v>7</v>
      </c>
      <c r="W63" s="6"/>
      <c r="X63" s="84">
        <v>1</v>
      </c>
      <c r="Y63" s="26">
        <f t="shared" si="1"/>
        <v>50</v>
      </c>
      <c r="Z63" s="14">
        <f t="shared" si="2"/>
        <v>128</v>
      </c>
      <c r="AA63" s="19">
        <f t="shared" si="0"/>
        <v>178</v>
      </c>
    </row>
    <row r="64" spans="1:27" ht="12.75">
      <c r="A64" s="34">
        <v>450201</v>
      </c>
      <c r="B64" s="6" t="s">
        <v>338</v>
      </c>
      <c r="C64" s="7" t="s">
        <v>89</v>
      </c>
      <c r="D64" s="6" t="s">
        <v>337</v>
      </c>
      <c r="E64" s="6" t="s">
        <v>18</v>
      </c>
      <c r="F64" s="14" t="s">
        <v>249</v>
      </c>
      <c r="G64" s="45"/>
      <c r="H64" s="6"/>
      <c r="I64" s="6"/>
      <c r="J64" s="6">
        <v>1</v>
      </c>
      <c r="K64" s="6"/>
      <c r="L64" s="6"/>
      <c r="M64" s="6"/>
      <c r="N64" s="6"/>
      <c r="O64" s="6"/>
      <c r="P64" s="6"/>
      <c r="Q64" s="6"/>
      <c r="R64" s="6"/>
      <c r="S64" s="6">
        <v>4</v>
      </c>
      <c r="T64" s="6">
        <v>11</v>
      </c>
      <c r="U64" s="6">
        <v>1</v>
      </c>
      <c r="V64" s="6">
        <v>1</v>
      </c>
      <c r="W64" s="6"/>
      <c r="X64" s="84"/>
      <c r="Y64" s="26">
        <f t="shared" si="1"/>
        <v>5</v>
      </c>
      <c r="Z64" s="14">
        <f t="shared" si="2"/>
        <v>13</v>
      </c>
      <c r="AA64" s="19">
        <f t="shared" si="0"/>
        <v>18</v>
      </c>
    </row>
    <row r="65" spans="1:27" ht="12.75">
      <c r="A65" s="34">
        <v>450601</v>
      </c>
      <c r="B65" s="6" t="s">
        <v>340</v>
      </c>
      <c r="C65" s="7" t="s">
        <v>89</v>
      </c>
      <c r="D65" s="6" t="s">
        <v>339</v>
      </c>
      <c r="E65" s="6" t="s">
        <v>18</v>
      </c>
      <c r="F65" s="14" t="s">
        <v>249</v>
      </c>
      <c r="G65" s="45"/>
      <c r="H65" s="6"/>
      <c r="I65" s="6">
        <v>2</v>
      </c>
      <c r="J65" s="6">
        <v>1</v>
      </c>
      <c r="K65" s="6"/>
      <c r="L65" s="6"/>
      <c r="M65" s="6"/>
      <c r="N65" s="6"/>
      <c r="O65" s="6"/>
      <c r="P65" s="6"/>
      <c r="Q65" s="6">
        <v>1</v>
      </c>
      <c r="R65" s="6"/>
      <c r="S65" s="6">
        <v>18</v>
      </c>
      <c r="T65" s="6">
        <v>7</v>
      </c>
      <c r="U65" s="6">
        <v>2</v>
      </c>
      <c r="V65" s="6"/>
      <c r="W65" s="6"/>
      <c r="X65" s="84"/>
      <c r="Y65" s="26">
        <f t="shared" si="1"/>
        <v>23</v>
      </c>
      <c r="Z65" s="14">
        <f t="shared" si="2"/>
        <v>8</v>
      </c>
      <c r="AA65" s="19">
        <f t="shared" si="0"/>
        <v>31</v>
      </c>
    </row>
    <row r="66" spans="1:27" ht="12.75">
      <c r="A66" s="34">
        <v>450602</v>
      </c>
      <c r="B66" s="6" t="s">
        <v>342</v>
      </c>
      <c r="C66" s="7" t="s">
        <v>89</v>
      </c>
      <c r="D66" s="6" t="s">
        <v>341</v>
      </c>
      <c r="E66" s="6" t="s">
        <v>41</v>
      </c>
      <c r="F66" s="14" t="s">
        <v>228</v>
      </c>
      <c r="G66" s="4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>
        <v>1</v>
      </c>
      <c r="W66" s="6"/>
      <c r="X66" s="84"/>
      <c r="Y66" s="26">
        <f t="shared" si="1"/>
        <v>0</v>
      </c>
      <c r="Z66" s="14">
        <f t="shared" si="2"/>
        <v>1</v>
      </c>
      <c r="AA66" s="19">
        <f t="shared" si="0"/>
        <v>1</v>
      </c>
    </row>
    <row r="67" spans="1:27" ht="12.75">
      <c r="A67" s="34">
        <v>450603</v>
      </c>
      <c r="B67" s="6" t="s">
        <v>344</v>
      </c>
      <c r="C67" s="7" t="s">
        <v>89</v>
      </c>
      <c r="D67" s="6" t="s">
        <v>343</v>
      </c>
      <c r="E67" s="6" t="s">
        <v>18</v>
      </c>
      <c r="F67" s="14" t="s">
        <v>249</v>
      </c>
      <c r="G67" s="45"/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v>2</v>
      </c>
      <c r="S67" s="6">
        <v>10</v>
      </c>
      <c r="T67" s="6">
        <v>2</v>
      </c>
      <c r="U67" s="6"/>
      <c r="V67" s="6"/>
      <c r="W67" s="6">
        <v>1</v>
      </c>
      <c r="X67" s="84"/>
      <c r="Y67" s="26">
        <f t="shared" si="1"/>
        <v>11</v>
      </c>
      <c r="Z67" s="14">
        <f t="shared" si="2"/>
        <v>4</v>
      </c>
      <c r="AA67" s="19">
        <f t="shared" si="0"/>
        <v>15</v>
      </c>
    </row>
    <row r="68" spans="1:27" ht="12.75">
      <c r="A68" s="34">
        <v>451001</v>
      </c>
      <c r="B68" s="6" t="s">
        <v>346</v>
      </c>
      <c r="C68" s="7" t="s">
        <v>89</v>
      </c>
      <c r="D68" s="6" t="s">
        <v>345</v>
      </c>
      <c r="E68" s="6" t="s">
        <v>18</v>
      </c>
      <c r="F68" s="14" t="s">
        <v>249</v>
      </c>
      <c r="G68" s="45"/>
      <c r="H68" s="6"/>
      <c r="I68" s="6">
        <v>3</v>
      </c>
      <c r="J68" s="6">
        <v>1</v>
      </c>
      <c r="K68" s="6">
        <v>1</v>
      </c>
      <c r="L68" s="6"/>
      <c r="M68" s="6"/>
      <c r="N68" s="6">
        <v>1</v>
      </c>
      <c r="O68" s="6"/>
      <c r="P68" s="6"/>
      <c r="Q68" s="6">
        <v>2</v>
      </c>
      <c r="R68" s="6">
        <v>2</v>
      </c>
      <c r="S68" s="6">
        <v>33</v>
      </c>
      <c r="T68" s="6">
        <v>19</v>
      </c>
      <c r="U68" s="6">
        <v>3</v>
      </c>
      <c r="V68" s="6">
        <v>2</v>
      </c>
      <c r="W68" s="6"/>
      <c r="X68" s="84"/>
      <c r="Y68" s="26">
        <f t="shared" si="1"/>
        <v>42</v>
      </c>
      <c r="Z68" s="14">
        <f t="shared" si="2"/>
        <v>25</v>
      </c>
      <c r="AA68" s="19">
        <f t="shared" si="0"/>
        <v>67</v>
      </c>
    </row>
    <row r="69" spans="1:27" ht="12.75">
      <c r="A69" s="34">
        <v>451101</v>
      </c>
      <c r="B69" s="6" t="s">
        <v>348</v>
      </c>
      <c r="C69" s="7" t="s">
        <v>89</v>
      </c>
      <c r="D69" s="6" t="s">
        <v>347</v>
      </c>
      <c r="E69" s="6" t="s">
        <v>18</v>
      </c>
      <c r="F69" s="14" t="s">
        <v>249</v>
      </c>
      <c r="G69" s="45"/>
      <c r="H69" s="6"/>
      <c r="I69" s="6"/>
      <c r="J69" s="6">
        <v>1</v>
      </c>
      <c r="K69" s="6"/>
      <c r="L69" s="6"/>
      <c r="M69" s="6"/>
      <c r="N69" s="6"/>
      <c r="O69" s="6"/>
      <c r="P69" s="6"/>
      <c r="Q69" s="6"/>
      <c r="R69" s="6">
        <v>3</v>
      </c>
      <c r="S69" s="6">
        <v>3</v>
      </c>
      <c r="T69" s="6">
        <v>6</v>
      </c>
      <c r="U69" s="6"/>
      <c r="V69" s="6">
        <v>1</v>
      </c>
      <c r="W69" s="6"/>
      <c r="X69" s="84"/>
      <c r="Y69" s="26">
        <f t="shared" si="1"/>
        <v>3</v>
      </c>
      <c r="Z69" s="14">
        <f t="shared" si="2"/>
        <v>11</v>
      </c>
      <c r="AA69" s="19">
        <f t="shared" si="0"/>
        <v>14</v>
      </c>
    </row>
    <row r="70" spans="1:27" ht="12.75">
      <c r="A70" s="34">
        <v>459999</v>
      </c>
      <c r="B70" s="6" t="s">
        <v>350</v>
      </c>
      <c r="C70" s="7" t="s">
        <v>89</v>
      </c>
      <c r="D70" s="6" t="s">
        <v>349</v>
      </c>
      <c r="E70" s="6" t="s">
        <v>18</v>
      </c>
      <c r="F70" s="14" t="s">
        <v>249</v>
      </c>
      <c r="G70" s="45"/>
      <c r="H70" s="6"/>
      <c r="I70" s="6"/>
      <c r="J70" s="6">
        <v>1</v>
      </c>
      <c r="K70" s="6"/>
      <c r="L70" s="6"/>
      <c r="M70" s="6"/>
      <c r="N70" s="6"/>
      <c r="O70" s="6"/>
      <c r="P70" s="6"/>
      <c r="Q70" s="6"/>
      <c r="R70" s="6"/>
      <c r="S70" s="6">
        <v>13</v>
      </c>
      <c r="T70" s="6">
        <v>6</v>
      </c>
      <c r="U70" s="6">
        <v>1</v>
      </c>
      <c r="V70" s="6">
        <v>1</v>
      </c>
      <c r="W70" s="6"/>
      <c r="X70" s="84"/>
      <c r="Y70" s="26">
        <f t="shared" si="1"/>
        <v>14</v>
      </c>
      <c r="Z70" s="14">
        <f t="shared" si="2"/>
        <v>8</v>
      </c>
      <c r="AA70" s="19">
        <f t="shared" si="0"/>
        <v>22</v>
      </c>
    </row>
    <row r="71" spans="1:27" ht="12.75">
      <c r="A71" s="34">
        <v>500501</v>
      </c>
      <c r="B71" s="6" t="s">
        <v>352</v>
      </c>
      <c r="C71" s="7" t="s">
        <v>89</v>
      </c>
      <c r="D71" s="6" t="s">
        <v>351</v>
      </c>
      <c r="E71" s="6" t="s">
        <v>18</v>
      </c>
      <c r="F71" s="14" t="s">
        <v>353</v>
      </c>
      <c r="G71" s="45"/>
      <c r="H71" s="6"/>
      <c r="I71" s="6">
        <v>1</v>
      </c>
      <c r="J71" s="6"/>
      <c r="K71" s="6"/>
      <c r="L71" s="6"/>
      <c r="M71" s="6"/>
      <c r="N71" s="6"/>
      <c r="O71" s="6"/>
      <c r="P71" s="6"/>
      <c r="Q71" s="6"/>
      <c r="R71" s="6"/>
      <c r="S71" s="6">
        <v>5</v>
      </c>
      <c r="T71" s="6">
        <v>5</v>
      </c>
      <c r="U71" s="6"/>
      <c r="V71" s="6">
        <v>1</v>
      </c>
      <c r="W71" s="6"/>
      <c r="X71" s="84"/>
      <c r="Y71" s="26">
        <f t="shared" si="1"/>
        <v>6</v>
      </c>
      <c r="Z71" s="14">
        <f t="shared" si="2"/>
        <v>6</v>
      </c>
      <c r="AA71" s="19">
        <f aca="true" t="shared" si="3" ref="AA71:AA142">SUM(Y71:Z71)</f>
        <v>12</v>
      </c>
    </row>
    <row r="72" spans="1:27" ht="12.75">
      <c r="A72" s="34">
        <v>500602</v>
      </c>
      <c r="B72" s="6" t="s">
        <v>355</v>
      </c>
      <c r="C72" s="7" t="s">
        <v>89</v>
      </c>
      <c r="D72" s="6" t="s">
        <v>354</v>
      </c>
      <c r="E72" s="6" t="s">
        <v>18</v>
      </c>
      <c r="F72" s="14" t="s">
        <v>353</v>
      </c>
      <c r="G72" s="45"/>
      <c r="H72" s="6"/>
      <c r="I72" s="6"/>
      <c r="J72" s="6"/>
      <c r="K72" s="6"/>
      <c r="L72" s="6"/>
      <c r="M72" s="6"/>
      <c r="N72" s="6">
        <v>1</v>
      </c>
      <c r="O72" s="6"/>
      <c r="P72" s="6"/>
      <c r="Q72" s="6">
        <v>2</v>
      </c>
      <c r="R72" s="6">
        <v>2</v>
      </c>
      <c r="S72" s="6">
        <v>20</v>
      </c>
      <c r="T72" s="6">
        <v>5</v>
      </c>
      <c r="U72" s="6">
        <v>3</v>
      </c>
      <c r="V72" s="6"/>
      <c r="W72" s="6"/>
      <c r="X72" s="84"/>
      <c r="Y72" s="26">
        <f aca="true" t="shared" si="4" ref="Y72:Y143">G72+I72+K72+M72+O72+Q72+S72+U72+W72</f>
        <v>25</v>
      </c>
      <c r="Z72" s="14">
        <f aca="true" t="shared" si="5" ref="Z72:Z143">H72+J72+L72+N72+P72+R72+T72+V72+X72</f>
        <v>8</v>
      </c>
      <c r="AA72" s="19">
        <f t="shared" si="3"/>
        <v>33</v>
      </c>
    </row>
    <row r="73" spans="1:27" ht="12.75">
      <c r="A73" s="34">
        <v>500702</v>
      </c>
      <c r="B73" s="6" t="s">
        <v>357</v>
      </c>
      <c r="C73" s="7" t="s">
        <v>89</v>
      </c>
      <c r="D73" s="6" t="s">
        <v>356</v>
      </c>
      <c r="E73" s="6" t="s">
        <v>18</v>
      </c>
      <c r="F73" s="14" t="s">
        <v>353</v>
      </c>
      <c r="G73" s="45"/>
      <c r="H73" s="6"/>
      <c r="I73" s="6"/>
      <c r="J73" s="6"/>
      <c r="K73" s="6"/>
      <c r="L73" s="6"/>
      <c r="M73" s="6"/>
      <c r="N73" s="6">
        <v>1</v>
      </c>
      <c r="O73" s="6"/>
      <c r="P73" s="6"/>
      <c r="Q73" s="6"/>
      <c r="R73" s="6"/>
      <c r="S73" s="6">
        <v>1</v>
      </c>
      <c r="T73" s="6">
        <v>4</v>
      </c>
      <c r="U73" s="6"/>
      <c r="V73" s="6">
        <v>3</v>
      </c>
      <c r="W73" s="6"/>
      <c r="X73" s="84"/>
      <c r="Y73" s="26">
        <f t="shared" si="4"/>
        <v>1</v>
      </c>
      <c r="Z73" s="14">
        <f t="shared" si="5"/>
        <v>8</v>
      </c>
      <c r="AA73" s="19">
        <f t="shared" si="3"/>
        <v>9</v>
      </c>
    </row>
    <row r="74" spans="1:27" ht="12.75">
      <c r="A74" s="34">
        <v>500702</v>
      </c>
      <c r="B74" s="6" t="s">
        <v>359</v>
      </c>
      <c r="C74" s="7" t="s">
        <v>89</v>
      </c>
      <c r="D74" s="6" t="s">
        <v>358</v>
      </c>
      <c r="E74" s="6" t="s">
        <v>18</v>
      </c>
      <c r="F74" s="14" t="s">
        <v>353</v>
      </c>
      <c r="G74" s="45"/>
      <c r="H74" s="6"/>
      <c r="I74" s="6">
        <v>1</v>
      </c>
      <c r="J74" s="6"/>
      <c r="K74" s="6"/>
      <c r="L74" s="6"/>
      <c r="M74" s="6"/>
      <c r="N74" s="6">
        <v>1</v>
      </c>
      <c r="O74" s="6"/>
      <c r="P74" s="6"/>
      <c r="Q74" s="6"/>
      <c r="R74" s="6"/>
      <c r="S74" s="6">
        <v>4</v>
      </c>
      <c r="T74" s="6">
        <v>7</v>
      </c>
      <c r="U74" s="6">
        <v>1</v>
      </c>
      <c r="V74" s="6">
        <v>2</v>
      </c>
      <c r="W74" s="6"/>
      <c r="X74" s="84"/>
      <c r="Y74" s="26">
        <f t="shared" si="4"/>
        <v>6</v>
      </c>
      <c r="Z74" s="14">
        <f t="shared" si="5"/>
        <v>10</v>
      </c>
      <c r="AA74" s="19">
        <f t="shared" si="3"/>
        <v>16</v>
      </c>
    </row>
    <row r="75" spans="1:27" ht="12.75">
      <c r="A75" s="34">
        <v>500702</v>
      </c>
      <c r="B75" s="6" t="s">
        <v>361</v>
      </c>
      <c r="C75" s="7" t="s">
        <v>89</v>
      </c>
      <c r="D75" s="6" t="s">
        <v>360</v>
      </c>
      <c r="E75" s="6" t="s">
        <v>18</v>
      </c>
      <c r="F75" s="14" t="s">
        <v>353</v>
      </c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>
        <v>1</v>
      </c>
      <c r="U75" s="6"/>
      <c r="V75" s="6">
        <v>1</v>
      </c>
      <c r="W75" s="6"/>
      <c r="X75" s="84"/>
      <c r="Y75" s="26">
        <f t="shared" si="4"/>
        <v>0</v>
      </c>
      <c r="Z75" s="14">
        <f t="shared" si="5"/>
        <v>2</v>
      </c>
      <c r="AA75" s="19">
        <f t="shared" si="3"/>
        <v>2</v>
      </c>
    </row>
    <row r="76" spans="1:27" ht="12.75">
      <c r="A76" s="34">
        <v>500703</v>
      </c>
      <c r="B76" s="6" t="s">
        <v>363</v>
      </c>
      <c r="C76" s="7" t="s">
        <v>89</v>
      </c>
      <c r="D76" s="6" t="s">
        <v>362</v>
      </c>
      <c r="E76" s="6" t="s">
        <v>18</v>
      </c>
      <c r="F76" s="14" t="s">
        <v>353</v>
      </c>
      <c r="G76" s="4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>
        <v>6</v>
      </c>
      <c r="U76" s="6">
        <v>1</v>
      </c>
      <c r="V76" s="6">
        <v>1</v>
      </c>
      <c r="W76" s="6"/>
      <c r="X76" s="84"/>
      <c r="Y76" s="26">
        <f t="shared" si="4"/>
        <v>1</v>
      </c>
      <c r="Z76" s="14">
        <f t="shared" si="5"/>
        <v>7</v>
      </c>
      <c r="AA76" s="19">
        <f t="shared" si="3"/>
        <v>8</v>
      </c>
    </row>
    <row r="77" spans="1:27" ht="12.75">
      <c r="A77" s="34">
        <v>500901</v>
      </c>
      <c r="B77" s="6" t="s">
        <v>365</v>
      </c>
      <c r="C77" s="7" t="s">
        <v>89</v>
      </c>
      <c r="D77" s="6" t="s">
        <v>364</v>
      </c>
      <c r="E77" s="6" t="s">
        <v>18</v>
      </c>
      <c r="F77" s="14" t="s">
        <v>353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2</v>
      </c>
      <c r="T77" s="6">
        <v>1</v>
      </c>
      <c r="U77" s="6">
        <v>1</v>
      </c>
      <c r="V77" s="6"/>
      <c r="W77" s="6"/>
      <c r="X77" s="84"/>
      <c r="Y77" s="26">
        <f t="shared" si="4"/>
        <v>3</v>
      </c>
      <c r="Z77" s="14">
        <f t="shared" si="5"/>
        <v>1</v>
      </c>
      <c r="AA77" s="19">
        <f t="shared" si="3"/>
        <v>4</v>
      </c>
    </row>
    <row r="78" spans="1:27" ht="12.75">
      <c r="A78" s="34">
        <v>500901</v>
      </c>
      <c r="B78" s="6" t="s">
        <v>367</v>
      </c>
      <c r="C78" s="7" t="s">
        <v>89</v>
      </c>
      <c r="D78" s="6" t="s">
        <v>366</v>
      </c>
      <c r="E78" s="6" t="s">
        <v>18</v>
      </c>
      <c r="F78" s="14" t="s">
        <v>353</v>
      </c>
      <c r="G78" s="4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11</v>
      </c>
      <c r="T78" s="6">
        <v>10</v>
      </c>
      <c r="U78" s="6">
        <v>1</v>
      </c>
      <c r="V78" s="6">
        <v>1</v>
      </c>
      <c r="W78" s="6"/>
      <c r="X78" s="84"/>
      <c r="Y78" s="26">
        <f t="shared" si="4"/>
        <v>12</v>
      </c>
      <c r="Z78" s="14">
        <f t="shared" si="5"/>
        <v>11</v>
      </c>
      <c r="AA78" s="19">
        <f t="shared" si="3"/>
        <v>23</v>
      </c>
    </row>
    <row r="79" spans="1:27" ht="12.75">
      <c r="A79" s="34">
        <v>500903</v>
      </c>
      <c r="B79" s="6" t="s">
        <v>553</v>
      </c>
      <c r="C79" s="7" t="s">
        <v>89</v>
      </c>
      <c r="D79" s="6" t="s">
        <v>552</v>
      </c>
      <c r="E79" s="6" t="s">
        <v>18</v>
      </c>
      <c r="F79" s="14" t="s">
        <v>353</v>
      </c>
      <c r="G79" s="4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1</v>
      </c>
      <c r="T79" s="6"/>
      <c r="U79" s="6"/>
      <c r="V79" s="6"/>
      <c r="W79" s="6"/>
      <c r="X79" s="84"/>
      <c r="Y79" s="26">
        <f t="shared" si="4"/>
        <v>1</v>
      </c>
      <c r="Z79" s="14">
        <f t="shared" si="5"/>
        <v>0</v>
      </c>
      <c r="AA79" s="19">
        <f t="shared" si="3"/>
        <v>1</v>
      </c>
    </row>
    <row r="80" spans="1:27" ht="12.75">
      <c r="A80" s="34">
        <v>500904</v>
      </c>
      <c r="B80" s="6" t="s">
        <v>555</v>
      </c>
      <c r="C80" s="7" t="s">
        <v>89</v>
      </c>
      <c r="D80" s="6" t="s">
        <v>554</v>
      </c>
      <c r="E80" s="6" t="s">
        <v>18</v>
      </c>
      <c r="F80" s="14" t="s">
        <v>353</v>
      </c>
      <c r="G80" s="4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>
        <v>1</v>
      </c>
      <c r="T80" s="6"/>
      <c r="U80" s="6"/>
      <c r="V80" s="6"/>
      <c r="W80" s="6"/>
      <c r="X80" s="84"/>
      <c r="Y80" s="26">
        <f t="shared" si="4"/>
        <v>1</v>
      </c>
      <c r="Z80" s="14">
        <f t="shared" si="5"/>
        <v>0</v>
      </c>
      <c r="AA80" s="19">
        <f t="shared" si="3"/>
        <v>1</v>
      </c>
    </row>
    <row r="81" spans="1:27" ht="12.75">
      <c r="A81" s="34">
        <v>510201</v>
      </c>
      <c r="B81" s="6" t="s">
        <v>369</v>
      </c>
      <c r="C81" s="7" t="s">
        <v>89</v>
      </c>
      <c r="D81" s="6" t="s">
        <v>368</v>
      </c>
      <c r="E81" s="6" t="s">
        <v>28</v>
      </c>
      <c r="F81" s="14" t="s">
        <v>28</v>
      </c>
      <c r="G81" s="45"/>
      <c r="H81" s="6"/>
      <c r="I81" s="6"/>
      <c r="J81" s="6">
        <v>2</v>
      </c>
      <c r="K81" s="6"/>
      <c r="L81" s="6"/>
      <c r="M81" s="6"/>
      <c r="N81" s="6"/>
      <c r="O81" s="6"/>
      <c r="P81" s="6"/>
      <c r="Q81" s="6"/>
      <c r="R81" s="6">
        <v>2</v>
      </c>
      <c r="S81" s="6"/>
      <c r="T81" s="6">
        <v>36</v>
      </c>
      <c r="U81" s="6"/>
      <c r="V81" s="6">
        <v>3</v>
      </c>
      <c r="W81" s="6"/>
      <c r="X81" s="84"/>
      <c r="Y81" s="26">
        <f t="shared" si="4"/>
        <v>0</v>
      </c>
      <c r="Z81" s="14">
        <f t="shared" si="5"/>
        <v>43</v>
      </c>
      <c r="AA81" s="19">
        <f t="shared" si="3"/>
        <v>43</v>
      </c>
    </row>
    <row r="82" spans="1:27" ht="12.75">
      <c r="A82" s="34">
        <v>510701</v>
      </c>
      <c r="B82" s="6" t="s">
        <v>371</v>
      </c>
      <c r="C82" s="7" t="s">
        <v>89</v>
      </c>
      <c r="D82" s="6" t="s">
        <v>370</v>
      </c>
      <c r="E82" s="6" t="s">
        <v>29</v>
      </c>
      <c r="F82" s="14" t="s">
        <v>29</v>
      </c>
      <c r="G82" s="45"/>
      <c r="H82" s="6"/>
      <c r="I82" s="6"/>
      <c r="J82" s="6">
        <v>1</v>
      </c>
      <c r="K82" s="6"/>
      <c r="L82" s="6"/>
      <c r="M82" s="6"/>
      <c r="N82" s="6"/>
      <c r="O82" s="6"/>
      <c r="P82" s="6"/>
      <c r="Q82" s="6"/>
      <c r="R82" s="6"/>
      <c r="S82" s="6"/>
      <c r="T82" s="6">
        <v>1</v>
      </c>
      <c r="U82" s="6"/>
      <c r="V82" s="6">
        <v>1</v>
      </c>
      <c r="W82" s="6">
        <v>1</v>
      </c>
      <c r="X82" s="84"/>
      <c r="Y82" s="26">
        <f t="shared" si="4"/>
        <v>1</v>
      </c>
      <c r="Z82" s="14">
        <f t="shared" si="5"/>
        <v>3</v>
      </c>
      <c r="AA82" s="19">
        <f t="shared" si="3"/>
        <v>4</v>
      </c>
    </row>
    <row r="83" spans="1:27" ht="12.75">
      <c r="A83" s="34">
        <v>511005</v>
      </c>
      <c r="B83" s="6" t="s">
        <v>606</v>
      </c>
      <c r="C83" s="7" t="s">
        <v>89</v>
      </c>
      <c r="D83" s="6" t="s">
        <v>372</v>
      </c>
      <c r="E83" s="6" t="s">
        <v>41</v>
      </c>
      <c r="F83" s="14" t="s">
        <v>228</v>
      </c>
      <c r="G83" s="45"/>
      <c r="H83" s="6"/>
      <c r="I83" s="6"/>
      <c r="J83" s="6">
        <v>1</v>
      </c>
      <c r="K83" s="6"/>
      <c r="L83" s="6"/>
      <c r="M83" s="6"/>
      <c r="N83" s="6"/>
      <c r="O83" s="6"/>
      <c r="P83" s="6"/>
      <c r="Q83" s="6">
        <v>1</v>
      </c>
      <c r="R83" s="6"/>
      <c r="S83" s="6">
        <v>7</v>
      </c>
      <c r="T83" s="6">
        <v>6</v>
      </c>
      <c r="U83" s="6">
        <v>2</v>
      </c>
      <c r="V83" s="6">
        <v>4</v>
      </c>
      <c r="W83" s="6"/>
      <c r="X83" s="84"/>
      <c r="Y83" s="26">
        <f t="shared" si="4"/>
        <v>10</v>
      </c>
      <c r="Z83" s="14">
        <f t="shared" si="5"/>
        <v>11</v>
      </c>
      <c r="AA83" s="19">
        <f t="shared" si="3"/>
        <v>21</v>
      </c>
    </row>
    <row r="84" spans="1:27" ht="12.75">
      <c r="A84" s="34">
        <v>512003</v>
      </c>
      <c r="B84" s="6" t="s">
        <v>374</v>
      </c>
      <c r="C84" s="7" t="s">
        <v>89</v>
      </c>
      <c r="D84" s="6" t="s">
        <v>373</v>
      </c>
      <c r="E84" s="146" t="s">
        <v>17</v>
      </c>
      <c r="F84" s="14" t="s">
        <v>31</v>
      </c>
      <c r="G84" s="4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>
        <v>1</v>
      </c>
      <c r="T84" s="6">
        <v>2</v>
      </c>
      <c r="U84" s="6"/>
      <c r="V84" s="6"/>
      <c r="W84" s="6"/>
      <c r="X84" s="84"/>
      <c r="Y84" s="26">
        <f t="shared" si="4"/>
        <v>1</v>
      </c>
      <c r="Z84" s="14">
        <f t="shared" si="5"/>
        <v>2</v>
      </c>
      <c r="AA84" s="19">
        <f t="shared" si="3"/>
        <v>3</v>
      </c>
    </row>
    <row r="85" spans="1:27" ht="12.75">
      <c r="A85" s="34">
        <v>513101</v>
      </c>
      <c r="B85" s="6" t="s">
        <v>376</v>
      </c>
      <c r="C85" s="7" t="s">
        <v>89</v>
      </c>
      <c r="D85" s="6" t="s">
        <v>375</v>
      </c>
      <c r="E85" s="6" t="s">
        <v>41</v>
      </c>
      <c r="F85" s="14" t="s">
        <v>228</v>
      </c>
      <c r="G85" s="45"/>
      <c r="H85" s="6"/>
      <c r="I85" s="6"/>
      <c r="J85" s="6"/>
      <c r="K85" s="6"/>
      <c r="L85" s="6"/>
      <c r="M85" s="6"/>
      <c r="N85" s="6">
        <v>1</v>
      </c>
      <c r="O85" s="6"/>
      <c r="P85" s="6"/>
      <c r="Q85" s="6"/>
      <c r="R85" s="6">
        <v>1</v>
      </c>
      <c r="S85" s="6">
        <v>2</v>
      </c>
      <c r="T85" s="6">
        <v>24</v>
      </c>
      <c r="U85" s="6"/>
      <c r="V85" s="6">
        <v>5</v>
      </c>
      <c r="W85" s="6"/>
      <c r="X85" s="84"/>
      <c r="Y85" s="26">
        <f t="shared" si="4"/>
        <v>2</v>
      </c>
      <c r="Z85" s="14">
        <f t="shared" si="5"/>
        <v>31</v>
      </c>
      <c r="AA85" s="19">
        <f t="shared" si="3"/>
        <v>33</v>
      </c>
    </row>
    <row r="86" spans="1:27" ht="12.75">
      <c r="A86" s="34">
        <v>513801</v>
      </c>
      <c r="B86" s="6" t="s">
        <v>378</v>
      </c>
      <c r="C86" s="7" t="s">
        <v>89</v>
      </c>
      <c r="D86" s="6" t="s">
        <v>377</v>
      </c>
      <c r="E86" s="6" t="s">
        <v>43</v>
      </c>
      <c r="F86" s="14" t="s">
        <v>379</v>
      </c>
      <c r="G86" s="45"/>
      <c r="H86" s="6"/>
      <c r="I86" s="6"/>
      <c r="J86" s="6">
        <v>2</v>
      </c>
      <c r="K86" s="6"/>
      <c r="L86" s="6">
        <v>2</v>
      </c>
      <c r="M86" s="6"/>
      <c r="N86" s="6">
        <v>1</v>
      </c>
      <c r="O86" s="6"/>
      <c r="P86" s="6"/>
      <c r="Q86" s="6"/>
      <c r="R86" s="6">
        <v>5</v>
      </c>
      <c r="S86" s="6">
        <v>13</v>
      </c>
      <c r="T86" s="6">
        <v>125</v>
      </c>
      <c r="U86" s="6">
        <v>1</v>
      </c>
      <c r="V86" s="6">
        <v>19</v>
      </c>
      <c r="W86" s="6"/>
      <c r="X86" s="84"/>
      <c r="Y86" s="26">
        <f t="shared" si="4"/>
        <v>14</v>
      </c>
      <c r="Z86" s="14">
        <f t="shared" si="5"/>
        <v>154</v>
      </c>
      <c r="AA86" s="19">
        <f t="shared" si="3"/>
        <v>168</v>
      </c>
    </row>
    <row r="87" spans="1:27" ht="12.75">
      <c r="A87" s="34">
        <v>520101</v>
      </c>
      <c r="B87" s="6" t="s">
        <v>381</v>
      </c>
      <c r="C87" s="7" t="s">
        <v>89</v>
      </c>
      <c r="D87" s="6" t="s">
        <v>380</v>
      </c>
      <c r="E87" s="6" t="s">
        <v>29</v>
      </c>
      <c r="F87" s="14" t="s">
        <v>29</v>
      </c>
      <c r="G87" s="45"/>
      <c r="H87" s="6"/>
      <c r="I87" s="6"/>
      <c r="J87" s="6">
        <v>1</v>
      </c>
      <c r="K87" s="6"/>
      <c r="L87" s="6"/>
      <c r="M87" s="6"/>
      <c r="N87" s="6"/>
      <c r="O87" s="6"/>
      <c r="P87" s="6"/>
      <c r="Q87" s="6"/>
      <c r="R87" s="6"/>
      <c r="S87" s="6"/>
      <c r="T87" s="6">
        <v>2</v>
      </c>
      <c r="U87" s="6"/>
      <c r="V87" s="6"/>
      <c r="W87" s="6"/>
      <c r="X87" s="84"/>
      <c r="Y87" s="26">
        <f t="shared" si="4"/>
        <v>0</v>
      </c>
      <c r="Z87" s="14">
        <f t="shared" si="5"/>
        <v>3</v>
      </c>
      <c r="AA87" s="19">
        <f t="shared" si="3"/>
        <v>3</v>
      </c>
    </row>
    <row r="88" spans="1:27" ht="12.75">
      <c r="A88" s="34">
        <v>520201</v>
      </c>
      <c r="B88" s="6" t="s">
        <v>383</v>
      </c>
      <c r="C88" s="7" t="s">
        <v>89</v>
      </c>
      <c r="D88" s="6" t="s">
        <v>382</v>
      </c>
      <c r="E88" s="6" t="s">
        <v>32</v>
      </c>
      <c r="F88" s="14" t="s">
        <v>32</v>
      </c>
      <c r="G88" s="45"/>
      <c r="H88" s="6"/>
      <c r="I88" s="6"/>
      <c r="J88" s="6">
        <v>2</v>
      </c>
      <c r="K88" s="6"/>
      <c r="L88" s="6"/>
      <c r="M88" s="6"/>
      <c r="N88" s="6"/>
      <c r="O88" s="6"/>
      <c r="P88" s="6"/>
      <c r="Q88" s="6"/>
      <c r="R88" s="6">
        <v>2</v>
      </c>
      <c r="S88" s="6">
        <v>25</v>
      </c>
      <c r="T88" s="6">
        <v>16</v>
      </c>
      <c r="U88" s="6">
        <v>1</v>
      </c>
      <c r="V88" s="6">
        <v>3</v>
      </c>
      <c r="W88" s="6"/>
      <c r="X88" s="84"/>
      <c r="Y88" s="26">
        <f t="shared" si="4"/>
        <v>26</v>
      </c>
      <c r="Z88" s="14">
        <f t="shared" si="5"/>
        <v>23</v>
      </c>
      <c r="AA88" s="19">
        <f t="shared" si="3"/>
        <v>49</v>
      </c>
    </row>
    <row r="89" spans="1:27" ht="12.75">
      <c r="A89" s="34">
        <v>520201</v>
      </c>
      <c r="B89" s="6" t="s">
        <v>385</v>
      </c>
      <c r="C89" s="7" t="s">
        <v>89</v>
      </c>
      <c r="D89" s="6" t="s">
        <v>384</v>
      </c>
      <c r="E89" s="6" t="s">
        <v>32</v>
      </c>
      <c r="F89" s="14" t="s">
        <v>32</v>
      </c>
      <c r="G89" s="45"/>
      <c r="H89" s="6"/>
      <c r="I89" s="6"/>
      <c r="J89" s="6"/>
      <c r="K89" s="6"/>
      <c r="L89" s="6"/>
      <c r="M89" s="6">
        <v>2</v>
      </c>
      <c r="N89" s="6">
        <v>1</v>
      </c>
      <c r="O89" s="6"/>
      <c r="P89" s="6"/>
      <c r="Q89" s="6"/>
      <c r="R89" s="6">
        <v>1</v>
      </c>
      <c r="S89" s="6">
        <v>21</v>
      </c>
      <c r="T89" s="6">
        <v>9</v>
      </c>
      <c r="U89" s="6">
        <v>2</v>
      </c>
      <c r="V89" s="6">
        <v>1</v>
      </c>
      <c r="W89" s="6"/>
      <c r="X89" s="84"/>
      <c r="Y89" s="26">
        <f t="shared" si="4"/>
        <v>25</v>
      </c>
      <c r="Z89" s="14">
        <f t="shared" si="5"/>
        <v>12</v>
      </c>
      <c r="AA89" s="19">
        <f t="shared" si="3"/>
        <v>37</v>
      </c>
    </row>
    <row r="90" spans="1:27" ht="12.75">
      <c r="A90" s="34">
        <v>520203</v>
      </c>
      <c r="B90" s="6" t="s">
        <v>387</v>
      </c>
      <c r="C90" s="7" t="s">
        <v>89</v>
      </c>
      <c r="D90" s="6" t="s">
        <v>386</v>
      </c>
      <c r="E90" s="6" t="s">
        <v>32</v>
      </c>
      <c r="F90" s="14" t="s">
        <v>32</v>
      </c>
      <c r="G90" s="45"/>
      <c r="H90" s="6"/>
      <c r="I90" s="6">
        <v>3</v>
      </c>
      <c r="J90" s="6"/>
      <c r="K90" s="6"/>
      <c r="L90" s="6"/>
      <c r="M90" s="6">
        <v>1</v>
      </c>
      <c r="N90" s="6"/>
      <c r="O90" s="6"/>
      <c r="P90" s="6"/>
      <c r="Q90" s="6">
        <v>1</v>
      </c>
      <c r="R90" s="6">
        <v>1</v>
      </c>
      <c r="S90" s="6">
        <v>21</v>
      </c>
      <c r="T90" s="6">
        <v>5</v>
      </c>
      <c r="U90" s="6">
        <v>1</v>
      </c>
      <c r="V90" s="6">
        <v>1</v>
      </c>
      <c r="W90" s="6"/>
      <c r="X90" s="84"/>
      <c r="Y90" s="26">
        <f t="shared" si="4"/>
        <v>27</v>
      </c>
      <c r="Z90" s="14">
        <f t="shared" si="5"/>
        <v>7</v>
      </c>
      <c r="AA90" s="19">
        <f t="shared" si="3"/>
        <v>34</v>
      </c>
    </row>
    <row r="91" spans="1:27" ht="12.75">
      <c r="A91" s="34">
        <v>520301</v>
      </c>
      <c r="B91" s="6" t="s">
        <v>389</v>
      </c>
      <c r="C91" s="7" t="s">
        <v>89</v>
      </c>
      <c r="D91" s="6" t="s">
        <v>388</v>
      </c>
      <c r="E91" s="6" t="s">
        <v>32</v>
      </c>
      <c r="F91" s="14" t="s">
        <v>32</v>
      </c>
      <c r="G91" s="45"/>
      <c r="H91" s="6"/>
      <c r="I91" s="6"/>
      <c r="J91" s="6">
        <v>2</v>
      </c>
      <c r="K91" s="6"/>
      <c r="L91" s="6"/>
      <c r="M91" s="6">
        <v>4</v>
      </c>
      <c r="N91" s="6"/>
      <c r="O91" s="6"/>
      <c r="P91" s="6"/>
      <c r="Q91" s="6">
        <v>3</v>
      </c>
      <c r="R91" s="6">
        <v>2</v>
      </c>
      <c r="S91" s="6">
        <v>55</v>
      </c>
      <c r="T91" s="6">
        <v>36</v>
      </c>
      <c r="U91" s="6">
        <v>3</v>
      </c>
      <c r="V91" s="6">
        <v>2</v>
      </c>
      <c r="W91" s="6">
        <v>1</v>
      </c>
      <c r="X91" s="84">
        <v>1</v>
      </c>
      <c r="Y91" s="26">
        <f t="shared" si="4"/>
        <v>66</v>
      </c>
      <c r="Z91" s="14">
        <f t="shared" si="5"/>
        <v>43</v>
      </c>
      <c r="AA91" s="19">
        <f t="shared" si="3"/>
        <v>109</v>
      </c>
    </row>
    <row r="92" spans="1:27" ht="12.75">
      <c r="A92" s="34">
        <v>520801</v>
      </c>
      <c r="B92" s="6" t="s">
        <v>391</v>
      </c>
      <c r="C92" s="7" t="s">
        <v>89</v>
      </c>
      <c r="D92" s="6" t="s">
        <v>390</v>
      </c>
      <c r="E92" s="6" t="s">
        <v>32</v>
      </c>
      <c r="F92" s="14" t="s">
        <v>32</v>
      </c>
      <c r="G92" s="45"/>
      <c r="H92" s="6"/>
      <c r="I92" s="6"/>
      <c r="J92" s="6"/>
      <c r="K92" s="6"/>
      <c r="L92" s="6"/>
      <c r="M92" s="6">
        <v>2</v>
      </c>
      <c r="N92" s="6">
        <v>1</v>
      </c>
      <c r="O92" s="6"/>
      <c r="P92" s="6"/>
      <c r="Q92" s="6"/>
      <c r="R92" s="6">
        <v>1</v>
      </c>
      <c r="S92" s="6">
        <v>41</v>
      </c>
      <c r="T92" s="6">
        <v>8</v>
      </c>
      <c r="U92" s="6">
        <v>5</v>
      </c>
      <c r="V92" s="6">
        <v>2</v>
      </c>
      <c r="W92" s="6">
        <v>2</v>
      </c>
      <c r="X92" s="84"/>
      <c r="Y92" s="26">
        <f t="shared" si="4"/>
        <v>50</v>
      </c>
      <c r="Z92" s="14">
        <f t="shared" si="5"/>
        <v>12</v>
      </c>
      <c r="AA92" s="19">
        <f t="shared" si="3"/>
        <v>62</v>
      </c>
    </row>
    <row r="93" spans="1:27" ht="12.75">
      <c r="A93" s="34">
        <v>521101</v>
      </c>
      <c r="B93" s="6" t="s">
        <v>393</v>
      </c>
      <c r="C93" s="7" t="s">
        <v>89</v>
      </c>
      <c r="D93" s="6" t="s">
        <v>392</v>
      </c>
      <c r="E93" s="6" t="s">
        <v>32</v>
      </c>
      <c r="F93" s="14" t="s">
        <v>32</v>
      </c>
      <c r="G93" s="45"/>
      <c r="H93" s="6"/>
      <c r="I93" s="6"/>
      <c r="J93" s="6">
        <v>1</v>
      </c>
      <c r="K93" s="6"/>
      <c r="L93" s="6"/>
      <c r="M93" s="6"/>
      <c r="N93" s="6"/>
      <c r="O93" s="6"/>
      <c r="P93" s="6"/>
      <c r="Q93" s="6">
        <v>2</v>
      </c>
      <c r="R93" s="6"/>
      <c r="S93" s="6">
        <v>4</v>
      </c>
      <c r="T93" s="6">
        <v>5</v>
      </c>
      <c r="U93" s="6"/>
      <c r="V93" s="6">
        <v>1</v>
      </c>
      <c r="W93" s="6"/>
      <c r="X93" s="84"/>
      <c r="Y93" s="26">
        <f t="shared" si="4"/>
        <v>6</v>
      </c>
      <c r="Z93" s="14">
        <f t="shared" si="5"/>
        <v>7</v>
      </c>
      <c r="AA93" s="19">
        <f t="shared" si="3"/>
        <v>13</v>
      </c>
    </row>
    <row r="94" spans="1:27" ht="12.75">
      <c r="A94" s="34">
        <v>521401</v>
      </c>
      <c r="B94" s="6" t="s">
        <v>395</v>
      </c>
      <c r="C94" s="7" t="s">
        <v>89</v>
      </c>
      <c r="D94" s="6" t="s">
        <v>394</v>
      </c>
      <c r="E94" s="6" t="s">
        <v>32</v>
      </c>
      <c r="F94" s="14" t="s">
        <v>32</v>
      </c>
      <c r="G94" s="45">
        <v>1</v>
      </c>
      <c r="H94" s="6"/>
      <c r="I94" s="6"/>
      <c r="J94" s="6"/>
      <c r="K94" s="6"/>
      <c r="L94" s="6"/>
      <c r="M94" s="6"/>
      <c r="N94" s="6">
        <v>1</v>
      </c>
      <c r="O94" s="6"/>
      <c r="P94" s="6"/>
      <c r="Q94" s="6">
        <v>1</v>
      </c>
      <c r="R94" s="6"/>
      <c r="S94" s="6">
        <v>8</v>
      </c>
      <c r="T94" s="6">
        <v>32</v>
      </c>
      <c r="U94" s="6">
        <v>4</v>
      </c>
      <c r="V94" s="6">
        <v>1</v>
      </c>
      <c r="W94" s="6"/>
      <c r="X94" s="84"/>
      <c r="Y94" s="26">
        <f t="shared" si="4"/>
        <v>14</v>
      </c>
      <c r="Z94" s="14">
        <f t="shared" si="5"/>
        <v>34</v>
      </c>
      <c r="AA94" s="19">
        <f t="shared" si="3"/>
        <v>48</v>
      </c>
    </row>
    <row r="95" spans="1:27" ht="12.75">
      <c r="A95" s="34">
        <v>521904</v>
      </c>
      <c r="B95" s="6" t="s">
        <v>397</v>
      </c>
      <c r="C95" s="7" t="s">
        <v>89</v>
      </c>
      <c r="D95" s="6" t="s">
        <v>396</v>
      </c>
      <c r="E95" s="6" t="s">
        <v>28</v>
      </c>
      <c r="F95" s="14" t="s">
        <v>28</v>
      </c>
      <c r="G95" s="4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v>6</v>
      </c>
      <c r="U95" s="6"/>
      <c r="V95" s="6"/>
      <c r="W95" s="6"/>
      <c r="X95" s="84"/>
      <c r="Y95" s="26">
        <f t="shared" si="4"/>
        <v>0</v>
      </c>
      <c r="Z95" s="14">
        <f t="shared" si="5"/>
        <v>6</v>
      </c>
      <c r="AA95" s="19">
        <f t="shared" si="3"/>
        <v>6</v>
      </c>
    </row>
    <row r="96" spans="1:27" ht="12.75">
      <c r="A96" s="35">
        <v>540101</v>
      </c>
      <c r="B96" s="15" t="s">
        <v>589</v>
      </c>
      <c r="C96" s="16" t="s">
        <v>89</v>
      </c>
      <c r="D96" s="15" t="s">
        <v>398</v>
      </c>
      <c r="E96" s="15" t="s">
        <v>18</v>
      </c>
      <c r="F96" s="17" t="s">
        <v>246</v>
      </c>
      <c r="G96" s="46"/>
      <c r="H96" s="15"/>
      <c r="I96" s="15"/>
      <c r="J96" s="15"/>
      <c r="K96" s="15"/>
      <c r="L96" s="15"/>
      <c r="M96" s="15">
        <v>1</v>
      </c>
      <c r="N96" s="15">
        <v>1</v>
      </c>
      <c r="O96" s="15"/>
      <c r="P96" s="15"/>
      <c r="Q96" s="15">
        <v>1</v>
      </c>
      <c r="R96" s="15"/>
      <c r="S96" s="15">
        <v>25</v>
      </c>
      <c r="T96" s="15">
        <v>10</v>
      </c>
      <c r="U96" s="15">
        <v>1</v>
      </c>
      <c r="V96" s="15">
        <v>2</v>
      </c>
      <c r="W96" s="15"/>
      <c r="X96" s="85"/>
      <c r="Y96" s="27">
        <f t="shared" si="4"/>
        <v>28</v>
      </c>
      <c r="Z96" s="17">
        <f t="shared" si="5"/>
        <v>13</v>
      </c>
      <c r="AA96" s="19">
        <f t="shared" si="3"/>
        <v>41</v>
      </c>
    </row>
    <row r="97" spans="1:27" s="19" customFormat="1" ht="12.75">
      <c r="A97" s="20" t="s">
        <v>1</v>
      </c>
      <c r="G97" s="19">
        <f>SUM(G7:G96)</f>
        <v>2</v>
      </c>
      <c r="H97" s="19">
        <f aca="true" t="shared" si="6" ref="H97:AA97">SUM(H7:H96)</f>
        <v>2</v>
      </c>
      <c r="I97" s="19">
        <f t="shared" si="6"/>
        <v>42</v>
      </c>
      <c r="J97" s="19">
        <f t="shared" si="6"/>
        <v>74</v>
      </c>
      <c r="K97" s="19">
        <f t="shared" si="6"/>
        <v>6</v>
      </c>
      <c r="L97" s="19">
        <f t="shared" si="6"/>
        <v>2</v>
      </c>
      <c r="M97" s="19">
        <f t="shared" si="6"/>
        <v>25</v>
      </c>
      <c r="N97" s="19">
        <f t="shared" si="6"/>
        <v>31</v>
      </c>
      <c r="O97" s="19">
        <f t="shared" si="6"/>
        <v>0</v>
      </c>
      <c r="P97" s="19">
        <f t="shared" si="6"/>
        <v>0</v>
      </c>
      <c r="Q97" s="19">
        <f t="shared" si="6"/>
        <v>46</v>
      </c>
      <c r="R97" s="19">
        <f t="shared" si="6"/>
        <v>92</v>
      </c>
      <c r="S97" s="19">
        <f t="shared" si="6"/>
        <v>920</v>
      </c>
      <c r="T97" s="19">
        <f t="shared" si="6"/>
        <v>1215</v>
      </c>
      <c r="U97" s="19">
        <f t="shared" si="6"/>
        <v>113</v>
      </c>
      <c r="V97" s="19">
        <f t="shared" si="6"/>
        <v>154</v>
      </c>
      <c r="W97" s="19">
        <f t="shared" si="6"/>
        <v>7</v>
      </c>
      <c r="X97" s="19">
        <f t="shared" si="6"/>
        <v>4</v>
      </c>
      <c r="Y97" s="19">
        <f t="shared" si="6"/>
        <v>1161</v>
      </c>
      <c r="Z97" s="19">
        <f t="shared" si="6"/>
        <v>1574</v>
      </c>
      <c r="AA97" s="19">
        <f t="shared" si="6"/>
        <v>2735</v>
      </c>
    </row>
    <row r="98" s="19" customFormat="1" ht="12.75">
      <c r="A98" s="20"/>
    </row>
    <row r="99" s="19" customFormat="1" ht="12.75">
      <c r="A99" s="20"/>
    </row>
    <row r="100" spans="1:6" ht="12.75">
      <c r="A100" s="2" t="s">
        <v>8</v>
      </c>
      <c r="C100" s="1"/>
      <c r="D100" s="40"/>
      <c r="E100" s="1"/>
      <c r="F100" s="1"/>
    </row>
    <row r="101" spans="1:6" ht="12.75">
      <c r="A101" s="2" t="s">
        <v>577</v>
      </c>
      <c r="C101" s="1"/>
      <c r="D101" s="40"/>
      <c r="E101" s="1"/>
      <c r="F101" s="1"/>
    </row>
    <row r="102" spans="1:6" ht="12.75">
      <c r="A102" s="2" t="s">
        <v>608</v>
      </c>
      <c r="D102" s="40"/>
      <c r="E102" s="1"/>
      <c r="F102" s="1"/>
    </row>
    <row r="103" spans="1:6" ht="12.75">
      <c r="A103" s="2"/>
      <c r="C103" s="2" t="s">
        <v>15</v>
      </c>
      <c r="D103" s="40"/>
      <c r="E103" s="1"/>
      <c r="F103" s="1"/>
    </row>
    <row r="104" spans="1:26" ht="12.75">
      <c r="A104" s="40"/>
      <c r="C104" s="1"/>
      <c r="D104" s="40"/>
      <c r="E104" s="1"/>
      <c r="F104" s="1"/>
      <c r="G104" s="99" t="s">
        <v>9</v>
      </c>
      <c r="H104" s="99"/>
      <c r="I104" s="99" t="s">
        <v>11</v>
      </c>
      <c r="J104" s="99"/>
      <c r="K104" s="99" t="s">
        <v>10</v>
      </c>
      <c r="L104" s="99"/>
      <c r="M104" s="99" t="s">
        <v>584</v>
      </c>
      <c r="N104" s="99"/>
      <c r="O104" s="97" t="s">
        <v>585</v>
      </c>
      <c r="P104" s="98"/>
      <c r="Q104" s="99" t="s">
        <v>3</v>
      </c>
      <c r="R104" s="99"/>
      <c r="S104" s="99" t="s">
        <v>4</v>
      </c>
      <c r="T104" s="99"/>
      <c r="U104" s="99" t="s">
        <v>5</v>
      </c>
      <c r="V104" s="99"/>
      <c r="W104" s="97" t="s">
        <v>94</v>
      </c>
      <c r="X104" s="98"/>
      <c r="Y104" s="99" t="s">
        <v>13</v>
      </c>
      <c r="Z104" s="99"/>
    </row>
    <row r="105" spans="1:27" ht="12.75">
      <c r="A105" s="3" t="s">
        <v>93</v>
      </c>
      <c r="B105" s="4" t="s">
        <v>54</v>
      </c>
      <c r="C105" s="5" t="s">
        <v>2</v>
      </c>
      <c r="D105" s="41" t="s">
        <v>55</v>
      </c>
      <c r="E105" s="5" t="s">
        <v>34</v>
      </c>
      <c r="F105" s="5" t="s">
        <v>35</v>
      </c>
      <c r="G105" s="33" t="s">
        <v>0</v>
      </c>
      <c r="H105" s="33" t="s">
        <v>6</v>
      </c>
      <c r="I105" s="33" t="s">
        <v>0</v>
      </c>
      <c r="J105" s="33" t="s">
        <v>6</v>
      </c>
      <c r="K105" s="33" t="s">
        <v>0</v>
      </c>
      <c r="L105" s="33" t="s">
        <v>6</v>
      </c>
      <c r="M105" s="33" t="s">
        <v>0</v>
      </c>
      <c r="N105" s="33" t="s">
        <v>6</v>
      </c>
      <c r="O105" s="33" t="s">
        <v>0</v>
      </c>
      <c r="P105" s="33" t="s">
        <v>6</v>
      </c>
      <c r="Q105" s="33" t="s">
        <v>0</v>
      </c>
      <c r="R105" s="33" t="s">
        <v>6</v>
      </c>
      <c r="S105" s="33" t="s">
        <v>0</v>
      </c>
      <c r="T105" s="33" t="s">
        <v>6</v>
      </c>
      <c r="U105" s="33" t="s">
        <v>0</v>
      </c>
      <c r="V105" s="33" t="s">
        <v>6</v>
      </c>
      <c r="W105" s="33" t="s">
        <v>0</v>
      </c>
      <c r="X105" s="33" t="s">
        <v>6</v>
      </c>
      <c r="Y105" s="33" t="s">
        <v>0</v>
      </c>
      <c r="Z105" s="33" t="s">
        <v>6</v>
      </c>
      <c r="AA105" s="32" t="s">
        <v>1</v>
      </c>
    </row>
    <row r="106" spans="1:27" ht="12.75">
      <c r="A106" s="152" t="s">
        <v>533</v>
      </c>
      <c r="B106" s="11" t="s">
        <v>590</v>
      </c>
      <c r="C106" s="12" t="s">
        <v>618</v>
      </c>
      <c r="D106" s="11" t="s">
        <v>399</v>
      </c>
      <c r="E106" s="11" t="s">
        <v>45</v>
      </c>
      <c r="F106" s="13" t="s">
        <v>228</v>
      </c>
      <c r="G106" s="47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>
        <v>2</v>
      </c>
      <c r="T106" s="11">
        <v>1</v>
      </c>
      <c r="U106" s="11"/>
      <c r="V106" s="11"/>
      <c r="W106" s="11"/>
      <c r="X106" s="83"/>
      <c r="Y106" s="25">
        <f t="shared" si="4"/>
        <v>2</v>
      </c>
      <c r="Z106" s="13">
        <f t="shared" si="5"/>
        <v>1</v>
      </c>
      <c r="AA106" s="19">
        <f t="shared" si="3"/>
        <v>3</v>
      </c>
    </row>
    <row r="107" spans="1:27" ht="12.75">
      <c r="A107" s="148" t="s">
        <v>546</v>
      </c>
      <c r="B107" s="6" t="s">
        <v>591</v>
      </c>
      <c r="C107" s="7" t="s">
        <v>618</v>
      </c>
      <c r="D107" s="6" t="s">
        <v>400</v>
      </c>
      <c r="E107" s="6" t="s">
        <v>45</v>
      </c>
      <c r="F107" s="14" t="s">
        <v>228</v>
      </c>
      <c r="G107" s="45">
        <v>1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1</v>
      </c>
      <c r="T107" s="6">
        <v>2</v>
      </c>
      <c r="U107" s="6"/>
      <c r="V107" s="6"/>
      <c r="W107" s="6"/>
      <c r="X107" s="84"/>
      <c r="Y107" s="26">
        <f t="shared" si="4"/>
        <v>2</v>
      </c>
      <c r="Z107" s="14">
        <f t="shared" si="5"/>
        <v>2</v>
      </c>
      <c r="AA107" s="19">
        <f t="shared" si="3"/>
        <v>4</v>
      </c>
    </row>
    <row r="108" spans="1:27" ht="12.75">
      <c r="A108" s="148" t="s">
        <v>547</v>
      </c>
      <c r="B108" s="6" t="s">
        <v>402</v>
      </c>
      <c r="C108" s="7" t="s">
        <v>618</v>
      </c>
      <c r="D108" s="6" t="s">
        <v>401</v>
      </c>
      <c r="E108" s="6" t="s">
        <v>45</v>
      </c>
      <c r="F108" s="14" t="s">
        <v>228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>
        <v>2</v>
      </c>
      <c r="T108" s="6">
        <v>6</v>
      </c>
      <c r="U108" s="6"/>
      <c r="V108" s="6"/>
      <c r="W108" s="6"/>
      <c r="X108" s="84"/>
      <c r="Y108" s="26">
        <f t="shared" si="4"/>
        <v>2</v>
      </c>
      <c r="Z108" s="14">
        <f t="shared" si="5"/>
        <v>6</v>
      </c>
      <c r="AA108" s="19">
        <f t="shared" si="3"/>
        <v>8</v>
      </c>
    </row>
    <row r="109" spans="1:27" ht="12.75">
      <c r="A109" s="148" t="s">
        <v>547</v>
      </c>
      <c r="B109" s="6" t="s">
        <v>592</v>
      </c>
      <c r="C109" s="7" t="s">
        <v>618</v>
      </c>
      <c r="D109" s="6" t="s">
        <v>403</v>
      </c>
      <c r="E109" s="6" t="s">
        <v>45</v>
      </c>
      <c r="F109" s="14" t="s">
        <v>228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>
        <v>1</v>
      </c>
      <c r="V109" s="6">
        <v>1</v>
      </c>
      <c r="W109" s="6"/>
      <c r="X109" s="84"/>
      <c r="Y109" s="26">
        <f t="shared" si="4"/>
        <v>1</v>
      </c>
      <c r="Z109" s="14">
        <f t="shared" si="5"/>
        <v>1</v>
      </c>
      <c r="AA109" s="19">
        <f t="shared" si="3"/>
        <v>2</v>
      </c>
    </row>
    <row r="110" spans="1:27" ht="12.75">
      <c r="A110" s="148" t="s">
        <v>547</v>
      </c>
      <c r="B110" s="6" t="s">
        <v>614</v>
      </c>
      <c r="C110" s="7" t="s">
        <v>618</v>
      </c>
      <c r="D110" s="6" t="s">
        <v>556</v>
      </c>
      <c r="E110" s="6" t="s">
        <v>45</v>
      </c>
      <c r="F110" s="14" t="s">
        <v>228</v>
      </c>
      <c r="G110" s="4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>
        <v>1</v>
      </c>
      <c r="T110" s="6"/>
      <c r="U110" s="6"/>
      <c r="V110" s="6"/>
      <c r="W110" s="6"/>
      <c r="X110" s="84"/>
      <c r="Y110" s="26">
        <f t="shared" si="4"/>
        <v>1</v>
      </c>
      <c r="Z110" s="14">
        <f t="shared" si="5"/>
        <v>0</v>
      </c>
      <c r="AA110" s="19">
        <f t="shared" si="3"/>
        <v>1</v>
      </c>
    </row>
    <row r="111" spans="1:27" ht="12.75">
      <c r="A111" s="148" t="s">
        <v>535</v>
      </c>
      <c r="B111" s="6" t="s">
        <v>615</v>
      </c>
      <c r="C111" s="7" t="s">
        <v>618</v>
      </c>
      <c r="D111" s="6" t="s">
        <v>404</v>
      </c>
      <c r="E111" s="6" t="s">
        <v>45</v>
      </c>
      <c r="F111" s="14" t="s">
        <v>228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3</v>
      </c>
      <c r="T111" s="6"/>
      <c r="U111" s="6"/>
      <c r="V111" s="6"/>
      <c r="W111" s="6"/>
      <c r="X111" s="84"/>
      <c r="Y111" s="26">
        <f t="shared" si="4"/>
        <v>3</v>
      </c>
      <c r="Z111" s="14">
        <f t="shared" si="5"/>
        <v>0</v>
      </c>
      <c r="AA111" s="19">
        <f t="shared" si="3"/>
        <v>3</v>
      </c>
    </row>
    <row r="112" spans="1:27" ht="12.75">
      <c r="A112" s="148" t="s">
        <v>535</v>
      </c>
      <c r="B112" s="6" t="s">
        <v>593</v>
      </c>
      <c r="C112" s="7" t="s">
        <v>618</v>
      </c>
      <c r="D112" s="6" t="s">
        <v>405</v>
      </c>
      <c r="E112" s="6" t="s">
        <v>45</v>
      </c>
      <c r="F112" s="14" t="s">
        <v>228</v>
      </c>
      <c r="G112" s="45"/>
      <c r="H112" s="6">
        <v>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84"/>
      <c r="Y112" s="26">
        <f t="shared" si="4"/>
        <v>0</v>
      </c>
      <c r="Z112" s="14">
        <f t="shared" si="5"/>
        <v>1</v>
      </c>
      <c r="AA112" s="19">
        <f t="shared" si="3"/>
        <v>1</v>
      </c>
    </row>
    <row r="113" spans="1:27" ht="12.75">
      <c r="A113" s="148" t="s">
        <v>535</v>
      </c>
      <c r="B113" s="6" t="s">
        <v>594</v>
      </c>
      <c r="C113" s="7" t="s">
        <v>618</v>
      </c>
      <c r="D113" s="6" t="s">
        <v>406</v>
      </c>
      <c r="E113" s="6" t="s">
        <v>45</v>
      </c>
      <c r="F113" s="14" t="s">
        <v>228</v>
      </c>
      <c r="G113" s="45"/>
      <c r="H113" s="6"/>
      <c r="I113" s="6">
        <v>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84"/>
      <c r="Y113" s="26">
        <f t="shared" si="4"/>
        <v>1</v>
      </c>
      <c r="Z113" s="14">
        <f t="shared" si="5"/>
        <v>0</v>
      </c>
      <c r="AA113" s="19">
        <f t="shared" si="3"/>
        <v>1</v>
      </c>
    </row>
    <row r="114" spans="1:27" ht="12.75">
      <c r="A114" s="148" t="s">
        <v>543</v>
      </c>
      <c r="B114" s="6" t="s">
        <v>408</v>
      </c>
      <c r="C114" s="7" t="s">
        <v>618</v>
      </c>
      <c r="D114" s="6" t="s">
        <v>407</v>
      </c>
      <c r="E114" s="6" t="s">
        <v>44</v>
      </c>
      <c r="F114" s="14" t="s">
        <v>246</v>
      </c>
      <c r="G114" s="45"/>
      <c r="H114" s="6"/>
      <c r="I114" s="6">
        <v>1</v>
      </c>
      <c r="J114" s="6"/>
      <c r="K114" s="6"/>
      <c r="L114" s="6"/>
      <c r="M114" s="6"/>
      <c r="N114" s="6"/>
      <c r="O114" s="6"/>
      <c r="P114" s="6"/>
      <c r="Q114" s="6"/>
      <c r="R114" s="6"/>
      <c r="S114" s="6">
        <v>2</v>
      </c>
      <c r="T114" s="6">
        <v>3</v>
      </c>
      <c r="U114" s="6"/>
      <c r="V114" s="6">
        <v>1</v>
      </c>
      <c r="W114" s="6"/>
      <c r="X114" s="84"/>
      <c r="Y114" s="26">
        <f t="shared" si="4"/>
        <v>3</v>
      </c>
      <c r="Z114" s="14">
        <f t="shared" si="5"/>
        <v>4</v>
      </c>
      <c r="AA114" s="19">
        <f t="shared" si="3"/>
        <v>7</v>
      </c>
    </row>
    <row r="115" spans="1:27" ht="12.75">
      <c r="A115" s="34">
        <v>110101</v>
      </c>
      <c r="B115" s="6" t="s">
        <v>410</v>
      </c>
      <c r="C115" s="7" t="s">
        <v>618</v>
      </c>
      <c r="D115" s="6" t="s">
        <v>409</v>
      </c>
      <c r="E115" s="6" t="s">
        <v>44</v>
      </c>
      <c r="F115" s="14" t="s">
        <v>258</v>
      </c>
      <c r="G115" s="45">
        <v>1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>
        <v>1</v>
      </c>
      <c r="T115" s="6">
        <v>1</v>
      </c>
      <c r="U115" s="6">
        <v>1</v>
      </c>
      <c r="V115" s="6"/>
      <c r="W115" s="6"/>
      <c r="X115" s="84"/>
      <c r="Y115" s="26">
        <f t="shared" si="4"/>
        <v>3</v>
      </c>
      <c r="Z115" s="14">
        <f t="shared" si="5"/>
        <v>1</v>
      </c>
      <c r="AA115" s="19">
        <f t="shared" si="3"/>
        <v>4</v>
      </c>
    </row>
    <row r="116" spans="1:27" ht="12.75">
      <c r="A116" s="34">
        <v>130101</v>
      </c>
      <c r="B116" s="6" t="s">
        <v>412</v>
      </c>
      <c r="C116" s="7" t="s">
        <v>618</v>
      </c>
      <c r="D116" s="6" t="s">
        <v>411</v>
      </c>
      <c r="E116" s="6" t="s">
        <v>46</v>
      </c>
      <c r="F116" s="14" t="s">
        <v>28</v>
      </c>
      <c r="G116" s="45"/>
      <c r="H116" s="6">
        <v>3</v>
      </c>
      <c r="I116" s="6"/>
      <c r="J116" s="6">
        <v>2</v>
      </c>
      <c r="K116" s="6"/>
      <c r="L116" s="6"/>
      <c r="M116" s="6">
        <v>1</v>
      </c>
      <c r="N116" s="6">
        <v>2</v>
      </c>
      <c r="O116" s="6"/>
      <c r="P116" s="6"/>
      <c r="Q116" s="6"/>
      <c r="R116" s="6">
        <v>4</v>
      </c>
      <c r="S116" s="6">
        <v>6</v>
      </c>
      <c r="T116" s="6">
        <v>15</v>
      </c>
      <c r="U116" s="6">
        <v>1</v>
      </c>
      <c r="V116" s="6">
        <v>5</v>
      </c>
      <c r="W116" s="6"/>
      <c r="X116" s="84">
        <v>1</v>
      </c>
      <c r="Y116" s="26">
        <f t="shared" si="4"/>
        <v>8</v>
      </c>
      <c r="Z116" s="14">
        <f t="shared" si="5"/>
        <v>32</v>
      </c>
      <c r="AA116" s="19">
        <f t="shared" si="3"/>
        <v>40</v>
      </c>
    </row>
    <row r="117" spans="1:27" ht="12.75">
      <c r="A117" s="34">
        <v>131001</v>
      </c>
      <c r="B117" s="6" t="s">
        <v>414</v>
      </c>
      <c r="C117" s="7" t="s">
        <v>618</v>
      </c>
      <c r="D117" s="6" t="s">
        <v>413</v>
      </c>
      <c r="E117" s="6" t="s">
        <v>46</v>
      </c>
      <c r="F117" s="14" t="s">
        <v>28</v>
      </c>
      <c r="G117" s="4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>
        <v>7</v>
      </c>
      <c r="U117" s="6"/>
      <c r="V117" s="6"/>
      <c r="W117" s="6"/>
      <c r="X117" s="84"/>
      <c r="Y117" s="26">
        <f t="shared" si="4"/>
        <v>0</v>
      </c>
      <c r="Z117" s="14">
        <f t="shared" si="5"/>
        <v>7</v>
      </c>
      <c r="AA117" s="19">
        <f t="shared" si="3"/>
        <v>7</v>
      </c>
    </row>
    <row r="118" spans="1:27" ht="12.75">
      <c r="A118" s="34">
        <v>140701</v>
      </c>
      <c r="B118" s="6" t="s">
        <v>417</v>
      </c>
      <c r="C118" s="7" t="s">
        <v>618</v>
      </c>
      <c r="D118" s="6" t="s">
        <v>416</v>
      </c>
      <c r="E118" s="6" t="s">
        <v>47</v>
      </c>
      <c r="F118" s="14" t="s">
        <v>270</v>
      </c>
      <c r="G118" s="45"/>
      <c r="H118" s="6">
        <v>1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2</v>
      </c>
      <c r="T118" s="6"/>
      <c r="U118" s="6">
        <v>1</v>
      </c>
      <c r="V118" s="6"/>
      <c r="W118" s="6"/>
      <c r="X118" s="84"/>
      <c r="Y118" s="26">
        <f t="shared" si="4"/>
        <v>3</v>
      </c>
      <c r="Z118" s="14">
        <f t="shared" si="5"/>
        <v>1</v>
      </c>
      <c r="AA118" s="19">
        <f t="shared" si="3"/>
        <v>4</v>
      </c>
    </row>
    <row r="119" spans="1:27" ht="12.75">
      <c r="A119" s="34">
        <v>140801</v>
      </c>
      <c r="B119" s="6" t="s">
        <v>419</v>
      </c>
      <c r="C119" s="7" t="s">
        <v>618</v>
      </c>
      <c r="D119" s="6" t="s">
        <v>418</v>
      </c>
      <c r="E119" s="6" t="s">
        <v>47</v>
      </c>
      <c r="F119" s="14" t="s">
        <v>270</v>
      </c>
      <c r="G119" s="45">
        <v>2</v>
      </c>
      <c r="H119" s="6">
        <v>1</v>
      </c>
      <c r="I119" s="6"/>
      <c r="J119" s="6"/>
      <c r="K119" s="6"/>
      <c r="L119" s="6"/>
      <c r="M119" s="6"/>
      <c r="N119" s="6"/>
      <c r="O119" s="6"/>
      <c r="P119" s="6"/>
      <c r="Q119" s="6">
        <v>1</v>
      </c>
      <c r="R119" s="6"/>
      <c r="S119" s="6">
        <v>13</v>
      </c>
      <c r="T119" s="6">
        <v>3</v>
      </c>
      <c r="U119" s="6"/>
      <c r="V119" s="6"/>
      <c r="W119" s="6"/>
      <c r="X119" s="84"/>
      <c r="Y119" s="26">
        <f t="shared" si="4"/>
        <v>16</v>
      </c>
      <c r="Z119" s="14">
        <f t="shared" si="5"/>
        <v>4</v>
      </c>
      <c r="AA119" s="19">
        <f t="shared" si="3"/>
        <v>20</v>
      </c>
    </row>
    <row r="120" spans="1:27" ht="12.75">
      <c r="A120" s="34">
        <v>141001</v>
      </c>
      <c r="B120" s="6" t="s">
        <v>421</v>
      </c>
      <c r="C120" s="7" t="s">
        <v>618</v>
      </c>
      <c r="D120" s="6" t="s">
        <v>420</v>
      </c>
      <c r="E120" s="6" t="s">
        <v>47</v>
      </c>
      <c r="F120" s="14" t="s">
        <v>270</v>
      </c>
      <c r="G120" s="45">
        <v>3</v>
      </c>
      <c r="H120" s="6"/>
      <c r="I120" s="6"/>
      <c r="J120" s="6"/>
      <c r="K120" s="6"/>
      <c r="L120" s="6"/>
      <c r="M120" s="6">
        <v>2</v>
      </c>
      <c r="N120" s="6"/>
      <c r="O120" s="6"/>
      <c r="P120" s="6"/>
      <c r="Q120" s="6">
        <v>1</v>
      </c>
      <c r="R120" s="6"/>
      <c r="S120" s="6">
        <v>5</v>
      </c>
      <c r="T120" s="6"/>
      <c r="U120" s="6"/>
      <c r="V120" s="6"/>
      <c r="W120" s="6"/>
      <c r="X120" s="84"/>
      <c r="Y120" s="26">
        <f t="shared" si="4"/>
        <v>11</v>
      </c>
      <c r="Z120" s="14">
        <f t="shared" si="5"/>
        <v>0</v>
      </c>
      <c r="AA120" s="19">
        <f t="shared" si="3"/>
        <v>11</v>
      </c>
    </row>
    <row r="121" spans="1:27" ht="12.75">
      <c r="A121" s="34">
        <v>141901</v>
      </c>
      <c r="B121" s="6" t="s">
        <v>423</v>
      </c>
      <c r="C121" s="7" t="s">
        <v>618</v>
      </c>
      <c r="D121" s="6" t="s">
        <v>422</v>
      </c>
      <c r="E121" s="6" t="s">
        <v>47</v>
      </c>
      <c r="F121" s="14" t="s">
        <v>270</v>
      </c>
      <c r="G121" s="45">
        <v>1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>
        <v>8</v>
      </c>
      <c r="T121" s="6"/>
      <c r="U121" s="6"/>
      <c r="V121" s="6">
        <v>1</v>
      </c>
      <c r="W121" s="6"/>
      <c r="X121" s="84"/>
      <c r="Y121" s="26">
        <f t="shared" si="4"/>
        <v>9</v>
      </c>
      <c r="Z121" s="14">
        <f t="shared" si="5"/>
        <v>1</v>
      </c>
      <c r="AA121" s="19">
        <f t="shared" si="3"/>
        <v>10</v>
      </c>
    </row>
    <row r="122" spans="1:27" ht="12.75">
      <c r="A122" s="34">
        <v>142401</v>
      </c>
      <c r="B122" s="6" t="s">
        <v>425</v>
      </c>
      <c r="C122" s="7" t="s">
        <v>618</v>
      </c>
      <c r="D122" s="6" t="s">
        <v>424</v>
      </c>
      <c r="E122" s="6" t="s">
        <v>47</v>
      </c>
      <c r="F122" s="14" t="s">
        <v>270</v>
      </c>
      <c r="G122" s="45">
        <v>1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>
        <v>6</v>
      </c>
      <c r="T122" s="6">
        <v>2</v>
      </c>
      <c r="U122" s="6">
        <v>1</v>
      </c>
      <c r="V122" s="6"/>
      <c r="W122" s="6"/>
      <c r="X122" s="84"/>
      <c r="Y122" s="26">
        <f t="shared" si="4"/>
        <v>8</v>
      </c>
      <c r="Z122" s="14">
        <f t="shared" si="5"/>
        <v>2</v>
      </c>
      <c r="AA122" s="19">
        <f t="shared" si="3"/>
        <v>10</v>
      </c>
    </row>
    <row r="123" spans="1:27" ht="12.75">
      <c r="A123" s="34">
        <v>143501</v>
      </c>
      <c r="B123" s="6" t="s">
        <v>427</v>
      </c>
      <c r="C123" s="7" t="s">
        <v>618</v>
      </c>
      <c r="D123" s="6" t="s">
        <v>426</v>
      </c>
      <c r="E123" s="6" t="s">
        <v>47</v>
      </c>
      <c r="F123" s="14" t="s">
        <v>270</v>
      </c>
      <c r="G123" s="45"/>
      <c r="H123" s="6">
        <v>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>
        <v>1</v>
      </c>
      <c r="T123" s="6"/>
      <c r="U123" s="6"/>
      <c r="V123" s="6"/>
      <c r="W123" s="6"/>
      <c r="X123" s="84"/>
      <c r="Y123" s="26">
        <f t="shared" si="4"/>
        <v>1</v>
      </c>
      <c r="Z123" s="14">
        <f t="shared" si="5"/>
        <v>1</v>
      </c>
      <c r="AA123" s="19">
        <f t="shared" si="3"/>
        <v>2</v>
      </c>
    </row>
    <row r="124" spans="1:27" ht="12.75">
      <c r="A124" s="34">
        <v>160905</v>
      </c>
      <c r="B124" s="6" t="s">
        <v>429</v>
      </c>
      <c r="C124" s="7" t="s">
        <v>618</v>
      </c>
      <c r="D124" s="6" t="s">
        <v>428</v>
      </c>
      <c r="E124" s="6" t="s">
        <v>44</v>
      </c>
      <c r="F124" s="14" t="s">
        <v>246</v>
      </c>
      <c r="G124" s="4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>
        <v>3</v>
      </c>
      <c r="S124" s="6">
        <v>1</v>
      </c>
      <c r="T124" s="6">
        <v>2</v>
      </c>
      <c r="U124" s="6"/>
      <c r="V124" s="6"/>
      <c r="W124" s="6"/>
      <c r="X124" s="84"/>
      <c r="Y124" s="26">
        <f t="shared" si="4"/>
        <v>1</v>
      </c>
      <c r="Z124" s="14">
        <f t="shared" si="5"/>
        <v>5</v>
      </c>
      <c r="AA124" s="19">
        <f t="shared" si="3"/>
        <v>6</v>
      </c>
    </row>
    <row r="125" spans="1:27" ht="12.75">
      <c r="A125" s="34">
        <v>190501</v>
      </c>
      <c r="B125" s="6" t="s">
        <v>595</v>
      </c>
      <c r="C125" s="7" t="s">
        <v>618</v>
      </c>
      <c r="D125" s="6" t="s">
        <v>430</v>
      </c>
      <c r="E125" s="6" t="s">
        <v>45</v>
      </c>
      <c r="F125" s="14" t="s">
        <v>228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>
        <v>2</v>
      </c>
      <c r="T125" s="6">
        <v>5</v>
      </c>
      <c r="U125" s="6"/>
      <c r="V125" s="6">
        <v>2</v>
      </c>
      <c r="W125" s="6"/>
      <c r="X125" s="84"/>
      <c r="Y125" s="26">
        <f t="shared" si="4"/>
        <v>2</v>
      </c>
      <c r="Z125" s="14">
        <f t="shared" si="5"/>
        <v>7</v>
      </c>
      <c r="AA125" s="19">
        <f t="shared" si="3"/>
        <v>9</v>
      </c>
    </row>
    <row r="126" spans="1:27" ht="12.75">
      <c r="A126" s="34">
        <v>190701</v>
      </c>
      <c r="B126" s="6" t="s">
        <v>596</v>
      </c>
      <c r="C126" s="7" t="s">
        <v>618</v>
      </c>
      <c r="D126" s="6" t="s">
        <v>431</v>
      </c>
      <c r="E126" s="6" t="s">
        <v>46</v>
      </c>
      <c r="F126" s="14" t="s">
        <v>28</v>
      </c>
      <c r="G126" s="45"/>
      <c r="H126" s="6">
        <v>2</v>
      </c>
      <c r="I126" s="6"/>
      <c r="J126" s="6">
        <v>1</v>
      </c>
      <c r="K126" s="6"/>
      <c r="L126" s="6"/>
      <c r="M126" s="6">
        <v>1</v>
      </c>
      <c r="N126" s="6"/>
      <c r="O126" s="6"/>
      <c r="P126" s="6"/>
      <c r="Q126" s="6"/>
      <c r="R126" s="6">
        <v>2</v>
      </c>
      <c r="S126" s="6">
        <v>4</v>
      </c>
      <c r="T126" s="6">
        <v>16</v>
      </c>
      <c r="U126" s="6"/>
      <c r="V126" s="6">
        <v>3</v>
      </c>
      <c r="W126" s="6"/>
      <c r="X126" s="84"/>
      <c r="Y126" s="26">
        <f t="shared" si="4"/>
        <v>5</v>
      </c>
      <c r="Z126" s="14">
        <f t="shared" si="5"/>
        <v>24</v>
      </c>
      <c r="AA126" s="19">
        <f t="shared" si="3"/>
        <v>29</v>
      </c>
    </row>
    <row r="127" spans="1:27" ht="12.75">
      <c r="A127" s="34">
        <v>190901</v>
      </c>
      <c r="B127" s="6" t="s">
        <v>597</v>
      </c>
      <c r="C127" s="7" t="s">
        <v>618</v>
      </c>
      <c r="D127" s="6" t="s">
        <v>432</v>
      </c>
      <c r="E127" s="6" t="s">
        <v>46</v>
      </c>
      <c r="F127" s="14" t="s">
        <v>28</v>
      </c>
      <c r="G127" s="45"/>
      <c r="H127" s="6"/>
      <c r="I127" s="6"/>
      <c r="J127" s="6"/>
      <c r="K127" s="6"/>
      <c r="L127" s="6"/>
      <c r="M127" s="6"/>
      <c r="N127" s="6">
        <v>1</v>
      </c>
      <c r="O127" s="6"/>
      <c r="P127" s="6"/>
      <c r="Q127" s="6"/>
      <c r="R127" s="6"/>
      <c r="S127" s="6"/>
      <c r="T127" s="6">
        <v>4</v>
      </c>
      <c r="U127" s="6"/>
      <c r="V127" s="6">
        <v>1</v>
      </c>
      <c r="W127" s="6"/>
      <c r="X127" s="84"/>
      <c r="Y127" s="26">
        <f t="shared" si="4"/>
        <v>0</v>
      </c>
      <c r="Z127" s="14">
        <f t="shared" si="5"/>
        <v>6</v>
      </c>
      <c r="AA127" s="19">
        <f t="shared" si="3"/>
        <v>6</v>
      </c>
    </row>
    <row r="128" spans="1:27" ht="12.75">
      <c r="A128" s="34">
        <v>230101</v>
      </c>
      <c r="B128" s="6" t="s">
        <v>434</v>
      </c>
      <c r="C128" s="7" t="s">
        <v>618</v>
      </c>
      <c r="D128" s="6" t="s">
        <v>433</v>
      </c>
      <c r="E128" s="6" t="s">
        <v>44</v>
      </c>
      <c r="F128" s="14" t="s">
        <v>246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1</v>
      </c>
      <c r="T128" s="6">
        <v>1</v>
      </c>
      <c r="U128" s="6"/>
      <c r="V128" s="6"/>
      <c r="W128" s="6"/>
      <c r="X128" s="84"/>
      <c r="Y128" s="26">
        <f t="shared" si="4"/>
        <v>1</v>
      </c>
      <c r="Z128" s="14">
        <f t="shared" si="5"/>
        <v>1</v>
      </c>
      <c r="AA128" s="19">
        <f t="shared" si="3"/>
        <v>2</v>
      </c>
    </row>
    <row r="129" spans="1:27" ht="12.75">
      <c r="A129" s="34">
        <v>250101</v>
      </c>
      <c r="B129" s="6" t="s">
        <v>436</v>
      </c>
      <c r="C129" s="7" t="s">
        <v>618</v>
      </c>
      <c r="D129" s="6" t="s">
        <v>435</v>
      </c>
      <c r="E129" s="6" t="s">
        <v>44</v>
      </c>
      <c r="F129" s="14" t="s">
        <v>249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>
        <v>2</v>
      </c>
      <c r="S129" s="6">
        <v>11</v>
      </c>
      <c r="T129" s="6">
        <v>32</v>
      </c>
      <c r="U129" s="6">
        <v>1</v>
      </c>
      <c r="V129" s="6">
        <v>10</v>
      </c>
      <c r="W129" s="6"/>
      <c r="X129" s="84">
        <v>2</v>
      </c>
      <c r="Y129" s="26">
        <f t="shared" si="4"/>
        <v>12</v>
      </c>
      <c r="Z129" s="14">
        <f t="shared" si="5"/>
        <v>46</v>
      </c>
      <c r="AA129" s="19">
        <f t="shared" si="3"/>
        <v>58</v>
      </c>
    </row>
    <row r="130" spans="1:27" ht="12.75">
      <c r="A130" s="34">
        <v>260204</v>
      </c>
      <c r="B130" s="6" t="s">
        <v>598</v>
      </c>
      <c r="C130" s="7" t="s">
        <v>618</v>
      </c>
      <c r="D130" s="6" t="s">
        <v>437</v>
      </c>
      <c r="E130" s="6" t="s">
        <v>45</v>
      </c>
      <c r="F130" s="14" t="s">
        <v>228</v>
      </c>
      <c r="G130" s="45">
        <v>1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>
        <v>4</v>
      </c>
      <c r="T130" s="6"/>
      <c r="U130" s="6">
        <v>1</v>
      </c>
      <c r="V130" s="6"/>
      <c r="W130" s="6"/>
      <c r="X130" s="84"/>
      <c r="Y130" s="26">
        <f t="shared" si="4"/>
        <v>6</v>
      </c>
      <c r="Z130" s="14">
        <f t="shared" si="5"/>
        <v>0</v>
      </c>
      <c r="AA130" s="19">
        <f t="shared" si="3"/>
        <v>6</v>
      </c>
    </row>
    <row r="131" spans="1:27" ht="12.75">
      <c r="A131" s="34">
        <v>260701</v>
      </c>
      <c r="B131" s="6" t="s">
        <v>439</v>
      </c>
      <c r="C131" s="7" t="s">
        <v>618</v>
      </c>
      <c r="D131" s="6" t="s">
        <v>438</v>
      </c>
      <c r="E131" s="6" t="s">
        <v>45</v>
      </c>
      <c r="F131" s="14" t="s">
        <v>309</v>
      </c>
      <c r="G131" s="45"/>
      <c r="H131" s="6"/>
      <c r="I131" s="6"/>
      <c r="J131" s="6"/>
      <c r="K131" s="6"/>
      <c r="L131" s="6"/>
      <c r="M131" s="6"/>
      <c r="N131" s="6">
        <v>1</v>
      </c>
      <c r="O131" s="6"/>
      <c r="P131" s="6"/>
      <c r="Q131" s="6"/>
      <c r="R131" s="6"/>
      <c r="S131" s="6"/>
      <c r="T131" s="6"/>
      <c r="U131" s="6"/>
      <c r="V131" s="6"/>
      <c r="W131" s="6"/>
      <c r="X131" s="84"/>
      <c r="Y131" s="26">
        <f t="shared" si="4"/>
        <v>0</v>
      </c>
      <c r="Z131" s="14">
        <f t="shared" si="5"/>
        <v>1</v>
      </c>
      <c r="AA131" s="19">
        <f t="shared" si="3"/>
        <v>1</v>
      </c>
    </row>
    <row r="132" spans="1:27" ht="12.75">
      <c r="A132" s="34">
        <v>261304</v>
      </c>
      <c r="B132" s="6" t="s">
        <v>599</v>
      </c>
      <c r="C132" s="7" t="s">
        <v>618</v>
      </c>
      <c r="D132" s="6" t="s">
        <v>440</v>
      </c>
      <c r="E132" s="6" t="s">
        <v>45</v>
      </c>
      <c r="F132" s="14" t="s">
        <v>228</v>
      </c>
      <c r="G132" s="45"/>
      <c r="H132" s="6">
        <v>1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1</v>
      </c>
      <c r="V132" s="6"/>
      <c r="W132" s="6"/>
      <c r="X132" s="84"/>
      <c r="Y132" s="26">
        <f t="shared" si="4"/>
        <v>1</v>
      </c>
      <c r="Z132" s="14">
        <f t="shared" si="5"/>
        <v>1</v>
      </c>
      <c r="AA132" s="19">
        <f t="shared" si="3"/>
        <v>2</v>
      </c>
    </row>
    <row r="133" spans="1:27" ht="12.75">
      <c r="A133" s="34">
        <v>261307</v>
      </c>
      <c r="B133" s="6" t="s">
        <v>600</v>
      </c>
      <c r="C133" s="7" t="s">
        <v>618</v>
      </c>
      <c r="D133" s="6" t="s">
        <v>441</v>
      </c>
      <c r="E133" s="6" t="s">
        <v>45</v>
      </c>
      <c r="F133" s="14" t="s">
        <v>228</v>
      </c>
      <c r="G133" s="45">
        <v>1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3</v>
      </c>
      <c r="U133" s="6"/>
      <c r="V133" s="6"/>
      <c r="W133" s="6"/>
      <c r="X133" s="84"/>
      <c r="Y133" s="26">
        <f t="shared" si="4"/>
        <v>1</v>
      </c>
      <c r="Z133" s="14">
        <f t="shared" si="5"/>
        <v>3</v>
      </c>
      <c r="AA133" s="19">
        <f t="shared" si="3"/>
        <v>4</v>
      </c>
    </row>
    <row r="134" spans="1:27" ht="12.75">
      <c r="A134" s="34">
        <v>270101</v>
      </c>
      <c r="B134" s="6" t="s">
        <v>443</v>
      </c>
      <c r="C134" s="7" t="s">
        <v>618</v>
      </c>
      <c r="D134" s="6" t="s">
        <v>442</v>
      </c>
      <c r="E134" s="6" t="s">
        <v>44</v>
      </c>
      <c r="F134" s="14" t="s">
        <v>258</v>
      </c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>
        <v>1</v>
      </c>
      <c r="W134" s="6"/>
      <c r="X134" s="84"/>
      <c r="Y134" s="26">
        <f t="shared" si="4"/>
        <v>0</v>
      </c>
      <c r="Z134" s="14">
        <f t="shared" si="5"/>
        <v>1</v>
      </c>
      <c r="AA134" s="19">
        <f t="shared" si="3"/>
        <v>1</v>
      </c>
    </row>
    <row r="135" spans="1:27" ht="12.75">
      <c r="A135" s="34">
        <v>300101</v>
      </c>
      <c r="B135" s="6" t="s">
        <v>558</v>
      </c>
      <c r="C135" s="7" t="s">
        <v>618</v>
      </c>
      <c r="D135" s="6" t="s">
        <v>557</v>
      </c>
      <c r="E135" s="6" t="s">
        <v>45</v>
      </c>
      <c r="F135" s="14" t="s">
        <v>309</v>
      </c>
      <c r="G135" s="4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2</v>
      </c>
      <c r="U135" s="6"/>
      <c r="V135" s="6"/>
      <c r="W135" s="6"/>
      <c r="X135" s="84"/>
      <c r="Y135" s="26">
        <f t="shared" si="4"/>
        <v>0</v>
      </c>
      <c r="Z135" s="14">
        <f t="shared" si="5"/>
        <v>2</v>
      </c>
      <c r="AA135" s="19">
        <f t="shared" si="3"/>
        <v>2</v>
      </c>
    </row>
    <row r="136" spans="1:27" ht="12.75">
      <c r="A136" s="34">
        <v>310505</v>
      </c>
      <c r="B136" s="6" t="s">
        <v>601</v>
      </c>
      <c r="C136" s="7" t="s">
        <v>618</v>
      </c>
      <c r="D136" s="6" t="s">
        <v>415</v>
      </c>
      <c r="E136" s="6" t="s">
        <v>46</v>
      </c>
      <c r="F136" s="14" t="s">
        <v>28</v>
      </c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>
        <v>1</v>
      </c>
      <c r="S136" s="6">
        <v>4</v>
      </c>
      <c r="T136" s="6">
        <v>3</v>
      </c>
      <c r="U136" s="6">
        <v>2</v>
      </c>
      <c r="V136" s="6">
        <v>2</v>
      </c>
      <c r="W136" s="6"/>
      <c r="X136" s="84"/>
      <c r="Y136" s="26">
        <f t="shared" si="4"/>
        <v>6</v>
      </c>
      <c r="Z136" s="14">
        <f t="shared" si="5"/>
        <v>6</v>
      </c>
      <c r="AA136" s="19">
        <f t="shared" si="3"/>
        <v>12</v>
      </c>
    </row>
    <row r="137" spans="1:27" ht="12.75">
      <c r="A137" s="34">
        <v>400501</v>
      </c>
      <c r="B137" s="6" t="s">
        <v>445</v>
      </c>
      <c r="C137" s="7" t="s">
        <v>618</v>
      </c>
      <c r="D137" s="6" t="s">
        <v>444</v>
      </c>
      <c r="E137" s="6" t="s">
        <v>44</v>
      </c>
      <c r="F137" s="14" t="s">
        <v>258</v>
      </c>
      <c r="G137" s="45"/>
      <c r="H137" s="6"/>
      <c r="I137" s="6"/>
      <c r="J137" s="6"/>
      <c r="K137" s="6"/>
      <c r="L137" s="6"/>
      <c r="M137" s="6"/>
      <c r="N137" s="6">
        <v>1</v>
      </c>
      <c r="O137" s="6"/>
      <c r="P137" s="6"/>
      <c r="Q137" s="6"/>
      <c r="R137" s="6"/>
      <c r="S137" s="6">
        <v>2</v>
      </c>
      <c r="T137" s="6">
        <v>5</v>
      </c>
      <c r="U137" s="6"/>
      <c r="V137" s="6">
        <v>1</v>
      </c>
      <c r="W137" s="6"/>
      <c r="X137" s="84"/>
      <c r="Y137" s="26">
        <f t="shared" si="4"/>
        <v>2</v>
      </c>
      <c r="Z137" s="14">
        <f t="shared" si="5"/>
        <v>7</v>
      </c>
      <c r="AA137" s="19">
        <f t="shared" si="3"/>
        <v>9</v>
      </c>
    </row>
    <row r="138" spans="1:27" ht="12.75">
      <c r="A138" s="34">
        <v>400607</v>
      </c>
      <c r="B138" s="6" t="s">
        <v>447</v>
      </c>
      <c r="C138" s="7" t="s">
        <v>618</v>
      </c>
      <c r="D138" s="6" t="s">
        <v>446</v>
      </c>
      <c r="E138" s="6" t="s">
        <v>48</v>
      </c>
      <c r="F138" s="14" t="s">
        <v>30</v>
      </c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>
        <v>5</v>
      </c>
      <c r="T138" s="6">
        <v>1</v>
      </c>
      <c r="U138" s="6"/>
      <c r="V138" s="6">
        <v>1</v>
      </c>
      <c r="W138" s="6"/>
      <c r="X138" s="84"/>
      <c r="Y138" s="26">
        <f t="shared" si="4"/>
        <v>5</v>
      </c>
      <c r="Z138" s="14">
        <f t="shared" si="5"/>
        <v>2</v>
      </c>
      <c r="AA138" s="19">
        <f t="shared" si="3"/>
        <v>7</v>
      </c>
    </row>
    <row r="139" spans="1:27" ht="12.75">
      <c r="A139" s="34">
        <v>400607</v>
      </c>
      <c r="B139" s="6" t="s">
        <v>449</v>
      </c>
      <c r="C139" s="7" t="s">
        <v>618</v>
      </c>
      <c r="D139" s="6" t="s">
        <v>448</v>
      </c>
      <c r="E139" s="6" t="s">
        <v>48</v>
      </c>
      <c r="F139" s="14" t="s">
        <v>30</v>
      </c>
      <c r="G139" s="45"/>
      <c r="H139" s="6"/>
      <c r="I139" s="6"/>
      <c r="J139" s="6"/>
      <c r="K139" s="6"/>
      <c r="L139" s="6"/>
      <c r="M139" s="6"/>
      <c r="N139" s="6">
        <v>1</v>
      </c>
      <c r="O139" s="6"/>
      <c r="P139" s="6"/>
      <c r="Q139" s="6"/>
      <c r="R139" s="6"/>
      <c r="S139" s="6">
        <v>4</v>
      </c>
      <c r="T139" s="6">
        <v>6</v>
      </c>
      <c r="U139" s="6"/>
      <c r="V139" s="6">
        <v>2</v>
      </c>
      <c r="W139" s="6"/>
      <c r="X139" s="84"/>
      <c r="Y139" s="26">
        <f t="shared" si="4"/>
        <v>4</v>
      </c>
      <c r="Z139" s="14">
        <f t="shared" si="5"/>
        <v>9</v>
      </c>
      <c r="AA139" s="19">
        <f t="shared" si="3"/>
        <v>13</v>
      </c>
    </row>
    <row r="140" spans="1:27" ht="12.75">
      <c r="A140" s="34">
        <v>400801</v>
      </c>
      <c r="B140" s="6" t="s">
        <v>451</v>
      </c>
      <c r="C140" s="7" t="s">
        <v>618</v>
      </c>
      <c r="D140" s="6" t="s">
        <v>450</v>
      </c>
      <c r="E140" s="6" t="s">
        <v>44</v>
      </c>
      <c r="F140" s="14" t="s">
        <v>258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>
        <v>1</v>
      </c>
      <c r="T140" s="6"/>
      <c r="U140" s="6"/>
      <c r="V140" s="6"/>
      <c r="W140" s="6"/>
      <c r="X140" s="84"/>
      <c r="Y140" s="26">
        <f t="shared" si="4"/>
        <v>1</v>
      </c>
      <c r="Z140" s="14">
        <f t="shared" si="5"/>
        <v>0</v>
      </c>
      <c r="AA140" s="19">
        <f t="shared" si="3"/>
        <v>1</v>
      </c>
    </row>
    <row r="141" spans="1:27" ht="12.75">
      <c r="A141" s="34">
        <v>422704</v>
      </c>
      <c r="B141" s="6" t="s">
        <v>578</v>
      </c>
      <c r="C141" s="7" t="s">
        <v>618</v>
      </c>
      <c r="D141" s="6" t="s">
        <v>452</v>
      </c>
      <c r="E141" s="6" t="s">
        <v>44</v>
      </c>
      <c r="F141" s="14" t="s">
        <v>249</v>
      </c>
      <c r="G141" s="45"/>
      <c r="H141" s="6">
        <v>1</v>
      </c>
      <c r="I141" s="6"/>
      <c r="J141" s="6">
        <v>1</v>
      </c>
      <c r="K141" s="6"/>
      <c r="L141" s="6"/>
      <c r="M141" s="6"/>
      <c r="N141" s="6"/>
      <c r="O141" s="6"/>
      <c r="P141" s="6"/>
      <c r="Q141" s="6"/>
      <c r="R141" s="6"/>
      <c r="S141" s="6">
        <v>1</v>
      </c>
      <c r="T141" s="6">
        <v>4</v>
      </c>
      <c r="U141" s="6"/>
      <c r="V141" s="6">
        <v>1</v>
      </c>
      <c r="W141" s="6"/>
      <c r="X141" s="84"/>
      <c r="Y141" s="26">
        <f t="shared" si="4"/>
        <v>1</v>
      </c>
      <c r="Z141" s="14">
        <f t="shared" si="5"/>
        <v>7</v>
      </c>
      <c r="AA141" s="19">
        <f t="shared" si="3"/>
        <v>8</v>
      </c>
    </row>
    <row r="142" spans="1:27" ht="12.75">
      <c r="A142" s="34">
        <v>422805</v>
      </c>
      <c r="B142" s="6" t="s">
        <v>454</v>
      </c>
      <c r="C142" s="7" t="s">
        <v>618</v>
      </c>
      <c r="D142" s="6" t="s">
        <v>453</v>
      </c>
      <c r="E142" s="6" t="s">
        <v>44</v>
      </c>
      <c r="F142" s="14" t="s">
        <v>249</v>
      </c>
      <c r="G142" s="45"/>
      <c r="H142" s="6"/>
      <c r="I142" s="6">
        <v>1</v>
      </c>
      <c r="J142" s="6"/>
      <c r="K142" s="6"/>
      <c r="L142" s="6"/>
      <c r="M142" s="6"/>
      <c r="N142" s="6"/>
      <c r="O142" s="6"/>
      <c r="P142" s="6"/>
      <c r="Q142" s="6"/>
      <c r="R142" s="6"/>
      <c r="S142" s="6">
        <v>1</v>
      </c>
      <c r="T142" s="6">
        <v>4</v>
      </c>
      <c r="U142" s="6"/>
      <c r="V142" s="6"/>
      <c r="W142" s="6"/>
      <c r="X142" s="84"/>
      <c r="Y142" s="26">
        <f t="shared" si="4"/>
        <v>2</v>
      </c>
      <c r="Z142" s="14">
        <f t="shared" si="5"/>
        <v>4</v>
      </c>
      <c r="AA142" s="19">
        <f t="shared" si="3"/>
        <v>6</v>
      </c>
    </row>
    <row r="143" spans="1:27" ht="12.75">
      <c r="A143" s="34">
        <v>440401</v>
      </c>
      <c r="B143" s="6" t="s">
        <v>456</v>
      </c>
      <c r="C143" s="7" t="s">
        <v>618</v>
      </c>
      <c r="D143" s="6" t="s">
        <v>455</v>
      </c>
      <c r="E143" s="6" t="s">
        <v>44</v>
      </c>
      <c r="F143" s="14" t="s">
        <v>249</v>
      </c>
      <c r="G143" s="45"/>
      <c r="H143" s="6"/>
      <c r="I143" s="6"/>
      <c r="J143" s="6">
        <v>1</v>
      </c>
      <c r="K143" s="6"/>
      <c r="L143" s="6"/>
      <c r="M143" s="6"/>
      <c r="N143" s="6">
        <v>1</v>
      </c>
      <c r="O143" s="6"/>
      <c r="P143" s="6"/>
      <c r="Q143" s="6"/>
      <c r="R143" s="6">
        <v>1</v>
      </c>
      <c r="S143" s="6">
        <v>8</v>
      </c>
      <c r="T143" s="6">
        <v>4</v>
      </c>
      <c r="U143" s="6">
        <v>1</v>
      </c>
      <c r="V143" s="6"/>
      <c r="W143" s="6"/>
      <c r="X143" s="84"/>
      <c r="Y143" s="26">
        <f t="shared" si="4"/>
        <v>9</v>
      </c>
      <c r="Z143" s="14">
        <f t="shared" si="5"/>
        <v>7</v>
      </c>
      <c r="AA143" s="19">
        <f aca="true" t="shared" si="7" ref="AA143:AA206">SUM(Y143:Z143)</f>
        <v>16</v>
      </c>
    </row>
    <row r="144" spans="1:27" ht="12.75">
      <c r="A144" s="34">
        <v>440401</v>
      </c>
      <c r="B144" s="6" t="s">
        <v>458</v>
      </c>
      <c r="C144" s="7" t="s">
        <v>618</v>
      </c>
      <c r="D144" s="6" t="s">
        <v>457</v>
      </c>
      <c r="E144" s="6" t="s">
        <v>45</v>
      </c>
      <c r="F144" s="14" t="s">
        <v>228</v>
      </c>
      <c r="G144" s="4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>
        <v>3</v>
      </c>
      <c r="T144" s="6">
        <v>1</v>
      </c>
      <c r="U144" s="6">
        <v>1</v>
      </c>
      <c r="V144" s="6">
        <v>1</v>
      </c>
      <c r="W144" s="6"/>
      <c r="X144" s="84"/>
      <c r="Y144" s="26">
        <f aca="true" t="shared" si="8" ref="Y144:Y206">G144+I144+K144+M144+O144+Q144+S144+U144+W144</f>
        <v>4</v>
      </c>
      <c r="Z144" s="14">
        <f aca="true" t="shared" si="9" ref="Z144:Z206">H144+J144+L144+N144+P144+R144+T144+V144+X144</f>
        <v>2</v>
      </c>
      <c r="AA144" s="19">
        <f t="shared" si="7"/>
        <v>6</v>
      </c>
    </row>
    <row r="145" spans="1:27" ht="12.75">
      <c r="A145" s="34">
        <v>440501</v>
      </c>
      <c r="B145" s="6" t="s">
        <v>460</v>
      </c>
      <c r="C145" s="7" t="s">
        <v>618</v>
      </c>
      <c r="D145" s="6" t="s">
        <v>459</v>
      </c>
      <c r="E145" s="6" t="s">
        <v>45</v>
      </c>
      <c r="F145" s="14" t="s">
        <v>228</v>
      </c>
      <c r="G145" s="45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>
        <v>4</v>
      </c>
      <c r="T145" s="6">
        <v>3</v>
      </c>
      <c r="U145" s="6">
        <v>2</v>
      </c>
      <c r="V145" s="6">
        <v>2</v>
      </c>
      <c r="W145" s="6"/>
      <c r="X145" s="84"/>
      <c r="Y145" s="26">
        <f t="shared" si="8"/>
        <v>6</v>
      </c>
      <c r="Z145" s="14">
        <f t="shared" si="9"/>
        <v>5</v>
      </c>
      <c r="AA145" s="19">
        <f t="shared" si="7"/>
        <v>11</v>
      </c>
    </row>
    <row r="146" spans="1:27" ht="12.75">
      <c r="A146" s="34">
        <v>450602</v>
      </c>
      <c r="B146" s="6" t="s">
        <v>462</v>
      </c>
      <c r="C146" s="7" t="s">
        <v>618</v>
      </c>
      <c r="D146" s="6" t="s">
        <v>461</v>
      </c>
      <c r="E146" s="6" t="s">
        <v>45</v>
      </c>
      <c r="F146" s="14" t="s">
        <v>228</v>
      </c>
      <c r="G146" s="45"/>
      <c r="H146" s="6">
        <v>1</v>
      </c>
      <c r="I146" s="6"/>
      <c r="J146" s="6"/>
      <c r="K146" s="6"/>
      <c r="L146" s="6"/>
      <c r="M146" s="6">
        <v>1</v>
      </c>
      <c r="N146" s="6"/>
      <c r="O146" s="6"/>
      <c r="P146" s="6"/>
      <c r="Q146" s="6"/>
      <c r="R146" s="6"/>
      <c r="S146" s="6">
        <v>1</v>
      </c>
      <c r="T146" s="6"/>
      <c r="U146" s="6">
        <v>1</v>
      </c>
      <c r="V146" s="6"/>
      <c r="W146" s="6"/>
      <c r="X146" s="84"/>
      <c r="Y146" s="26">
        <f t="shared" si="8"/>
        <v>3</v>
      </c>
      <c r="Z146" s="14">
        <f t="shared" si="9"/>
        <v>1</v>
      </c>
      <c r="AA146" s="19">
        <f t="shared" si="7"/>
        <v>4</v>
      </c>
    </row>
    <row r="147" spans="1:27" ht="12.75">
      <c r="A147" s="34">
        <v>451001</v>
      </c>
      <c r="B147" s="6" t="s">
        <v>464</v>
      </c>
      <c r="C147" s="7" t="s">
        <v>618</v>
      </c>
      <c r="D147" s="6" t="s">
        <v>463</v>
      </c>
      <c r="E147" s="6" t="s">
        <v>44</v>
      </c>
      <c r="F147" s="14" t="s">
        <v>249</v>
      </c>
      <c r="G147" s="45">
        <v>1</v>
      </c>
      <c r="H147" s="6">
        <v>1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6</v>
      </c>
      <c r="T147" s="6">
        <v>2</v>
      </c>
      <c r="U147" s="6"/>
      <c r="V147" s="6">
        <v>1</v>
      </c>
      <c r="W147" s="6">
        <v>1</v>
      </c>
      <c r="X147" s="84"/>
      <c r="Y147" s="26">
        <f t="shared" si="8"/>
        <v>8</v>
      </c>
      <c r="Z147" s="14">
        <f t="shared" si="9"/>
        <v>4</v>
      </c>
      <c r="AA147" s="19">
        <f t="shared" si="7"/>
        <v>12</v>
      </c>
    </row>
    <row r="148" spans="1:27" ht="12.75">
      <c r="A148" s="34">
        <v>500901</v>
      </c>
      <c r="B148" s="6" t="s">
        <v>466</v>
      </c>
      <c r="C148" s="7" t="s">
        <v>618</v>
      </c>
      <c r="D148" s="6" t="s">
        <v>465</v>
      </c>
      <c r="E148" s="6" t="s">
        <v>44</v>
      </c>
      <c r="F148" s="14" t="s">
        <v>353</v>
      </c>
      <c r="G148" s="4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>
        <v>6</v>
      </c>
      <c r="T148" s="6">
        <v>1</v>
      </c>
      <c r="U148" s="6">
        <v>1</v>
      </c>
      <c r="V148" s="6"/>
      <c r="W148" s="6"/>
      <c r="X148" s="84"/>
      <c r="Y148" s="26">
        <f t="shared" si="8"/>
        <v>7</v>
      </c>
      <c r="Z148" s="14">
        <f t="shared" si="9"/>
        <v>1</v>
      </c>
      <c r="AA148" s="19">
        <f t="shared" si="7"/>
        <v>8</v>
      </c>
    </row>
    <row r="149" spans="1:27" ht="12.75">
      <c r="A149" s="34">
        <v>510203</v>
      </c>
      <c r="B149" s="6" t="s">
        <v>468</v>
      </c>
      <c r="C149" s="7" t="s">
        <v>618</v>
      </c>
      <c r="D149" s="6" t="s">
        <v>467</v>
      </c>
      <c r="E149" s="6" t="s">
        <v>46</v>
      </c>
      <c r="F149" s="14" t="s">
        <v>28</v>
      </c>
      <c r="G149" s="45"/>
      <c r="H149" s="6"/>
      <c r="I149" s="6"/>
      <c r="J149" s="6"/>
      <c r="K149" s="6">
        <v>1</v>
      </c>
      <c r="L149" s="6"/>
      <c r="M149" s="6"/>
      <c r="N149" s="6"/>
      <c r="O149" s="6"/>
      <c r="P149" s="6"/>
      <c r="Q149" s="6"/>
      <c r="R149" s="6"/>
      <c r="S149" s="6"/>
      <c r="T149" s="6">
        <v>18</v>
      </c>
      <c r="U149" s="6"/>
      <c r="V149" s="6">
        <v>2</v>
      </c>
      <c r="W149" s="6"/>
      <c r="X149" s="84"/>
      <c r="Y149" s="26">
        <f t="shared" si="8"/>
        <v>1</v>
      </c>
      <c r="Z149" s="14">
        <f t="shared" si="9"/>
        <v>20</v>
      </c>
      <c r="AA149" s="19">
        <f t="shared" si="7"/>
        <v>21</v>
      </c>
    </row>
    <row r="150" spans="1:27" ht="12.75">
      <c r="A150" s="34">
        <v>511005</v>
      </c>
      <c r="B150" s="6" t="s">
        <v>607</v>
      </c>
      <c r="C150" s="7" t="s">
        <v>618</v>
      </c>
      <c r="D150" s="6" t="s">
        <v>469</v>
      </c>
      <c r="E150" s="6" t="s">
        <v>45</v>
      </c>
      <c r="F150" s="14" t="s">
        <v>228</v>
      </c>
      <c r="G150" s="45">
        <v>1</v>
      </c>
      <c r="H150" s="6"/>
      <c r="I150" s="6"/>
      <c r="J150" s="6">
        <v>1</v>
      </c>
      <c r="K150" s="6"/>
      <c r="L150" s="6"/>
      <c r="M150" s="6">
        <v>1</v>
      </c>
      <c r="N150" s="6"/>
      <c r="O150" s="6"/>
      <c r="P150" s="6"/>
      <c r="Q150" s="6"/>
      <c r="R150" s="6">
        <v>1</v>
      </c>
      <c r="S150" s="6">
        <v>1</v>
      </c>
      <c r="T150" s="6">
        <v>6</v>
      </c>
      <c r="U150" s="6"/>
      <c r="V150" s="6">
        <v>2</v>
      </c>
      <c r="W150" s="6">
        <v>1</v>
      </c>
      <c r="X150" s="84"/>
      <c r="Y150" s="26">
        <f t="shared" si="8"/>
        <v>4</v>
      </c>
      <c r="Z150" s="14">
        <f t="shared" si="9"/>
        <v>10</v>
      </c>
      <c r="AA150" s="19">
        <f t="shared" si="7"/>
        <v>14</v>
      </c>
    </row>
    <row r="151" spans="1:27" ht="12.75">
      <c r="A151" s="34">
        <v>512003</v>
      </c>
      <c r="B151" s="6" t="s">
        <v>471</v>
      </c>
      <c r="C151" s="7" t="s">
        <v>618</v>
      </c>
      <c r="D151" s="6" t="s">
        <v>470</v>
      </c>
      <c r="E151" s="6" t="s">
        <v>50</v>
      </c>
      <c r="F151" s="14" t="s">
        <v>31</v>
      </c>
      <c r="G151" s="45"/>
      <c r="H151" s="6">
        <v>1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>
        <v>1</v>
      </c>
      <c r="U151" s="6"/>
      <c r="V151" s="6"/>
      <c r="W151" s="6"/>
      <c r="X151" s="84"/>
      <c r="Y151" s="26">
        <f t="shared" si="8"/>
        <v>0</v>
      </c>
      <c r="Z151" s="14">
        <f t="shared" si="9"/>
        <v>2</v>
      </c>
      <c r="AA151" s="19">
        <f t="shared" si="7"/>
        <v>2</v>
      </c>
    </row>
    <row r="152" spans="1:27" ht="12.75">
      <c r="A152" s="34">
        <v>513808</v>
      </c>
      <c r="B152" s="6" t="s">
        <v>473</v>
      </c>
      <c r="C152" s="7" t="s">
        <v>618</v>
      </c>
      <c r="D152" s="6" t="s">
        <v>472</v>
      </c>
      <c r="E152" s="6" t="s">
        <v>49</v>
      </c>
      <c r="F152" s="14" t="s">
        <v>379</v>
      </c>
      <c r="G152" s="45"/>
      <c r="H152" s="6"/>
      <c r="I152" s="6"/>
      <c r="J152" s="6"/>
      <c r="K152" s="6"/>
      <c r="L152" s="6"/>
      <c r="M152" s="6"/>
      <c r="N152" s="6">
        <v>1</v>
      </c>
      <c r="O152" s="6"/>
      <c r="P152" s="6"/>
      <c r="Q152" s="6"/>
      <c r="R152" s="6">
        <v>2</v>
      </c>
      <c r="S152" s="6">
        <v>3</v>
      </c>
      <c r="T152" s="6">
        <v>21</v>
      </c>
      <c r="U152" s="6"/>
      <c r="V152" s="6">
        <v>11</v>
      </c>
      <c r="W152" s="6"/>
      <c r="X152" s="84"/>
      <c r="Y152" s="26">
        <f t="shared" si="8"/>
        <v>3</v>
      </c>
      <c r="Z152" s="14">
        <f t="shared" si="9"/>
        <v>35</v>
      </c>
      <c r="AA152" s="19">
        <f t="shared" si="7"/>
        <v>38</v>
      </c>
    </row>
    <row r="153" spans="1:27" ht="12.75">
      <c r="A153" s="34">
        <v>520201</v>
      </c>
      <c r="B153" s="6" t="s">
        <v>475</v>
      </c>
      <c r="C153" s="7" t="s">
        <v>618</v>
      </c>
      <c r="D153" s="6" t="s">
        <v>474</v>
      </c>
      <c r="E153" s="6" t="s">
        <v>51</v>
      </c>
      <c r="F153" s="14" t="s">
        <v>32</v>
      </c>
      <c r="G153" s="45">
        <v>2</v>
      </c>
      <c r="H153" s="6"/>
      <c r="I153" s="6"/>
      <c r="J153" s="6">
        <v>1</v>
      </c>
      <c r="K153" s="6"/>
      <c r="L153" s="6"/>
      <c r="M153" s="6">
        <v>1</v>
      </c>
      <c r="N153" s="6"/>
      <c r="O153" s="6"/>
      <c r="P153" s="6"/>
      <c r="Q153" s="6"/>
      <c r="R153" s="6"/>
      <c r="S153" s="6">
        <v>4</v>
      </c>
      <c r="T153" s="6">
        <v>8</v>
      </c>
      <c r="U153" s="6">
        <v>1</v>
      </c>
      <c r="V153" s="6">
        <v>1</v>
      </c>
      <c r="W153" s="6"/>
      <c r="X153" s="84"/>
      <c r="Y153" s="26">
        <f t="shared" si="8"/>
        <v>8</v>
      </c>
      <c r="Z153" s="14">
        <f t="shared" si="9"/>
        <v>10</v>
      </c>
      <c r="AA153" s="19">
        <f t="shared" si="7"/>
        <v>18</v>
      </c>
    </row>
    <row r="154" spans="1:27" ht="12.75">
      <c r="A154" s="34">
        <v>520201</v>
      </c>
      <c r="B154" s="6" t="s">
        <v>477</v>
      </c>
      <c r="C154" s="7" t="s">
        <v>618</v>
      </c>
      <c r="D154" s="6" t="s">
        <v>476</v>
      </c>
      <c r="E154" s="6" t="s">
        <v>51</v>
      </c>
      <c r="F154" s="14" t="s">
        <v>32</v>
      </c>
      <c r="G154" s="45">
        <v>5</v>
      </c>
      <c r="H154" s="6"/>
      <c r="I154" s="6">
        <v>1</v>
      </c>
      <c r="J154" s="6"/>
      <c r="K154" s="6"/>
      <c r="L154" s="6"/>
      <c r="M154" s="6"/>
      <c r="N154" s="6">
        <v>1</v>
      </c>
      <c r="O154" s="6"/>
      <c r="P154" s="6"/>
      <c r="Q154" s="6">
        <v>1</v>
      </c>
      <c r="R154" s="6">
        <v>1</v>
      </c>
      <c r="S154" s="6">
        <v>39</v>
      </c>
      <c r="T154" s="6">
        <v>16</v>
      </c>
      <c r="U154" s="6">
        <v>7</v>
      </c>
      <c r="V154" s="6">
        <v>5</v>
      </c>
      <c r="W154" s="6"/>
      <c r="X154" s="84"/>
      <c r="Y154" s="26">
        <f t="shared" si="8"/>
        <v>53</v>
      </c>
      <c r="Z154" s="14">
        <f t="shared" si="9"/>
        <v>23</v>
      </c>
      <c r="AA154" s="19">
        <f t="shared" si="7"/>
        <v>76</v>
      </c>
    </row>
    <row r="155" spans="1:27" ht="12.75">
      <c r="A155" s="34">
        <v>520201</v>
      </c>
      <c r="B155" s="6" t="s">
        <v>479</v>
      </c>
      <c r="C155" s="7" t="s">
        <v>618</v>
      </c>
      <c r="D155" s="6" t="s">
        <v>478</v>
      </c>
      <c r="E155" s="6" t="s">
        <v>51</v>
      </c>
      <c r="F155" s="14" t="s">
        <v>32</v>
      </c>
      <c r="G155" s="45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>
        <v>2</v>
      </c>
      <c r="U155" s="6"/>
      <c r="V155" s="6"/>
      <c r="W155" s="6"/>
      <c r="X155" s="84"/>
      <c r="Y155" s="26">
        <f>G155+I155+K155+M155+O155+Q155+S155+U155+W155</f>
        <v>0</v>
      </c>
      <c r="Z155" s="14">
        <f>H155+J155+L155+N155+P155+R155+T155+V155+X155</f>
        <v>2</v>
      </c>
      <c r="AA155" s="19">
        <f>SUM(Y155:Z155)</f>
        <v>2</v>
      </c>
    </row>
    <row r="156" spans="1:27" ht="12.75">
      <c r="A156" s="34">
        <v>520301</v>
      </c>
      <c r="B156" s="6" t="s">
        <v>481</v>
      </c>
      <c r="C156" s="7" t="s">
        <v>618</v>
      </c>
      <c r="D156" s="6" t="s">
        <v>480</v>
      </c>
      <c r="E156" s="6" t="s">
        <v>51</v>
      </c>
      <c r="F156" s="14" t="s">
        <v>32</v>
      </c>
      <c r="G156" s="45">
        <v>2</v>
      </c>
      <c r="H156" s="6"/>
      <c r="I156" s="6"/>
      <c r="J156" s="6"/>
      <c r="K156" s="6"/>
      <c r="L156" s="6"/>
      <c r="M156" s="6">
        <v>1</v>
      </c>
      <c r="N156" s="6">
        <v>1</v>
      </c>
      <c r="O156" s="6"/>
      <c r="P156" s="6"/>
      <c r="Q156" s="6">
        <v>2</v>
      </c>
      <c r="R156" s="6"/>
      <c r="S156" s="6">
        <v>11</v>
      </c>
      <c r="T156" s="6">
        <v>7</v>
      </c>
      <c r="U156" s="6"/>
      <c r="V156" s="6"/>
      <c r="W156" s="6"/>
      <c r="X156" s="84"/>
      <c r="Y156" s="26">
        <f t="shared" si="8"/>
        <v>16</v>
      </c>
      <c r="Z156" s="14">
        <f t="shared" si="9"/>
        <v>8</v>
      </c>
      <c r="AA156" s="19">
        <f t="shared" si="7"/>
        <v>24</v>
      </c>
    </row>
    <row r="157" spans="1:27" ht="12.75">
      <c r="A157" s="34">
        <v>521002</v>
      </c>
      <c r="B157" s="6" t="s">
        <v>616</v>
      </c>
      <c r="C157" s="7" t="s">
        <v>618</v>
      </c>
      <c r="D157" s="6" t="s">
        <v>482</v>
      </c>
      <c r="E157" s="146" t="s">
        <v>33</v>
      </c>
      <c r="F157" s="14" t="s">
        <v>483</v>
      </c>
      <c r="G157" s="45"/>
      <c r="H157" s="6"/>
      <c r="I157" s="6">
        <v>1</v>
      </c>
      <c r="J157" s="6">
        <v>1</v>
      </c>
      <c r="K157" s="6"/>
      <c r="L157" s="6"/>
      <c r="M157" s="6"/>
      <c r="N157" s="6"/>
      <c r="O157" s="6"/>
      <c r="P157" s="6"/>
      <c r="Q157" s="6"/>
      <c r="R157" s="6"/>
      <c r="S157" s="6">
        <v>1</v>
      </c>
      <c r="T157" s="6">
        <v>5</v>
      </c>
      <c r="U157" s="6">
        <v>1</v>
      </c>
      <c r="V157" s="6"/>
      <c r="W157" s="6"/>
      <c r="X157" s="84"/>
      <c r="Y157" s="26">
        <f t="shared" si="8"/>
        <v>3</v>
      </c>
      <c r="Z157" s="14">
        <f t="shared" si="9"/>
        <v>6</v>
      </c>
      <c r="AA157" s="19">
        <f t="shared" si="7"/>
        <v>9</v>
      </c>
    </row>
    <row r="158" spans="1:27" ht="12.75">
      <c r="A158" s="35">
        <v>540101</v>
      </c>
      <c r="B158" s="15" t="s">
        <v>485</v>
      </c>
      <c r="C158" s="16" t="s">
        <v>618</v>
      </c>
      <c r="D158" s="15" t="s">
        <v>484</v>
      </c>
      <c r="E158" s="15" t="s">
        <v>44</v>
      </c>
      <c r="F158" s="17" t="s">
        <v>246</v>
      </c>
      <c r="G158" s="46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>
        <v>1</v>
      </c>
      <c r="T158" s="15">
        <v>2</v>
      </c>
      <c r="U158" s="15"/>
      <c r="V158" s="15"/>
      <c r="W158" s="15"/>
      <c r="X158" s="85"/>
      <c r="Y158" s="27">
        <f t="shared" si="8"/>
        <v>1</v>
      </c>
      <c r="Z158" s="17">
        <f t="shared" si="9"/>
        <v>2</v>
      </c>
      <c r="AA158" s="19">
        <f t="shared" si="7"/>
        <v>3</v>
      </c>
    </row>
    <row r="159" spans="1:27" s="19" customFormat="1" ht="12.75">
      <c r="A159" s="20" t="s">
        <v>1</v>
      </c>
      <c r="G159" s="19">
        <f>SUM(G106:G158)</f>
        <v>22</v>
      </c>
      <c r="H159" s="19">
        <f aca="true" t="shared" si="10" ref="H159:AA159">SUM(H106:H158)</f>
        <v>14</v>
      </c>
      <c r="I159" s="19">
        <f t="shared" si="10"/>
        <v>5</v>
      </c>
      <c r="J159" s="19">
        <f t="shared" si="10"/>
        <v>8</v>
      </c>
      <c r="K159" s="19">
        <f t="shared" si="10"/>
        <v>1</v>
      </c>
      <c r="L159" s="19">
        <f t="shared" si="10"/>
        <v>0</v>
      </c>
      <c r="M159" s="19">
        <f t="shared" si="10"/>
        <v>8</v>
      </c>
      <c r="N159" s="19">
        <f t="shared" si="10"/>
        <v>10</v>
      </c>
      <c r="O159" s="19">
        <f t="shared" si="10"/>
        <v>0</v>
      </c>
      <c r="P159" s="19">
        <f t="shared" si="10"/>
        <v>0</v>
      </c>
      <c r="Q159" s="19">
        <f t="shared" si="10"/>
        <v>5</v>
      </c>
      <c r="R159" s="19">
        <f t="shared" si="10"/>
        <v>17</v>
      </c>
      <c r="S159" s="19">
        <f t="shared" si="10"/>
        <v>182</v>
      </c>
      <c r="T159" s="19">
        <f t="shared" si="10"/>
        <v>225</v>
      </c>
      <c r="U159" s="19">
        <f t="shared" si="10"/>
        <v>25</v>
      </c>
      <c r="V159" s="19">
        <f t="shared" si="10"/>
        <v>57</v>
      </c>
      <c r="W159" s="19">
        <f t="shared" si="10"/>
        <v>2</v>
      </c>
      <c r="X159" s="19">
        <f t="shared" si="10"/>
        <v>3</v>
      </c>
      <c r="Y159" s="19">
        <f t="shared" si="10"/>
        <v>250</v>
      </c>
      <c r="Z159" s="19">
        <f t="shared" si="10"/>
        <v>334</v>
      </c>
      <c r="AA159" s="19">
        <f t="shared" si="10"/>
        <v>584</v>
      </c>
    </row>
    <row r="160" s="19" customFormat="1" ht="12.75">
      <c r="A160" s="20"/>
    </row>
    <row r="161" s="19" customFormat="1" ht="12.75">
      <c r="A161" s="20"/>
    </row>
    <row r="162" spans="1:6" ht="12.75">
      <c r="A162" s="2" t="s">
        <v>8</v>
      </c>
      <c r="C162" s="1"/>
      <c r="D162" s="40"/>
      <c r="E162" s="1"/>
      <c r="F162" s="1"/>
    </row>
    <row r="163" spans="1:6" ht="12.75">
      <c r="A163" s="2" t="s">
        <v>577</v>
      </c>
      <c r="C163" s="1"/>
      <c r="D163" s="40"/>
      <c r="E163" s="1"/>
      <c r="F163" s="1"/>
    </row>
    <row r="164" spans="1:6" ht="12.75">
      <c r="A164" s="2" t="s">
        <v>608</v>
      </c>
      <c r="D164" s="40"/>
      <c r="E164" s="1"/>
      <c r="F164" s="1"/>
    </row>
    <row r="165" spans="1:6" ht="12.75">
      <c r="A165" s="2"/>
      <c r="C165" s="2" t="s">
        <v>16</v>
      </c>
      <c r="D165" s="40"/>
      <c r="E165" s="1"/>
      <c r="F165" s="1"/>
    </row>
    <row r="166" spans="1:26" ht="12.75">
      <c r="A166" s="40"/>
      <c r="C166" s="1"/>
      <c r="D166" s="40"/>
      <c r="E166" s="1"/>
      <c r="F166" s="1"/>
      <c r="G166" s="99" t="s">
        <v>9</v>
      </c>
      <c r="H166" s="99"/>
      <c r="I166" s="99" t="s">
        <v>11</v>
      </c>
      <c r="J166" s="99"/>
      <c r="K166" s="99" t="s">
        <v>10</v>
      </c>
      <c r="L166" s="99"/>
      <c r="M166" s="99" t="s">
        <v>584</v>
      </c>
      <c r="N166" s="99"/>
      <c r="O166" s="97" t="s">
        <v>585</v>
      </c>
      <c r="P166" s="98"/>
      <c r="Q166" s="99" t="s">
        <v>3</v>
      </c>
      <c r="R166" s="99"/>
      <c r="S166" s="99" t="s">
        <v>4</v>
      </c>
      <c r="T166" s="99"/>
      <c r="U166" s="99" t="s">
        <v>5</v>
      </c>
      <c r="V166" s="99"/>
      <c r="W166" s="97" t="s">
        <v>94</v>
      </c>
      <c r="X166" s="98"/>
      <c r="Y166" s="99" t="s">
        <v>13</v>
      </c>
      <c r="Z166" s="99"/>
    </row>
    <row r="167" spans="1:27" ht="12.75">
      <c r="A167" s="3" t="s">
        <v>93</v>
      </c>
      <c r="B167" s="4" t="s">
        <v>54</v>
      </c>
      <c r="C167" s="5" t="s">
        <v>2</v>
      </c>
      <c r="D167" s="41" t="s">
        <v>55</v>
      </c>
      <c r="E167" s="5" t="s">
        <v>34</v>
      </c>
      <c r="F167" s="5" t="s">
        <v>35</v>
      </c>
      <c r="G167" s="33" t="s">
        <v>0</v>
      </c>
      <c r="H167" s="33" t="s">
        <v>6</v>
      </c>
      <c r="I167" s="33" t="s">
        <v>0</v>
      </c>
      <c r="J167" s="33" t="s">
        <v>6</v>
      </c>
      <c r="K167" s="33" t="s">
        <v>0</v>
      </c>
      <c r="L167" s="33" t="s">
        <v>6</v>
      </c>
      <c r="M167" s="33" t="s">
        <v>0</v>
      </c>
      <c r="N167" s="33" t="s">
        <v>6</v>
      </c>
      <c r="O167" s="33" t="s">
        <v>0</v>
      </c>
      <c r="P167" s="33" t="s">
        <v>6</v>
      </c>
      <c r="Q167" s="33" t="s">
        <v>0</v>
      </c>
      <c r="R167" s="33" t="s">
        <v>6</v>
      </c>
      <c r="S167" s="33" t="s">
        <v>0</v>
      </c>
      <c r="T167" s="33" t="s">
        <v>6</v>
      </c>
      <c r="U167" s="33" t="s">
        <v>0</v>
      </c>
      <c r="V167" s="33" t="s">
        <v>6</v>
      </c>
      <c r="W167" s="33" t="s">
        <v>0</v>
      </c>
      <c r="X167" s="33" t="s">
        <v>6</v>
      </c>
      <c r="Y167" s="33" t="s">
        <v>0</v>
      </c>
      <c r="Z167" s="33" t="s">
        <v>6</v>
      </c>
      <c r="AA167" s="32" t="s">
        <v>1</v>
      </c>
    </row>
    <row r="168" spans="1:27" ht="12.75">
      <c r="A168" s="152" t="s">
        <v>547</v>
      </c>
      <c r="B168" s="11" t="s">
        <v>602</v>
      </c>
      <c r="C168" s="12" t="s">
        <v>88</v>
      </c>
      <c r="D168" s="11" t="s">
        <v>486</v>
      </c>
      <c r="E168" s="11" t="s">
        <v>45</v>
      </c>
      <c r="F168" s="13" t="s">
        <v>228</v>
      </c>
      <c r="G168" s="47"/>
      <c r="H168" s="11">
        <v>1</v>
      </c>
      <c r="I168" s="11">
        <v>1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83"/>
      <c r="Y168" s="25">
        <f t="shared" si="8"/>
        <v>1</v>
      </c>
      <c r="Z168" s="13">
        <f t="shared" si="9"/>
        <v>1</v>
      </c>
      <c r="AA168" s="19">
        <f t="shared" si="7"/>
        <v>2</v>
      </c>
    </row>
    <row r="169" spans="1:27" ht="12.75">
      <c r="A169" s="148" t="s">
        <v>547</v>
      </c>
      <c r="B169" s="6" t="s">
        <v>592</v>
      </c>
      <c r="C169" s="7" t="s">
        <v>88</v>
      </c>
      <c r="D169" s="6" t="s">
        <v>559</v>
      </c>
      <c r="E169" s="6" t="s">
        <v>45</v>
      </c>
      <c r="F169" s="14" t="s">
        <v>228</v>
      </c>
      <c r="G169" s="4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>
        <v>1</v>
      </c>
      <c r="T169" s="6"/>
      <c r="U169" s="6"/>
      <c r="V169" s="6"/>
      <c r="W169" s="6"/>
      <c r="X169" s="84"/>
      <c r="Y169" s="26">
        <f t="shared" si="8"/>
        <v>1</v>
      </c>
      <c r="Z169" s="14">
        <f t="shared" si="9"/>
        <v>0</v>
      </c>
      <c r="AA169" s="19">
        <f t="shared" si="7"/>
        <v>1</v>
      </c>
    </row>
    <row r="170" spans="1:27" ht="12.75">
      <c r="A170" s="148" t="s">
        <v>547</v>
      </c>
      <c r="B170" s="6" t="s">
        <v>614</v>
      </c>
      <c r="C170" s="7" t="s">
        <v>88</v>
      </c>
      <c r="D170" s="6" t="s">
        <v>560</v>
      </c>
      <c r="E170" s="6" t="s">
        <v>45</v>
      </c>
      <c r="F170" s="14" t="s">
        <v>228</v>
      </c>
      <c r="G170" s="45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>
        <v>1</v>
      </c>
      <c r="U170" s="6"/>
      <c r="V170" s="6"/>
      <c r="W170" s="6"/>
      <c r="X170" s="84"/>
      <c r="Y170" s="26">
        <f t="shared" si="8"/>
        <v>0</v>
      </c>
      <c r="Z170" s="14">
        <f t="shared" si="9"/>
        <v>1</v>
      </c>
      <c r="AA170" s="19">
        <f t="shared" si="7"/>
        <v>1</v>
      </c>
    </row>
    <row r="171" spans="1:27" ht="12.75">
      <c r="A171" s="34">
        <v>110101</v>
      </c>
      <c r="B171" s="6" t="s">
        <v>488</v>
      </c>
      <c r="C171" s="7" t="s">
        <v>88</v>
      </c>
      <c r="D171" s="6" t="s">
        <v>487</v>
      </c>
      <c r="E171" s="6" t="s">
        <v>44</v>
      </c>
      <c r="F171" s="14" t="s">
        <v>258</v>
      </c>
      <c r="G171" s="45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1</v>
      </c>
      <c r="T171" s="6"/>
      <c r="U171" s="6"/>
      <c r="V171" s="6"/>
      <c r="W171" s="6"/>
      <c r="X171" s="84"/>
      <c r="Y171" s="26">
        <f t="shared" si="8"/>
        <v>1</v>
      </c>
      <c r="Z171" s="14">
        <f t="shared" si="9"/>
        <v>0</v>
      </c>
      <c r="AA171" s="19">
        <f t="shared" si="7"/>
        <v>1</v>
      </c>
    </row>
    <row r="172" spans="1:27" ht="12.75">
      <c r="A172" s="34">
        <v>130101</v>
      </c>
      <c r="B172" s="6" t="s">
        <v>490</v>
      </c>
      <c r="C172" s="7" t="s">
        <v>88</v>
      </c>
      <c r="D172" s="6" t="s">
        <v>489</v>
      </c>
      <c r="E172" s="6" t="s">
        <v>46</v>
      </c>
      <c r="F172" s="14" t="s">
        <v>28</v>
      </c>
      <c r="G172" s="4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>
        <v>3</v>
      </c>
      <c r="T172" s="6">
        <v>8</v>
      </c>
      <c r="U172" s="6"/>
      <c r="V172" s="6"/>
      <c r="W172" s="6"/>
      <c r="X172" s="84"/>
      <c r="Y172" s="26">
        <f t="shared" si="8"/>
        <v>3</v>
      </c>
      <c r="Z172" s="14">
        <f t="shared" si="9"/>
        <v>8</v>
      </c>
      <c r="AA172" s="19">
        <f t="shared" si="7"/>
        <v>11</v>
      </c>
    </row>
    <row r="173" spans="1:27" ht="12.75">
      <c r="A173" s="34">
        <v>140701</v>
      </c>
      <c r="B173" s="6" t="s">
        <v>492</v>
      </c>
      <c r="C173" s="7" t="s">
        <v>88</v>
      </c>
      <c r="D173" s="6" t="s">
        <v>491</v>
      </c>
      <c r="E173" s="6" t="s">
        <v>47</v>
      </c>
      <c r="F173" s="14" t="s">
        <v>270</v>
      </c>
      <c r="G173" s="45">
        <v>1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84"/>
      <c r="Y173" s="26">
        <f t="shared" si="8"/>
        <v>1</v>
      </c>
      <c r="Z173" s="14">
        <f t="shared" si="9"/>
        <v>0</v>
      </c>
      <c r="AA173" s="19">
        <f t="shared" si="7"/>
        <v>1</v>
      </c>
    </row>
    <row r="174" spans="1:27" ht="12.75">
      <c r="A174" s="34">
        <v>140801</v>
      </c>
      <c r="B174" s="6" t="s">
        <v>562</v>
      </c>
      <c r="C174" s="7" t="s">
        <v>88</v>
      </c>
      <c r="D174" s="6" t="s">
        <v>561</v>
      </c>
      <c r="E174" s="6" t="s">
        <v>47</v>
      </c>
      <c r="F174" s="14" t="s">
        <v>270</v>
      </c>
      <c r="G174" s="45">
        <v>1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>
        <v>1</v>
      </c>
      <c r="T174" s="6"/>
      <c r="U174" s="6"/>
      <c r="V174" s="6"/>
      <c r="W174" s="6"/>
      <c r="X174" s="84"/>
      <c r="Y174" s="26">
        <f t="shared" si="8"/>
        <v>2</v>
      </c>
      <c r="Z174" s="14">
        <f t="shared" si="9"/>
        <v>0</v>
      </c>
      <c r="AA174" s="19">
        <f t="shared" si="7"/>
        <v>2</v>
      </c>
    </row>
    <row r="175" spans="1:27" ht="12.75">
      <c r="A175" s="34">
        <v>141001</v>
      </c>
      <c r="B175" s="6" t="s">
        <v>494</v>
      </c>
      <c r="C175" s="7" t="s">
        <v>88</v>
      </c>
      <c r="D175" s="6" t="s">
        <v>493</v>
      </c>
      <c r="E175" s="6" t="s">
        <v>47</v>
      </c>
      <c r="F175" s="14" t="s">
        <v>270</v>
      </c>
      <c r="G175" s="45"/>
      <c r="H175" s="6">
        <v>1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>
        <v>1</v>
      </c>
      <c r="W175" s="6"/>
      <c r="X175" s="84"/>
      <c r="Y175" s="26">
        <f t="shared" si="8"/>
        <v>0</v>
      </c>
      <c r="Z175" s="14">
        <f t="shared" si="9"/>
        <v>2</v>
      </c>
      <c r="AA175" s="19">
        <f t="shared" si="7"/>
        <v>2</v>
      </c>
    </row>
    <row r="176" spans="1:27" ht="12.75">
      <c r="A176" s="34">
        <v>141901</v>
      </c>
      <c r="B176" s="6" t="s">
        <v>496</v>
      </c>
      <c r="C176" s="7" t="s">
        <v>88</v>
      </c>
      <c r="D176" s="6" t="s">
        <v>495</v>
      </c>
      <c r="E176" s="6" t="s">
        <v>47</v>
      </c>
      <c r="F176" s="14" t="s">
        <v>270</v>
      </c>
      <c r="G176" s="45">
        <v>1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>
        <v>2</v>
      </c>
      <c r="T176" s="6">
        <v>1</v>
      </c>
      <c r="U176" s="6"/>
      <c r="V176" s="6"/>
      <c r="W176" s="6"/>
      <c r="X176" s="84"/>
      <c r="Y176" s="26">
        <f t="shared" si="8"/>
        <v>3</v>
      </c>
      <c r="Z176" s="14">
        <f t="shared" si="9"/>
        <v>1</v>
      </c>
      <c r="AA176" s="19">
        <f t="shared" si="7"/>
        <v>4</v>
      </c>
    </row>
    <row r="177" spans="1:27" ht="12.75">
      <c r="A177" s="34">
        <v>142401</v>
      </c>
      <c r="B177" s="6" t="s">
        <v>498</v>
      </c>
      <c r="C177" s="7" t="s">
        <v>88</v>
      </c>
      <c r="D177" s="6" t="s">
        <v>497</v>
      </c>
      <c r="E177" s="6" t="s">
        <v>47</v>
      </c>
      <c r="F177" s="14" t="s">
        <v>270</v>
      </c>
      <c r="G177" s="45"/>
      <c r="H177" s="6">
        <v>1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84"/>
      <c r="Y177" s="26">
        <f t="shared" si="8"/>
        <v>0</v>
      </c>
      <c r="Z177" s="14">
        <f t="shared" si="9"/>
        <v>1</v>
      </c>
      <c r="AA177" s="19">
        <f t="shared" si="7"/>
        <v>1</v>
      </c>
    </row>
    <row r="178" spans="1:27" ht="12.75">
      <c r="A178" s="34">
        <v>230101</v>
      </c>
      <c r="B178" s="6" t="s">
        <v>500</v>
      </c>
      <c r="C178" s="7" t="s">
        <v>88</v>
      </c>
      <c r="D178" s="6" t="s">
        <v>499</v>
      </c>
      <c r="E178" s="6" t="s">
        <v>44</v>
      </c>
      <c r="F178" s="14" t="s">
        <v>246</v>
      </c>
      <c r="G178" s="4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>
        <v>1</v>
      </c>
      <c r="T178" s="6"/>
      <c r="U178" s="6"/>
      <c r="V178" s="6">
        <v>2</v>
      </c>
      <c r="W178" s="6"/>
      <c r="X178" s="84"/>
      <c r="Y178" s="26">
        <f t="shared" si="8"/>
        <v>1</v>
      </c>
      <c r="Z178" s="14">
        <f t="shared" si="9"/>
        <v>2</v>
      </c>
      <c r="AA178" s="19">
        <f t="shared" si="7"/>
        <v>3</v>
      </c>
    </row>
    <row r="179" spans="1:27" ht="12.75">
      <c r="A179" s="34">
        <v>260202</v>
      </c>
      <c r="B179" s="6" t="s">
        <v>502</v>
      </c>
      <c r="C179" s="7" t="s">
        <v>88</v>
      </c>
      <c r="D179" s="6" t="s">
        <v>501</v>
      </c>
      <c r="E179" s="6" t="s">
        <v>44</v>
      </c>
      <c r="F179" s="14" t="s">
        <v>228</v>
      </c>
      <c r="G179" s="4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>
        <v>4</v>
      </c>
      <c r="T179" s="6"/>
      <c r="U179" s="6"/>
      <c r="V179" s="6"/>
      <c r="W179" s="6"/>
      <c r="X179" s="84"/>
      <c r="Y179" s="26">
        <f t="shared" si="8"/>
        <v>4</v>
      </c>
      <c r="Z179" s="14">
        <f t="shared" si="9"/>
        <v>0</v>
      </c>
      <c r="AA179" s="19">
        <f t="shared" si="7"/>
        <v>4</v>
      </c>
    </row>
    <row r="180" spans="1:27" ht="12.75">
      <c r="A180" s="34">
        <v>260204</v>
      </c>
      <c r="B180" s="6" t="s">
        <v>598</v>
      </c>
      <c r="C180" s="7" t="s">
        <v>88</v>
      </c>
      <c r="D180" s="6" t="s">
        <v>563</v>
      </c>
      <c r="E180" s="6" t="s">
        <v>45</v>
      </c>
      <c r="F180" s="14" t="s">
        <v>228</v>
      </c>
      <c r="G180" s="4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>
        <v>2</v>
      </c>
      <c r="U180" s="6"/>
      <c r="V180" s="6"/>
      <c r="W180" s="6"/>
      <c r="X180" s="84"/>
      <c r="Y180" s="26">
        <f t="shared" si="8"/>
        <v>0</v>
      </c>
      <c r="Z180" s="14">
        <f t="shared" si="9"/>
        <v>2</v>
      </c>
      <c r="AA180" s="19">
        <f t="shared" si="7"/>
        <v>2</v>
      </c>
    </row>
    <row r="181" spans="1:27" ht="12.75">
      <c r="A181" s="34">
        <v>270101</v>
      </c>
      <c r="B181" s="6" t="s">
        <v>504</v>
      </c>
      <c r="C181" s="7" t="s">
        <v>88</v>
      </c>
      <c r="D181" s="6" t="s">
        <v>503</v>
      </c>
      <c r="E181" s="6" t="s">
        <v>44</v>
      </c>
      <c r="F181" s="14" t="s">
        <v>258</v>
      </c>
      <c r="G181" s="45">
        <v>1</v>
      </c>
      <c r="H181" s="6"/>
      <c r="I181" s="6"/>
      <c r="J181" s="6"/>
      <c r="K181" s="6"/>
      <c r="L181" s="6"/>
      <c r="M181" s="6"/>
      <c r="N181" s="6"/>
      <c r="O181" s="6"/>
      <c r="P181" s="6"/>
      <c r="Q181" s="6">
        <v>1</v>
      </c>
      <c r="R181" s="6"/>
      <c r="S181" s="6">
        <v>3</v>
      </c>
      <c r="T181" s="6">
        <v>2</v>
      </c>
      <c r="U181" s="6"/>
      <c r="V181" s="6"/>
      <c r="W181" s="6"/>
      <c r="X181" s="84"/>
      <c r="Y181" s="26">
        <f t="shared" si="8"/>
        <v>5</v>
      </c>
      <c r="Z181" s="14">
        <f t="shared" si="9"/>
        <v>2</v>
      </c>
      <c r="AA181" s="19">
        <f t="shared" si="7"/>
        <v>7</v>
      </c>
    </row>
    <row r="182" spans="1:27" ht="12.75">
      <c r="A182" s="34">
        <v>300101</v>
      </c>
      <c r="B182" s="6" t="s">
        <v>565</v>
      </c>
      <c r="C182" s="7" t="s">
        <v>88</v>
      </c>
      <c r="D182" s="6" t="s">
        <v>564</v>
      </c>
      <c r="E182" s="6" t="s">
        <v>45</v>
      </c>
      <c r="F182" s="14" t="s">
        <v>309</v>
      </c>
      <c r="G182" s="4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>
        <v>1</v>
      </c>
      <c r="U182" s="6"/>
      <c r="V182" s="6"/>
      <c r="W182" s="6"/>
      <c r="X182" s="84"/>
      <c r="Y182" s="26">
        <f t="shared" si="8"/>
        <v>0</v>
      </c>
      <c r="Z182" s="14">
        <f t="shared" si="9"/>
        <v>1</v>
      </c>
      <c r="AA182" s="19">
        <f t="shared" si="7"/>
        <v>1</v>
      </c>
    </row>
    <row r="183" spans="1:27" ht="12.75">
      <c r="A183" s="34">
        <v>400501</v>
      </c>
      <c r="B183" s="6" t="s">
        <v>506</v>
      </c>
      <c r="C183" s="7" t="s">
        <v>88</v>
      </c>
      <c r="D183" s="6" t="s">
        <v>505</v>
      </c>
      <c r="E183" s="6" t="s">
        <v>44</v>
      </c>
      <c r="F183" s="14" t="s">
        <v>258</v>
      </c>
      <c r="G183" s="45">
        <v>1</v>
      </c>
      <c r="H183" s="6">
        <v>2</v>
      </c>
      <c r="I183" s="6"/>
      <c r="J183" s="6"/>
      <c r="K183" s="6"/>
      <c r="L183" s="6"/>
      <c r="M183" s="6"/>
      <c r="N183" s="6">
        <v>1</v>
      </c>
      <c r="O183" s="6"/>
      <c r="P183" s="6"/>
      <c r="Q183" s="6"/>
      <c r="R183" s="6"/>
      <c r="S183" s="6">
        <v>2</v>
      </c>
      <c r="T183" s="6"/>
      <c r="U183" s="6"/>
      <c r="V183" s="6"/>
      <c r="W183" s="6"/>
      <c r="X183" s="84"/>
      <c r="Y183" s="26">
        <f t="shared" si="8"/>
        <v>3</v>
      </c>
      <c r="Z183" s="14">
        <f t="shared" si="9"/>
        <v>3</v>
      </c>
      <c r="AA183" s="19">
        <f t="shared" si="7"/>
        <v>6</v>
      </c>
    </row>
    <row r="184" spans="1:27" ht="12.75">
      <c r="A184" s="34">
        <v>400607</v>
      </c>
      <c r="B184" s="6" t="s">
        <v>508</v>
      </c>
      <c r="C184" s="7" t="s">
        <v>88</v>
      </c>
      <c r="D184" s="6" t="s">
        <v>507</v>
      </c>
      <c r="E184" s="6" t="s">
        <v>48</v>
      </c>
      <c r="F184" s="14" t="s">
        <v>30</v>
      </c>
      <c r="G184" s="45">
        <v>2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>
        <v>2</v>
      </c>
      <c r="T184" s="6"/>
      <c r="U184" s="6"/>
      <c r="V184" s="6">
        <v>2</v>
      </c>
      <c r="W184" s="6"/>
      <c r="X184" s="84"/>
      <c r="Y184" s="26">
        <f t="shared" si="8"/>
        <v>4</v>
      </c>
      <c r="Z184" s="14">
        <f t="shared" si="9"/>
        <v>2</v>
      </c>
      <c r="AA184" s="19">
        <f t="shared" si="7"/>
        <v>6</v>
      </c>
    </row>
    <row r="185" spans="1:27" ht="12.75">
      <c r="A185" s="34">
        <v>400801</v>
      </c>
      <c r="B185" s="6" t="s">
        <v>510</v>
      </c>
      <c r="C185" s="7" t="s">
        <v>88</v>
      </c>
      <c r="D185" s="6" t="s">
        <v>509</v>
      </c>
      <c r="E185" s="6" t="s">
        <v>44</v>
      </c>
      <c r="F185" s="14" t="s">
        <v>258</v>
      </c>
      <c r="G185" s="45">
        <v>1</v>
      </c>
      <c r="H185" s="6"/>
      <c r="I185" s="6"/>
      <c r="J185" s="6"/>
      <c r="K185" s="6"/>
      <c r="L185" s="6"/>
      <c r="M185" s="6"/>
      <c r="N185" s="6">
        <v>1</v>
      </c>
      <c r="O185" s="6"/>
      <c r="P185" s="6"/>
      <c r="Q185" s="6"/>
      <c r="R185" s="6"/>
      <c r="S185" s="6">
        <v>1</v>
      </c>
      <c r="T185" s="6"/>
      <c r="U185" s="6"/>
      <c r="V185" s="6"/>
      <c r="W185" s="6"/>
      <c r="X185" s="84"/>
      <c r="Y185" s="26">
        <f t="shared" si="8"/>
        <v>2</v>
      </c>
      <c r="Z185" s="14">
        <f t="shared" si="9"/>
        <v>1</v>
      </c>
      <c r="AA185" s="19">
        <f t="shared" si="7"/>
        <v>3</v>
      </c>
    </row>
    <row r="186" spans="1:27" ht="12.75">
      <c r="A186" s="34">
        <v>422704</v>
      </c>
      <c r="B186" s="6" t="s">
        <v>515</v>
      </c>
      <c r="C186" s="7" t="s">
        <v>88</v>
      </c>
      <c r="D186" s="6" t="s">
        <v>514</v>
      </c>
      <c r="E186" s="6" t="s">
        <v>44</v>
      </c>
      <c r="F186" s="14" t="s">
        <v>249</v>
      </c>
      <c r="G186" s="4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>
        <v>2</v>
      </c>
      <c r="S186" s="6"/>
      <c r="T186" s="6">
        <v>1</v>
      </c>
      <c r="U186" s="6">
        <v>1</v>
      </c>
      <c r="V186" s="6">
        <v>1</v>
      </c>
      <c r="W186" s="6"/>
      <c r="X186" s="84"/>
      <c r="Y186" s="26">
        <f>G186+I186+K186+M186+O186+Q186+S186+U186+W186</f>
        <v>1</v>
      </c>
      <c r="Z186" s="14">
        <f>H186+J186+L186+N186+P186+R186+T186+V186+X186</f>
        <v>4</v>
      </c>
      <c r="AA186" s="19">
        <f>SUM(Y186:Z186)</f>
        <v>5</v>
      </c>
    </row>
    <row r="187" spans="1:27" ht="12.75">
      <c r="A187" s="34">
        <v>422801</v>
      </c>
      <c r="B187" s="6" t="s">
        <v>603</v>
      </c>
      <c r="C187" s="7" t="s">
        <v>88</v>
      </c>
      <c r="D187" s="6" t="s">
        <v>511</v>
      </c>
      <c r="E187" s="6" t="s">
        <v>44</v>
      </c>
      <c r="F187" s="14" t="s">
        <v>249</v>
      </c>
      <c r="G187" s="4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>
        <v>1</v>
      </c>
      <c r="T187" s="6">
        <v>1</v>
      </c>
      <c r="U187" s="6"/>
      <c r="V187" s="6">
        <v>1</v>
      </c>
      <c r="W187" s="6"/>
      <c r="X187" s="84"/>
      <c r="Y187" s="26">
        <f>G187+I187+K187+M187+O187+Q187+S187+U187+W187</f>
        <v>1</v>
      </c>
      <c r="Z187" s="14">
        <f>H187+J187+L187+N187+P187+R187+T187+V187+X187</f>
        <v>2</v>
      </c>
      <c r="AA187" s="19">
        <f>SUM(Y187:Z187)</f>
        <v>3</v>
      </c>
    </row>
    <row r="188" spans="1:27" ht="12.75">
      <c r="A188" s="34">
        <v>422805</v>
      </c>
      <c r="B188" s="6" t="s">
        <v>513</v>
      </c>
      <c r="C188" s="7" t="s">
        <v>88</v>
      </c>
      <c r="D188" s="6" t="s">
        <v>512</v>
      </c>
      <c r="E188" s="6" t="s">
        <v>44</v>
      </c>
      <c r="F188" s="14" t="s">
        <v>249</v>
      </c>
      <c r="G188" s="45"/>
      <c r="H188" s="6"/>
      <c r="I188" s="6">
        <v>1</v>
      </c>
      <c r="J188" s="6"/>
      <c r="K188" s="6"/>
      <c r="L188" s="6"/>
      <c r="M188" s="6"/>
      <c r="N188" s="6"/>
      <c r="O188" s="6"/>
      <c r="P188" s="6"/>
      <c r="Q188" s="6"/>
      <c r="R188" s="6"/>
      <c r="S188" s="6">
        <v>1</v>
      </c>
      <c r="T188" s="6">
        <v>1</v>
      </c>
      <c r="U188" s="6"/>
      <c r="V188" s="6"/>
      <c r="W188" s="6"/>
      <c r="X188" s="84"/>
      <c r="Y188" s="26">
        <f>G188+I188+K188+M188+O188+Q188+S188+U188+W188</f>
        <v>2</v>
      </c>
      <c r="Z188" s="14">
        <f>H188+J188+L188+N188+P188+R188+T188+V188+X188</f>
        <v>1</v>
      </c>
      <c r="AA188" s="19">
        <f>SUM(Y188:Z188)</f>
        <v>3</v>
      </c>
    </row>
    <row r="189" spans="1:27" ht="12.75">
      <c r="A189" s="34">
        <v>422899</v>
      </c>
      <c r="B189" s="6" t="s">
        <v>567</v>
      </c>
      <c r="C189" s="7" t="s">
        <v>88</v>
      </c>
      <c r="D189" s="6" t="s">
        <v>566</v>
      </c>
      <c r="E189" s="6" t="s">
        <v>44</v>
      </c>
      <c r="F189" s="14" t="s">
        <v>249</v>
      </c>
      <c r="G189" s="45">
        <v>1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84"/>
      <c r="Y189" s="26">
        <f>G189+I189+K189+M189+O189+Q189+S189+U189+W189</f>
        <v>1</v>
      </c>
      <c r="Z189" s="14">
        <f>H189+J189+L189+N189+P189+R189+T189+V189+X189</f>
        <v>0</v>
      </c>
      <c r="AA189" s="19">
        <f>SUM(Y189:Z189)</f>
        <v>1</v>
      </c>
    </row>
    <row r="190" spans="1:27" ht="12.75">
      <c r="A190" s="34">
        <v>440501</v>
      </c>
      <c r="B190" s="6" t="s">
        <v>517</v>
      </c>
      <c r="C190" s="7" t="s">
        <v>88</v>
      </c>
      <c r="D190" s="6" t="s">
        <v>516</v>
      </c>
      <c r="E190" s="6" t="s">
        <v>45</v>
      </c>
      <c r="F190" s="14" t="s">
        <v>228</v>
      </c>
      <c r="G190" s="45">
        <v>1</v>
      </c>
      <c r="H190" s="6"/>
      <c r="I190" s="6"/>
      <c r="J190" s="6"/>
      <c r="K190" s="6"/>
      <c r="L190" s="6"/>
      <c r="M190" s="6"/>
      <c r="N190" s="6">
        <v>1</v>
      </c>
      <c r="O190" s="6"/>
      <c r="P190" s="6"/>
      <c r="Q190" s="6"/>
      <c r="R190" s="6"/>
      <c r="S190" s="6"/>
      <c r="T190" s="6"/>
      <c r="U190" s="6"/>
      <c r="V190" s="6"/>
      <c r="W190" s="6"/>
      <c r="X190" s="84"/>
      <c r="Y190" s="26">
        <f t="shared" si="8"/>
        <v>1</v>
      </c>
      <c r="Z190" s="14">
        <f t="shared" si="9"/>
        <v>1</v>
      </c>
      <c r="AA190" s="19">
        <f t="shared" si="7"/>
        <v>2</v>
      </c>
    </row>
    <row r="191" spans="1:27" ht="12.75">
      <c r="A191" s="34">
        <v>450602</v>
      </c>
      <c r="B191" s="6" t="s">
        <v>519</v>
      </c>
      <c r="C191" s="7" t="s">
        <v>88</v>
      </c>
      <c r="D191" s="6" t="s">
        <v>518</v>
      </c>
      <c r="E191" s="6" t="s">
        <v>45</v>
      </c>
      <c r="F191" s="14" t="s">
        <v>228</v>
      </c>
      <c r="G191" s="45">
        <v>1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84"/>
      <c r="Y191" s="26">
        <f t="shared" si="8"/>
        <v>1</v>
      </c>
      <c r="Z191" s="14">
        <f t="shared" si="9"/>
        <v>0</v>
      </c>
      <c r="AA191" s="19">
        <f t="shared" si="7"/>
        <v>1</v>
      </c>
    </row>
    <row r="192" spans="1:27" ht="12.75">
      <c r="A192" s="34">
        <v>512003</v>
      </c>
      <c r="B192" s="6" t="s">
        <v>617</v>
      </c>
      <c r="C192" s="7" t="s">
        <v>88</v>
      </c>
      <c r="D192" s="6" t="s">
        <v>568</v>
      </c>
      <c r="E192" s="6" t="s">
        <v>50</v>
      </c>
      <c r="F192" s="14" t="s">
        <v>31</v>
      </c>
      <c r="G192" s="45"/>
      <c r="H192" s="6">
        <v>1</v>
      </c>
      <c r="I192" s="6"/>
      <c r="J192" s="6"/>
      <c r="K192" s="6"/>
      <c r="L192" s="6"/>
      <c r="M192" s="6">
        <v>1</v>
      </c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84"/>
      <c r="Y192" s="26">
        <f t="shared" si="8"/>
        <v>1</v>
      </c>
      <c r="Z192" s="14">
        <f t="shared" si="9"/>
        <v>1</v>
      </c>
      <c r="AA192" s="19">
        <f t="shared" si="7"/>
        <v>2</v>
      </c>
    </row>
    <row r="193" spans="1:27" ht="12.75">
      <c r="A193" s="34">
        <v>512003</v>
      </c>
      <c r="B193" s="6" t="s">
        <v>521</v>
      </c>
      <c r="C193" s="7" t="s">
        <v>88</v>
      </c>
      <c r="D193" s="6" t="s">
        <v>520</v>
      </c>
      <c r="E193" s="6" t="s">
        <v>50</v>
      </c>
      <c r="F193" s="14" t="s">
        <v>31</v>
      </c>
      <c r="G193" s="45">
        <v>2</v>
      </c>
      <c r="H193" s="6">
        <v>4</v>
      </c>
      <c r="I193" s="6"/>
      <c r="J193" s="6"/>
      <c r="K193" s="6"/>
      <c r="L193" s="6"/>
      <c r="M193" s="6">
        <v>3</v>
      </c>
      <c r="N193" s="6"/>
      <c r="O193" s="6"/>
      <c r="P193" s="6"/>
      <c r="Q193" s="6"/>
      <c r="R193" s="6"/>
      <c r="S193" s="6">
        <v>3</v>
      </c>
      <c r="T193" s="6">
        <v>1</v>
      </c>
      <c r="U193" s="6">
        <v>3</v>
      </c>
      <c r="V193" s="6"/>
      <c r="W193" s="6"/>
      <c r="X193" s="84"/>
      <c r="Y193" s="26">
        <f t="shared" si="8"/>
        <v>11</v>
      </c>
      <c r="Z193" s="14">
        <f t="shared" si="9"/>
        <v>5</v>
      </c>
      <c r="AA193" s="19">
        <f t="shared" si="7"/>
        <v>16</v>
      </c>
    </row>
    <row r="194" spans="1:27" ht="12.75">
      <c r="A194" s="34">
        <v>512308</v>
      </c>
      <c r="B194" s="6" t="s">
        <v>523</v>
      </c>
      <c r="C194" s="7" t="s">
        <v>88</v>
      </c>
      <c r="D194" s="6" t="s">
        <v>522</v>
      </c>
      <c r="E194" s="6" t="s">
        <v>46</v>
      </c>
      <c r="F194" s="14" t="s">
        <v>28</v>
      </c>
      <c r="G194" s="45"/>
      <c r="H194" s="6"/>
      <c r="I194" s="6"/>
      <c r="J194" s="6"/>
      <c r="K194" s="6">
        <v>1</v>
      </c>
      <c r="L194" s="6"/>
      <c r="M194" s="6"/>
      <c r="N194" s="6"/>
      <c r="O194" s="6"/>
      <c r="P194" s="6"/>
      <c r="Q194" s="6"/>
      <c r="R194" s="6"/>
      <c r="S194" s="6">
        <v>7</v>
      </c>
      <c r="T194" s="6">
        <v>14</v>
      </c>
      <c r="U194" s="6">
        <v>1</v>
      </c>
      <c r="V194" s="6">
        <v>3</v>
      </c>
      <c r="W194" s="6"/>
      <c r="X194" s="84"/>
      <c r="Y194" s="26">
        <f t="shared" si="8"/>
        <v>9</v>
      </c>
      <c r="Z194" s="14">
        <f t="shared" si="9"/>
        <v>17</v>
      </c>
      <c r="AA194" s="19">
        <f t="shared" si="7"/>
        <v>26</v>
      </c>
    </row>
    <row r="195" spans="1:27" ht="12.75">
      <c r="A195" s="34">
        <v>513808</v>
      </c>
      <c r="B195" s="6" t="s">
        <v>525</v>
      </c>
      <c r="C195" s="7" t="s">
        <v>88</v>
      </c>
      <c r="D195" s="6" t="s">
        <v>524</v>
      </c>
      <c r="E195" s="6" t="s">
        <v>49</v>
      </c>
      <c r="F195" s="14" t="s">
        <v>379</v>
      </c>
      <c r="G195" s="4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>
        <v>4</v>
      </c>
      <c r="U195" s="6"/>
      <c r="V195" s="6"/>
      <c r="W195" s="6"/>
      <c r="X195" s="84"/>
      <c r="Y195" s="26">
        <f t="shared" si="8"/>
        <v>0</v>
      </c>
      <c r="Z195" s="14">
        <f t="shared" si="9"/>
        <v>4</v>
      </c>
      <c r="AA195" s="19">
        <f t="shared" si="7"/>
        <v>4</v>
      </c>
    </row>
    <row r="196" spans="1:27" ht="12.75">
      <c r="A196" s="35">
        <v>520201</v>
      </c>
      <c r="B196" s="15" t="s">
        <v>527</v>
      </c>
      <c r="C196" s="16" t="s">
        <v>88</v>
      </c>
      <c r="D196" s="15" t="s">
        <v>526</v>
      </c>
      <c r="E196" s="15" t="s">
        <v>51</v>
      </c>
      <c r="F196" s="17" t="s">
        <v>32</v>
      </c>
      <c r="G196" s="46"/>
      <c r="H196" s="15">
        <v>1</v>
      </c>
      <c r="I196" s="15"/>
      <c r="J196" s="15"/>
      <c r="K196" s="15"/>
      <c r="L196" s="15"/>
      <c r="M196" s="15">
        <v>1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85"/>
      <c r="Y196" s="27">
        <f t="shared" si="8"/>
        <v>1</v>
      </c>
      <c r="Z196" s="17">
        <f t="shared" si="9"/>
        <v>1</v>
      </c>
      <c r="AA196" s="19">
        <f t="shared" si="7"/>
        <v>2</v>
      </c>
    </row>
    <row r="197" spans="1:27" s="19" customFormat="1" ht="12.75">
      <c r="A197" s="20" t="s">
        <v>1</v>
      </c>
      <c r="G197" s="19">
        <f>SUM(G168:G196)</f>
        <v>13</v>
      </c>
      <c r="H197" s="19">
        <f aca="true" t="shared" si="11" ref="H197:AA197">SUM(H168:H196)</f>
        <v>11</v>
      </c>
      <c r="I197" s="19">
        <f t="shared" si="11"/>
        <v>2</v>
      </c>
      <c r="J197" s="19">
        <f t="shared" si="11"/>
        <v>0</v>
      </c>
      <c r="K197" s="19">
        <f t="shared" si="11"/>
        <v>1</v>
      </c>
      <c r="L197" s="19">
        <f t="shared" si="11"/>
        <v>0</v>
      </c>
      <c r="M197" s="19">
        <f t="shared" si="11"/>
        <v>5</v>
      </c>
      <c r="N197" s="19">
        <f t="shared" si="11"/>
        <v>3</v>
      </c>
      <c r="O197" s="19">
        <f t="shared" si="11"/>
        <v>0</v>
      </c>
      <c r="P197" s="19">
        <f t="shared" si="11"/>
        <v>0</v>
      </c>
      <c r="Q197" s="19">
        <f t="shared" si="11"/>
        <v>1</v>
      </c>
      <c r="R197" s="19">
        <f t="shared" si="11"/>
        <v>2</v>
      </c>
      <c r="S197" s="19">
        <f t="shared" si="11"/>
        <v>33</v>
      </c>
      <c r="T197" s="19">
        <f t="shared" si="11"/>
        <v>37</v>
      </c>
      <c r="U197" s="19">
        <f t="shared" si="11"/>
        <v>5</v>
      </c>
      <c r="V197" s="19">
        <f t="shared" si="11"/>
        <v>10</v>
      </c>
      <c r="W197" s="19">
        <f t="shared" si="11"/>
        <v>0</v>
      </c>
      <c r="X197" s="19">
        <f t="shared" si="11"/>
        <v>0</v>
      </c>
      <c r="Y197" s="19">
        <f t="shared" si="11"/>
        <v>60</v>
      </c>
      <c r="Z197" s="19">
        <f t="shared" si="11"/>
        <v>63</v>
      </c>
      <c r="AA197" s="19">
        <f t="shared" si="11"/>
        <v>123</v>
      </c>
    </row>
    <row r="198" s="19" customFormat="1" ht="12.75">
      <c r="A198" s="20"/>
    </row>
    <row r="199" s="19" customFormat="1" ht="12.75">
      <c r="A199" s="20"/>
    </row>
    <row r="200" spans="1:6" ht="12.75">
      <c r="A200" s="2" t="s">
        <v>8</v>
      </c>
      <c r="C200" s="1"/>
      <c r="D200" s="40"/>
      <c r="E200" s="1"/>
      <c r="F200" s="1"/>
    </row>
    <row r="201" spans="1:6" ht="12.75">
      <c r="A201" s="2" t="s">
        <v>577</v>
      </c>
      <c r="C201" s="1"/>
      <c r="D201" s="40"/>
      <c r="E201" s="1"/>
      <c r="F201" s="1"/>
    </row>
    <row r="202" spans="1:6" ht="12.75">
      <c r="A202" s="2" t="s">
        <v>608</v>
      </c>
      <c r="D202" s="40"/>
      <c r="E202" s="1"/>
      <c r="F202" s="1"/>
    </row>
    <row r="203" spans="1:6" ht="12.75">
      <c r="A203" s="2"/>
      <c r="C203" s="2" t="s">
        <v>92</v>
      </c>
      <c r="D203" s="40"/>
      <c r="E203" s="1"/>
      <c r="F203" s="1"/>
    </row>
    <row r="204" spans="1:26" ht="12.75">
      <c r="A204" s="40"/>
      <c r="C204" s="1"/>
      <c r="D204" s="40"/>
      <c r="E204" s="1"/>
      <c r="F204" s="1"/>
      <c r="G204" s="99" t="s">
        <v>9</v>
      </c>
      <c r="H204" s="99"/>
      <c r="I204" s="99" t="s">
        <v>11</v>
      </c>
      <c r="J204" s="99"/>
      <c r="K204" s="99" t="s">
        <v>10</v>
      </c>
      <c r="L204" s="99"/>
      <c r="M204" s="99" t="s">
        <v>584</v>
      </c>
      <c r="N204" s="99"/>
      <c r="O204" s="97" t="s">
        <v>585</v>
      </c>
      <c r="P204" s="98"/>
      <c r="Q204" s="99" t="s">
        <v>3</v>
      </c>
      <c r="R204" s="99"/>
      <c r="S204" s="99" t="s">
        <v>4</v>
      </c>
      <c r="T204" s="99"/>
      <c r="U204" s="99" t="s">
        <v>5</v>
      </c>
      <c r="V204" s="99"/>
      <c r="W204" s="97" t="s">
        <v>94</v>
      </c>
      <c r="X204" s="98"/>
      <c r="Y204" s="99" t="s">
        <v>13</v>
      </c>
      <c r="Z204" s="99"/>
    </row>
    <row r="205" spans="1:27" ht="12.75">
      <c r="A205" s="3" t="s">
        <v>93</v>
      </c>
      <c r="B205" s="4" t="s">
        <v>54</v>
      </c>
      <c r="C205" s="5" t="s">
        <v>2</v>
      </c>
      <c r="D205" s="41" t="s">
        <v>55</v>
      </c>
      <c r="E205" s="5" t="s">
        <v>34</v>
      </c>
      <c r="F205" s="5" t="s">
        <v>35</v>
      </c>
      <c r="G205" s="33" t="s">
        <v>0</v>
      </c>
      <c r="H205" s="33" t="s">
        <v>6</v>
      </c>
      <c r="I205" s="33" t="s">
        <v>0</v>
      </c>
      <c r="J205" s="33" t="s">
        <v>6</v>
      </c>
      <c r="K205" s="33" t="s">
        <v>0</v>
      </c>
      <c r="L205" s="33" t="s">
        <v>6</v>
      </c>
      <c r="M205" s="33" t="s">
        <v>0</v>
      </c>
      <c r="N205" s="33" t="s">
        <v>6</v>
      </c>
      <c r="O205" s="33" t="s">
        <v>0</v>
      </c>
      <c r="P205" s="33" t="s">
        <v>6</v>
      </c>
      <c r="Q205" s="33" t="s">
        <v>0</v>
      </c>
      <c r="R205" s="33" t="s">
        <v>6</v>
      </c>
      <c r="S205" s="33" t="s">
        <v>0</v>
      </c>
      <c r="T205" s="33" t="s">
        <v>6</v>
      </c>
      <c r="U205" s="33" t="s">
        <v>0</v>
      </c>
      <c r="V205" s="33" t="s">
        <v>6</v>
      </c>
      <c r="W205" s="33" t="s">
        <v>0</v>
      </c>
      <c r="X205" s="33" t="s">
        <v>6</v>
      </c>
      <c r="Y205" s="33" t="s">
        <v>0</v>
      </c>
      <c r="Z205" s="33" t="s">
        <v>6</v>
      </c>
      <c r="AA205" s="32" t="s">
        <v>1</v>
      </c>
    </row>
    <row r="206" spans="1:27" ht="12.75">
      <c r="A206" s="71">
        <v>512001</v>
      </c>
      <c r="B206" s="21" t="s">
        <v>528</v>
      </c>
      <c r="C206" s="22" t="s">
        <v>604</v>
      </c>
      <c r="D206" s="21" t="s">
        <v>53</v>
      </c>
      <c r="E206" s="21" t="s">
        <v>52</v>
      </c>
      <c r="F206" s="23" t="s">
        <v>31</v>
      </c>
      <c r="G206" s="70">
        <v>1</v>
      </c>
      <c r="H206" s="21">
        <v>2</v>
      </c>
      <c r="I206" s="21"/>
      <c r="J206" s="21">
        <v>1</v>
      </c>
      <c r="K206" s="21"/>
      <c r="L206" s="21"/>
      <c r="M206" s="21">
        <v>3</v>
      </c>
      <c r="N206" s="21">
        <v>5</v>
      </c>
      <c r="O206" s="21"/>
      <c r="P206" s="21"/>
      <c r="Q206" s="21"/>
      <c r="R206" s="21">
        <v>1</v>
      </c>
      <c r="S206" s="21">
        <v>31</v>
      </c>
      <c r="T206" s="21">
        <v>39</v>
      </c>
      <c r="U206" s="21">
        <v>5</v>
      </c>
      <c r="V206" s="21">
        <v>4</v>
      </c>
      <c r="W206" s="21"/>
      <c r="X206" s="95"/>
      <c r="Y206" s="36">
        <f t="shared" si="8"/>
        <v>40</v>
      </c>
      <c r="Z206" s="23">
        <f t="shared" si="9"/>
        <v>52</v>
      </c>
      <c r="AA206" s="19">
        <f t="shared" si="7"/>
        <v>92</v>
      </c>
    </row>
    <row r="207" spans="1:27" ht="12.75">
      <c r="A207" s="20" t="s">
        <v>1</v>
      </c>
      <c r="C207" s="1"/>
      <c r="G207">
        <f>SUM(G206)</f>
        <v>1</v>
      </c>
      <c r="H207">
        <f aca="true" t="shared" si="12" ref="H207:AA207">SUM(H206)</f>
        <v>2</v>
      </c>
      <c r="I207">
        <f t="shared" si="12"/>
        <v>0</v>
      </c>
      <c r="J207">
        <f t="shared" si="12"/>
        <v>1</v>
      </c>
      <c r="K207">
        <f t="shared" si="12"/>
        <v>0</v>
      </c>
      <c r="L207">
        <f t="shared" si="12"/>
        <v>0</v>
      </c>
      <c r="M207">
        <f t="shared" si="12"/>
        <v>3</v>
      </c>
      <c r="N207">
        <f t="shared" si="12"/>
        <v>5</v>
      </c>
      <c r="O207">
        <f t="shared" si="12"/>
        <v>0</v>
      </c>
      <c r="P207">
        <f t="shared" si="12"/>
        <v>0</v>
      </c>
      <c r="Q207">
        <f t="shared" si="12"/>
        <v>0</v>
      </c>
      <c r="R207">
        <f t="shared" si="12"/>
        <v>1</v>
      </c>
      <c r="S207">
        <f t="shared" si="12"/>
        <v>31</v>
      </c>
      <c r="T207">
        <f t="shared" si="12"/>
        <v>39</v>
      </c>
      <c r="U207">
        <f t="shared" si="12"/>
        <v>5</v>
      </c>
      <c r="V207">
        <f t="shared" si="12"/>
        <v>4</v>
      </c>
      <c r="W207">
        <f t="shared" si="12"/>
        <v>0</v>
      </c>
      <c r="X207">
        <f t="shared" si="12"/>
        <v>0</v>
      </c>
      <c r="Y207">
        <f t="shared" si="12"/>
        <v>40</v>
      </c>
      <c r="Z207">
        <f t="shared" si="12"/>
        <v>52</v>
      </c>
      <c r="AA207">
        <f t="shared" si="12"/>
        <v>92</v>
      </c>
    </row>
    <row r="208" spans="1:27" ht="12.75">
      <c r="A208" s="20"/>
      <c r="C208" s="1"/>
      <c r="Y208" s="19"/>
      <c r="Z208" s="19"/>
      <c r="AA208" s="19"/>
    </row>
    <row r="209" spans="1:27" ht="12.75">
      <c r="A209" s="1"/>
      <c r="C209" s="1"/>
      <c r="Y209" s="19"/>
      <c r="Z209" s="19"/>
      <c r="AA209" s="19"/>
    </row>
    <row r="210" spans="1:6" ht="12.75">
      <c r="A210" s="2" t="s">
        <v>8</v>
      </c>
      <c r="C210" s="1"/>
      <c r="D210" s="40"/>
      <c r="E210" s="1"/>
      <c r="F210" s="1"/>
    </row>
    <row r="211" spans="1:6" ht="12.75">
      <c r="A211" s="2" t="s">
        <v>577</v>
      </c>
      <c r="C211" s="1"/>
      <c r="D211" s="40"/>
      <c r="E211" s="1"/>
      <c r="F211" s="1"/>
    </row>
    <row r="212" spans="1:6" ht="12.75">
      <c r="A212" s="2" t="s">
        <v>608</v>
      </c>
      <c r="D212" s="40"/>
      <c r="E212" s="1"/>
      <c r="F212" s="1"/>
    </row>
    <row r="213" spans="1:6" ht="12.75">
      <c r="A213" s="2"/>
      <c r="C213" s="2" t="s">
        <v>37</v>
      </c>
      <c r="D213" s="40"/>
      <c r="E213" s="1"/>
      <c r="F213" s="1"/>
    </row>
    <row r="214" spans="1:26" ht="12.75">
      <c r="A214" s="40"/>
      <c r="C214" s="1"/>
      <c r="D214" s="40"/>
      <c r="E214" s="1"/>
      <c r="F214" s="1"/>
      <c r="G214" s="99" t="s">
        <v>9</v>
      </c>
      <c r="H214" s="99"/>
      <c r="I214" s="99" t="s">
        <v>11</v>
      </c>
      <c r="J214" s="99"/>
      <c r="K214" s="99" t="s">
        <v>10</v>
      </c>
      <c r="L214" s="99"/>
      <c r="M214" s="99" t="s">
        <v>584</v>
      </c>
      <c r="N214" s="99"/>
      <c r="O214" s="97" t="s">
        <v>585</v>
      </c>
      <c r="P214" s="98"/>
      <c r="Q214" s="99" t="s">
        <v>3</v>
      </c>
      <c r="R214" s="99"/>
      <c r="S214" s="99" t="s">
        <v>4</v>
      </c>
      <c r="T214" s="99"/>
      <c r="U214" s="99" t="s">
        <v>5</v>
      </c>
      <c r="V214" s="99"/>
      <c r="W214" s="97" t="s">
        <v>94</v>
      </c>
      <c r="X214" s="98"/>
      <c r="Y214" s="99" t="s">
        <v>13</v>
      </c>
      <c r="Z214" s="99"/>
    </row>
    <row r="215" spans="1:27" ht="12.75">
      <c r="A215" s="3" t="s">
        <v>93</v>
      </c>
      <c r="B215" s="4" t="s">
        <v>54</v>
      </c>
      <c r="C215" s="5" t="s">
        <v>2</v>
      </c>
      <c r="D215" s="41" t="s">
        <v>55</v>
      </c>
      <c r="E215" s="5" t="s">
        <v>34</v>
      </c>
      <c r="F215" s="5" t="s">
        <v>35</v>
      </c>
      <c r="G215" s="33" t="s">
        <v>0</v>
      </c>
      <c r="H215" s="33" t="s">
        <v>6</v>
      </c>
      <c r="I215" s="33" t="s">
        <v>0</v>
      </c>
      <c r="J215" s="33" t="s">
        <v>6</v>
      </c>
      <c r="K215" s="33" t="s">
        <v>0</v>
      </c>
      <c r="L215" s="33" t="s">
        <v>6</v>
      </c>
      <c r="M215" s="33" t="s">
        <v>0</v>
      </c>
      <c r="N215" s="33" t="s">
        <v>6</v>
      </c>
      <c r="O215" s="33" t="s">
        <v>0</v>
      </c>
      <c r="P215" s="33" t="s">
        <v>6</v>
      </c>
      <c r="Q215" s="33" t="s">
        <v>0</v>
      </c>
      <c r="R215" s="33" t="s">
        <v>6</v>
      </c>
      <c r="S215" s="33" t="s">
        <v>0</v>
      </c>
      <c r="T215" s="33" t="s">
        <v>6</v>
      </c>
      <c r="U215" s="33" t="s">
        <v>0</v>
      </c>
      <c r="V215" s="33" t="s">
        <v>6</v>
      </c>
      <c r="W215" s="33" t="s">
        <v>0</v>
      </c>
      <c r="X215" s="33" t="s">
        <v>6</v>
      </c>
      <c r="Y215" s="33" t="s">
        <v>0</v>
      </c>
      <c r="Z215" s="33" t="s">
        <v>6</v>
      </c>
      <c r="AA215" s="32" t="s">
        <v>1</v>
      </c>
    </row>
    <row r="216" spans="1:26" ht="12.75">
      <c r="A216" s="36"/>
      <c r="B216" s="21"/>
      <c r="C216" s="21"/>
      <c r="D216" s="21"/>
      <c r="E216" s="21"/>
      <c r="F216" s="23"/>
      <c r="G216" s="7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95"/>
      <c r="Y216" s="36"/>
      <c r="Z216" s="23"/>
    </row>
    <row r="217" spans="1:27" ht="12.75">
      <c r="A217" s="20" t="s">
        <v>1</v>
      </c>
      <c r="G217">
        <f>SUM(G216)</f>
        <v>0</v>
      </c>
      <c r="H217">
        <f aca="true" t="shared" si="13" ref="H217:AA217">SUM(H216)</f>
        <v>0</v>
      </c>
      <c r="I217">
        <f t="shared" si="13"/>
        <v>0</v>
      </c>
      <c r="J217">
        <f t="shared" si="13"/>
        <v>0</v>
      </c>
      <c r="K217">
        <f t="shared" si="13"/>
        <v>0</v>
      </c>
      <c r="L217">
        <f t="shared" si="13"/>
        <v>0</v>
      </c>
      <c r="M217">
        <f t="shared" si="13"/>
        <v>0</v>
      </c>
      <c r="N217">
        <f t="shared" si="13"/>
        <v>0</v>
      </c>
      <c r="O217">
        <f t="shared" si="13"/>
        <v>0</v>
      </c>
      <c r="P217">
        <f t="shared" si="13"/>
        <v>0</v>
      </c>
      <c r="Q217">
        <f t="shared" si="13"/>
        <v>0</v>
      </c>
      <c r="R217">
        <f t="shared" si="13"/>
        <v>0</v>
      </c>
      <c r="S217">
        <f t="shared" si="13"/>
        <v>0</v>
      </c>
      <c r="T217">
        <f t="shared" si="13"/>
        <v>0</v>
      </c>
      <c r="U217">
        <f t="shared" si="13"/>
        <v>0</v>
      </c>
      <c r="V217">
        <f t="shared" si="13"/>
        <v>0</v>
      </c>
      <c r="W217">
        <f t="shared" si="13"/>
        <v>0</v>
      </c>
      <c r="X217">
        <f t="shared" si="13"/>
        <v>0</v>
      </c>
      <c r="Y217">
        <f t="shared" si="13"/>
        <v>0</v>
      </c>
      <c r="Z217">
        <f t="shared" si="13"/>
        <v>0</v>
      </c>
      <c r="AA217">
        <f t="shared" si="13"/>
        <v>0</v>
      </c>
    </row>
    <row r="219" ht="12.75">
      <c r="A219" s="1"/>
    </row>
    <row r="227" spans="2:6" ht="12.75">
      <c r="B227" s="2" t="s">
        <v>8</v>
      </c>
      <c r="D227" s="40"/>
      <c r="F227" s="1"/>
    </row>
    <row r="228" spans="2:6" ht="12.75">
      <c r="B228" s="2" t="s">
        <v>605</v>
      </c>
      <c r="D228" s="40"/>
      <c r="F228" s="1"/>
    </row>
    <row r="229" spans="2:6" ht="12.75">
      <c r="B229" s="2" t="s">
        <v>608</v>
      </c>
      <c r="C229" s="30"/>
      <c r="D229" s="40"/>
      <c r="F229" s="1"/>
    </row>
    <row r="230" spans="4:26" ht="12.75">
      <c r="D230" s="40"/>
      <c r="F230" s="1"/>
      <c r="G230" s="99" t="s">
        <v>9</v>
      </c>
      <c r="H230" s="99"/>
      <c r="I230" s="99" t="s">
        <v>11</v>
      </c>
      <c r="J230" s="99"/>
      <c r="K230" s="99" t="s">
        <v>10</v>
      </c>
      <c r="L230" s="99"/>
      <c r="M230" s="99" t="s">
        <v>584</v>
      </c>
      <c r="N230" s="99"/>
      <c r="O230" s="97" t="s">
        <v>585</v>
      </c>
      <c r="P230" s="98"/>
      <c r="Q230" s="99" t="s">
        <v>3</v>
      </c>
      <c r="R230" s="99"/>
      <c r="S230" s="99" t="s">
        <v>4</v>
      </c>
      <c r="T230" s="99"/>
      <c r="U230" s="99" t="s">
        <v>5</v>
      </c>
      <c r="V230" s="99"/>
      <c r="W230" s="97" t="s">
        <v>94</v>
      </c>
      <c r="X230" s="98"/>
      <c r="Y230" s="99" t="s">
        <v>13</v>
      </c>
      <c r="Z230" s="99"/>
    </row>
    <row r="231" spans="4:28" ht="12.75">
      <c r="D231" s="40"/>
      <c r="F231" s="1"/>
      <c r="G231" s="10" t="s">
        <v>0</v>
      </c>
      <c r="H231" s="10" t="s">
        <v>6</v>
      </c>
      <c r="I231" s="10" t="s">
        <v>0</v>
      </c>
      <c r="J231" s="10" t="s">
        <v>6</v>
      </c>
      <c r="K231" s="10" t="s">
        <v>0</v>
      </c>
      <c r="L231" s="10" t="s">
        <v>6</v>
      </c>
      <c r="M231" s="33" t="s">
        <v>0</v>
      </c>
      <c r="N231" s="33" t="s">
        <v>6</v>
      </c>
      <c r="O231" s="33" t="s">
        <v>0</v>
      </c>
      <c r="P231" s="33" t="s">
        <v>6</v>
      </c>
      <c r="Q231" s="10" t="s">
        <v>0</v>
      </c>
      <c r="R231" s="10" t="s">
        <v>6</v>
      </c>
      <c r="S231" s="10" t="s">
        <v>0</v>
      </c>
      <c r="T231" s="10" t="s">
        <v>6</v>
      </c>
      <c r="U231" s="10" t="s">
        <v>0</v>
      </c>
      <c r="V231" s="10" t="s">
        <v>6</v>
      </c>
      <c r="W231" s="33" t="s">
        <v>0</v>
      </c>
      <c r="X231" s="33" t="s">
        <v>6</v>
      </c>
      <c r="Y231" s="10" t="s">
        <v>0</v>
      </c>
      <c r="Z231" s="10" t="s">
        <v>6</v>
      </c>
      <c r="AA231" s="28" t="s">
        <v>1</v>
      </c>
      <c r="AB231" s="19"/>
    </row>
    <row r="232" spans="3:27" ht="12.75">
      <c r="C232" s="100" t="s">
        <v>14</v>
      </c>
      <c r="D232" s="101"/>
      <c r="E232" s="101"/>
      <c r="F232" s="102"/>
      <c r="G232" s="25">
        <f>G97</f>
        <v>2</v>
      </c>
      <c r="H232" s="83">
        <f aca="true" t="shared" si="14" ref="H232:V232">H97</f>
        <v>2</v>
      </c>
      <c r="I232" s="25">
        <f t="shared" si="14"/>
        <v>42</v>
      </c>
      <c r="J232" s="13">
        <f t="shared" si="14"/>
        <v>74</v>
      </c>
      <c r="K232" s="47">
        <f t="shared" si="14"/>
        <v>6</v>
      </c>
      <c r="L232" s="83">
        <f t="shared" si="14"/>
        <v>2</v>
      </c>
      <c r="M232" s="25">
        <f t="shared" si="14"/>
        <v>25</v>
      </c>
      <c r="N232" s="13">
        <f t="shared" si="14"/>
        <v>31</v>
      </c>
      <c r="O232" s="25">
        <f>O97</f>
        <v>0</v>
      </c>
      <c r="P232" s="13">
        <f>P97</f>
        <v>0</v>
      </c>
      <c r="Q232" s="25">
        <f t="shared" si="14"/>
        <v>46</v>
      </c>
      <c r="R232" s="13">
        <f t="shared" si="14"/>
        <v>92</v>
      </c>
      <c r="S232" s="47">
        <f t="shared" si="14"/>
        <v>920</v>
      </c>
      <c r="T232" s="83">
        <f t="shared" si="14"/>
        <v>1215</v>
      </c>
      <c r="U232" s="25">
        <f t="shared" si="14"/>
        <v>113</v>
      </c>
      <c r="V232" s="13">
        <f t="shared" si="14"/>
        <v>154</v>
      </c>
      <c r="W232" s="47">
        <f>W97</f>
        <v>7</v>
      </c>
      <c r="X232" s="13">
        <f>X97</f>
        <v>4</v>
      </c>
      <c r="Y232" s="25">
        <f aca="true" t="shared" si="15" ref="Y232:Z236">G232+I232+K232+M232+O232+Q232+S232+U232+W232</f>
        <v>1161</v>
      </c>
      <c r="Z232" s="13">
        <f t="shared" si="15"/>
        <v>1574</v>
      </c>
      <c r="AA232">
        <f>SUM(Y232:Z232)</f>
        <v>2735</v>
      </c>
    </row>
    <row r="233" spans="3:27" ht="12.75">
      <c r="C233" s="103" t="s">
        <v>15</v>
      </c>
      <c r="D233" s="104"/>
      <c r="E233" s="104"/>
      <c r="F233" s="105"/>
      <c r="G233" s="26">
        <f>G159</f>
        <v>22</v>
      </c>
      <c r="H233" s="84">
        <f aca="true" t="shared" si="16" ref="H233:V233">H159</f>
        <v>14</v>
      </c>
      <c r="I233" s="26">
        <f t="shared" si="16"/>
        <v>5</v>
      </c>
      <c r="J233" s="14">
        <f t="shared" si="16"/>
        <v>8</v>
      </c>
      <c r="K233" s="45">
        <f t="shared" si="16"/>
        <v>1</v>
      </c>
      <c r="L233" s="84">
        <f t="shared" si="16"/>
        <v>0</v>
      </c>
      <c r="M233" s="26">
        <f t="shared" si="16"/>
        <v>8</v>
      </c>
      <c r="N233" s="14">
        <f t="shared" si="16"/>
        <v>10</v>
      </c>
      <c r="O233" s="26">
        <f>O159</f>
        <v>0</v>
      </c>
      <c r="P233" s="14">
        <f>P159</f>
        <v>0</v>
      </c>
      <c r="Q233" s="26">
        <f t="shared" si="16"/>
        <v>5</v>
      </c>
      <c r="R233" s="14">
        <f t="shared" si="16"/>
        <v>17</v>
      </c>
      <c r="S233" s="45">
        <f t="shared" si="16"/>
        <v>182</v>
      </c>
      <c r="T233" s="84">
        <f t="shared" si="16"/>
        <v>225</v>
      </c>
      <c r="U233" s="26">
        <f t="shared" si="16"/>
        <v>25</v>
      </c>
      <c r="V233" s="14">
        <f t="shared" si="16"/>
        <v>57</v>
      </c>
      <c r="W233" s="45">
        <f>W159</f>
        <v>2</v>
      </c>
      <c r="X233" s="14">
        <f>X159</f>
        <v>3</v>
      </c>
      <c r="Y233" s="26">
        <f t="shared" si="15"/>
        <v>250</v>
      </c>
      <c r="Z233" s="14">
        <f t="shared" si="15"/>
        <v>334</v>
      </c>
      <c r="AA233">
        <f>SUM(Y233:Z233)</f>
        <v>584</v>
      </c>
    </row>
    <row r="234" spans="3:27" ht="12.75">
      <c r="C234" s="103" t="s">
        <v>16</v>
      </c>
      <c r="D234" s="104"/>
      <c r="E234" s="104"/>
      <c r="F234" s="105"/>
      <c r="G234" s="26">
        <f>G197</f>
        <v>13</v>
      </c>
      <c r="H234" s="84">
        <f aca="true" t="shared" si="17" ref="H234:V234">H197</f>
        <v>11</v>
      </c>
      <c r="I234" s="26">
        <f t="shared" si="17"/>
        <v>2</v>
      </c>
      <c r="J234" s="14">
        <f t="shared" si="17"/>
        <v>0</v>
      </c>
      <c r="K234" s="45">
        <f t="shared" si="17"/>
        <v>1</v>
      </c>
      <c r="L234" s="84">
        <f t="shared" si="17"/>
        <v>0</v>
      </c>
      <c r="M234" s="26">
        <f t="shared" si="17"/>
        <v>5</v>
      </c>
      <c r="N234" s="14">
        <f t="shared" si="17"/>
        <v>3</v>
      </c>
      <c r="O234" s="26">
        <f>O197</f>
        <v>0</v>
      </c>
      <c r="P234" s="14">
        <f>P197</f>
        <v>0</v>
      </c>
      <c r="Q234" s="26">
        <f t="shared" si="17"/>
        <v>1</v>
      </c>
      <c r="R234" s="14">
        <f t="shared" si="17"/>
        <v>2</v>
      </c>
      <c r="S234" s="45">
        <f t="shared" si="17"/>
        <v>33</v>
      </c>
      <c r="T234" s="84">
        <f t="shared" si="17"/>
        <v>37</v>
      </c>
      <c r="U234" s="26">
        <f t="shared" si="17"/>
        <v>5</v>
      </c>
      <c r="V234" s="14">
        <f t="shared" si="17"/>
        <v>10</v>
      </c>
      <c r="W234" s="45">
        <f>W197</f>
        <v>0</v>
      </c>
      <c r="X234" s="14">
        <f>X197</f>
        <v>0</v>
      </c>
      <c r="Y234" s="26">
        <f t="shared" si="15"/>
        <v>60</v>
      </c>
      <c r="Z234" s="14">
        <f t="shared" si="15"/>
        <v>63</v>
      </c>
      <c r="AA234">
        <f>SUM(Y234:Z234)</f>
        <v>123</v>
      </c>
    </row>
    <row r="235" spans="3:27" ht="12.75">
      <c r="C235" s="103" t="s">
        <v>92</v>
      </c>
      <c r="D235" s="104"/>
      <c r="E235" s="104"/>
      <c r="F235" s="105"/>
      <c r="G235" s="26">
        <f>G207</f>
        <v>1</v>
      </c>
      <c r="H235" s="84">
        <f aca="true" t="shared" si="18" ref="H235:V235">H207</f>
        <v>2</v>
      </c>
      <c r="I235" s="26">
        <f t="shared" si="18"/>
        <v>0</v>
      </c>
      <c r="J235" s="14">
        <f t="shared" si="18"/>
        <v>1</v>
      </c>
      <c r="K235" s="45">
        <f t="shared" si="18"/>
        <v>0</v>
      </c>
      <c r="L235" s="84">
        <f t="shared" si="18"/>
        <v>0</v>
      </c>
      <c r="M235" s="26">
        <f t="shared" si="18"/>
        <v>3</v>
      </c>
      <c r="N235" s="14">
        <f t="shared" si="18"/>
        <v>5</v>
      </c>
      <c r="O235" s="26">
        <f>O207</f>
        <v>0</v>
      </c>
      <c r="P235" s="14">
        <f>P207</f>
        <v>0</v>
      </c>
      <c r="Q235" s="26">
        <f t="shared" si="18"/>
        <v>0</v>
      </c>
      <c r="R235" s="14">
        <f t="shared" si="18"/>
        <v>1</v>
      </c>
      <c r="S235" s="45">
        <f t="shared" si="18"/>
        <v>31</v>
      </c>
      <c r="T235" s="84">
        <f t="shared" si="18"/>
        <v>39</v>
      </c>
      <c r="U235" s="26">
        <f t="shared" si="18"/>
        <v>5</v>
      </c>
      <c r="V235" s="14">
        <f t="shared" si="18"/>
        <v>4</v>
      </c>
      <c r="W235" s="45">
        <f>W207</f>
        <v>0</v>
      </c>
      <c r="X235" s="14">
        <f>X207</f>
        <v>0</v>
      </c>
      <c r="Y235" s="26">
        <f t="shared" si="15"/>
        <v>40</v>
      </c>
      <c r="Z235" s="14">
        <f t="shared" si="15"/>
        <v>52</v>
      </c>
      <c r="AA235">
        <f>SUM(Y235:Z235)</f>
        <v>92</v>
      </c>
    </row>
    <row r="236" spans="3:27" ht="12.75">
      <c r="C236" s="106" t="s">
        <v>37</v>
      </c>
      <c r="D236" s="107"/>
      <c r="E236" s="107"/>
      <c r="F236" s="108"/>
      <c r="G236" s="27">
        <f>G217</f>
        <v>0</v>
      </c>
      <c r="H236" s="85">
        <f aca="true" t="shared" si="19" ref="H236:V236">H217</f>
        <v>0</v>
      </c>
      <c r="I236" s="27">
        <f t="shared" si="19"/>
        <v>0</v>
      </c>
      <c r="J236" s="17">
        <f t="shared" si="19"/>
        <v>0</v>
      </c>
      <c r="K236" s="46">
        <f t="shared" si="19"/>
        <v>0</v>
      </c>
      <c r="L236" s="85">
        <f t="shared" si="19"/>
        <v>0</v>
      </c>
      <c r="M236" s="27">
        <f t="shared" si="19"/>
        <v>0</v>
      </c>
      <c r="N236" s="17">
        <f t="shared" si="19"/>
        <v>0</v>
      </c>
      <c r="O236" s="27">
        <f>O217</f>
        <v>0</v>
      </c>
      <c r="P236" s="17">
        <f>P217</f>
        <v>0</v>
      </c>
      <c r="Q236" s="27">
        <f t="shared" si="19"/>
        <v>0</v>
      </c>
      <c r="R236" s="17">
        <f t="shared" si="19"/>
        <v>0</v>
      </c>
      <c r="S236" s="46">
        <f t="shared" si="19"/>
        <v>0</v>
      </c>
      <c r="T236" s="85">
        <f t="shared" si="19"/>
        <v>0</v>
      </c>
      <c r="U236" s="27">
        <f t="shared" si="19"/>
        <v>0</v>
      </c>
      <c r="V236" s="17">
        <f t="shared" si="19"/>
        <v>0</v>
      </c>
      <c r="W236" s="46">
        <f>W217</f>
        <v>0</v>
      </c>
      <c r="X236" s="17">
        <f>X217</f>
        <v>0</v>
      </c>
      <c r="Y236" s="27">
        <f t="shared" si="15"/>
        <v>0</v>
      </c>
      <c r="Z236" s="17">
        <f t="shared" si="15"/>
        <v>0</v>
      </c>
      <c r="AA236">
        <f>SUM(Y236:Z236)</f>
        <v>0</v>
      </c>
    </row>
    <row r="237" spans="4:27" ht="12.75">
      <c r="D237" s="40"/>
      <c r="F237" s="1"/>
      <c r="G237">
        <f>SUM(G232:G236)</f>
        <v>38</v>
      </c>
      <c r="H237">
        <f>SUM(H232:H236)</f>
        <v>29</v>
      </c>
      <c r="I237">
        <f aca="true" t="shared" si="20" ref="I237:V237">SUM(I232:I236)</f>
        <v>49</v>
      </c>
      <c r="J237">
        <f t="shared" si="20"/>
        <v>83</v>
      </c>
      <c r="K237">
        <f t="shared" si="20"/>
        <v>8</v>
      </c>
      <c r="L237">
        <f t="shared" si="20"/>
        <v>2</v>
      </c>
      <c r="M237">
        <f t="shared" si="20"/>
        <v>41</v>
      </c>
      <c r="N237">
        <f t="shared" si="20"/>
        <v>49</v>
      </c>
      <c r="O237">
        <f>SUM(O232:O236)</f>
        <v>0</v>
      </c>
      <c r="P237">
        <f>SUM(P232:P236)</f>
        <v>0</v>
      </c>
      <c r="Q237">
        <f t="shared" si="20"/>
        <v>52</v>
      </c>
      <c r="R237">
        <f t="shared" si="20"/>
        <v>112</v>
      </c>
      <c r="S237">
        <f t="shared" si="20"/>
        <v>1166</v>
      </c>
      <c r="T237">
        <f t="shared" si="20"/>
        <v>1516</v>
      </c>
      <c r="U237">
        <f t="shared" si="20"/>
        <v>148</v>
      </c>
      <c r="V237">
        <f t="shared" si="20"/>
        <v>225</v>
      </c>
      <c r="W237">
        <f>SUM(W232:W236)</f>
        <v>9</v>
      </c>
      <c r="X237">
        <f>SUM(X232:X236)</f>
        <v>7</v>
      </c>
      <c r="Y237">
        <f>SUM(Y232:Y236)</f>
        <v>1511</v>
      </c>
      <c r="Z237">
        <f>SUM(Z232:Z236)</f>
        <v>2023</v>
      </c>
      <c r="AA237">
        <f>SUM(AA232:AA236)</f>
        <v>3534</v>
      </c>
    </row>
    <row r="238" spans="4:6" ht="12.75">
      <c r="D238" s="40"/>
      <c r="F238" s="1"/>
    </row>
    <row r="239" spans="4:6" ht="12.75">
      <c r="D239" s="40"/>
      <c r="F239" s="1"/>
    </row>
    <row r="240" spans="4:6" ht="12.75">
      <c r="D240" s="40"/>
      <c r="F240" s="1"/>
    </row>
    <row r="241" spans="4:6" ht="12.75">
      <c r="D241" s="40"/>
      <c r="F241" s="1"/>
    </row>
    <row r="242" spans="4:6" ht="12.75">
      <c r="D242" s="40"/>
      <c r="F242" s="1"/>
    </row>
    <row r="243" spans="4:6" ht="12.75">
      <c r="D243" s="40"/>
      <c r="F243" s="1"/>
    </row>
    <row r="244" spans="4:6" ht="12.75">
      <c r="D244" s="40"/>
      <c r="F244" s="1"/>
    </row>
    <row r="245" spans="2:6" ht="12.75">
      <c r="B245" s="2" t="s">
        <v>8</v>
      </c>
      <c r="D245" s="40"/>
      <c r="F245" s="1"/>
    </row>
    <row r="246" spans="2:6" ht="12.75">
      <c r="B246" s="2" t="s">
        <v>36</v>
      </c>
      <c r="D246" s="40"/>
      <c r="F246" s="1"/>
    </row>
    <row r="247" spans="2:6" ht="12.75">
      <c r="B247" s="2" t="s">
        <v>608</v>
      </c>
      <c r="C247" s="30"/>
      <c r="D247" s="40"/>
      <c r="F247" s="1"/>
    </row>
    <row r="248" spans="2:6" ht="12.75">
      <c r="B248" s="2"/>
      <c r="C248" s="30"/>
      <c r="D248" s="40"/>
      <c r="F248" s="1"/>
    </row>
    <row r="249" spans="3:26" ht="12.75">
      <c r="C249" s="2" t="s">
        <v>14</v>
      </c>
      <c r="D249" s="40"/>
      <c r="F249" s="1"/>
      <c r="G249" s="99" t="s">
        <v>9</v>
      </c>
      <c r="H249" s="99"/>
      <c r="I249" s="99" t="s">
        <v>11</v>
      </c>
      <c r="J249" s="99"/>
      <c r="K249" s="99" t="s">
        <v>10</v>
      </c>
      <c r="L249" s="99"/>
      <c r="M249" s="99" t="s">
        <v>584</v>
      </c>
      <c r="N249" s="99"/>
      <c r="O249" s="97" t="s">
        <v>585</v>
      </c>
      <c r="P249" s="98"/>
      <c r="Q249" s="99" t="s">
        <v>3</v>
      </c>
      <c r="R249" s="99"/>
      <c r="S249" s="99" t="s">
        <v>4</v>
      </c>
      <c r="T249" s="99"/>
      <c r="U249" s="99" t="s">
        <v>5</v>
      </c>
      <c r="V249" s="99"/>
      <c r="W249" s="97" t="s">
        <v>94</v>
      </c>
      <c r="X249" s="98"/>
      <c r="Y249" s="99" t="s">
        <v>13</v>
      </c>
      <c r="Z249" s="99"/>
    </row>
    <row r="250" spans="2:28" ht="12.75">
      <c r="B250" s="2" t="s">
        <v>56</v>
      </c>
      <c r="D250" s="40"/>
      <c r="E250" s="30" t="s">
        <v>57</v>
      </c>
      <c r="F250" s="1"/>
      <c r="G250" s="24" t="s">
        <v>0</v>
      </c>
      <c r="H250" s="24" t="s">
        <v>6</v>
      </c>
      <c r="I250" s="24" t="s">
        <v>0</v>
      </c>
      <c r="J250" s="24" t="s">
        <v>6</v>
      </c>
      <c r="K250" s="24" t="s">
        <v>0</v>
      </c>
      <c r="L250" s="24" t="s">
        <v>6</v>
      </c>
      <c r="M250" s="33" t="s">
        <v>0</v>
      </c>
      <c r="N250" s="33" t="s">
        <v>6</v>
      </c>
      <c r="O250" s="33" t="s">
        <v>0</v>
      </c>
      <c r="P250" s="33" t="s">
        <v>6</v>
      </c>
      <c r="Q250" s="24" t="s">
        <v>0</v>
      </c>
      <c r="R250" s="24" t="s">
        <v>6</v>
      </c>
      <c r="S250" s="24" t="s">
        <v>0</v>
      </c>
      <c r="T250" s="24" t="s">
        <v>6</v>
      </c>
      <c r="U250" s="24" t="s">
        <v>0</v>
      </c>
      <c r="V250" s="24" t="s">
        <v>6</v>
      </c>
      <c r="W250" s="33" t="s">
        <v>0</v>
      </c>
      <c r="X250" s="33" t="s">
        <v>6</v>
      </c>
      <c r="Y250" s="24" t="s">
        <v>0</v>
      </c>
      <c r="Z250" s="24" t="s">
        <v>6</v>
      </c>
      <c r="AA250" s="28" t="s">
        <v>1</v>
      </c>
      <c r="AB250" s="19"/>
    </row>
    <row r="251" spans="2:27" ht="12.75">
      <c r="B251" s="109" t="s">
        <v>19</v>
      </c>
      <c r="C251" s="110"/>
      <c r="D251" s="111"/>
      <c r="E251" s="112" t="s">
        <v>18</v>
      </c>
      <c r="F251" s="113"/>
      <c r="G251" s="25">
        <f>SUMIF(E7:E96,"=AS",G7:G96)</f>
        <v>0</v>
      </c>
      <c r="H251" s="83">
        <f>SUMIF(E7:E96,"=AS",H7:H96)</f>
        <v>1</v>
      </c>
      <c r="I251" s="25">
        <f>SUMIF(E7:E96,"=AS",I7:I96)</f>
        <v>26</v>
      </c>
      <c r="J251" s="13">
        <f>SUMIF(E7:E96,"=AS",J7:J96)</f>
        <v>30</v>
      </c>
      <c r="K251" s="47">
        <f>SUMIF(E7:E96,"=AS",K7:K96)</f>
        <v>1</v>
      </c>
      <c r="L251" s="83">
        <f>SUMIF(E7:E96,"=AS",L7:L96)</f>
        <v>0</v>
      </c>
      <c r="M251" s="25">
        <f>SUMIF(E7:E96,"=AS",M7:M96)</f>
        <v>6</v>
      </c>
      <c r="N251" s="13">
        <f>SUMIF(E7:E96,"=AS",N7:N96)</f>
        <v>16</v>
      </c>
      <c r="O251" s="25">
        <f>SUMIF(E7:E96,"=AS",O7:O96)</f>
        <v>0</v>
      </c>
      <c r="P251" s="13">
        <f>SUMIF(E7:E96,"=AS",P7:P96)</f>
        <v>0</v>
      </c>
      <c r="Q251" s="25">
        <f>SUMIF(E7:E96,"=AS",Q7:Q96)</f>
        <v>19</v>
      </c>
      <c r="R251" s="13">
        <f>SUMIF(E7:E96,"=AS",R7:R96)</f>
        <v>40</v>
      </c>
      <c r="S251" s="47">
        <f>SUMIF(E7:E96,"=AS",S7:S96)</f>
        <v>343</v>
      </c>
      <c r="T251" s="83">
        <f>SUMIF(E7:E96,"=AS",T7:T96)</f>
        <v>409</v>
      </c>
      <c r="U251" s="25">
        <f>SUMIF(E7:E96,"=AS",U7:U96)</f>
        <v>44</v>
      </c>
      <c r="V251" s="13">
        <f>SUMIF(E7:E96,"=AS",V7:V96)</f>
        <v>45</v>
      </c>
      <c r="W251" s="47">
        <f>SUMIF(E7:E96,"=AS",W7:W96)</f>
        <v>2</v>
      </c>
      <c r="X251" s="13">
        <f>SUMIF(E7:E96,"=AS",X7:X96)</f>
        <v>2</v>
      </c>
      <c r="Y251" s="25">
        <f>G251+I251+K251+M251+O251+Q251+S251+U251+W251</f>
        <v>441</v>
      </c>
      <c r="Z251" s="13">
        <f aca="true" t="shared" si="21" ref="Z251:Z259">H251+J251+L251+N251+P251+R251+T251+V251+X251</f>
        <v>543</v>
      </c>
      <c r="AA251">
        <f aca="true" t="shared" si="22" ref="AA251:AA259">SUM(Y251:Z251)</f>
        <v>984</v>
      </c>
    </row>
    <row r="252" spans="2:27" ht="12.75">
      <c r="B252" s="114" t="s">
        <v>20</v>
      </c>
      <c r="C252" s="115"/>
      <c r="D252" s="116"/>
      <c r="E252" s="117" t="s">
        <v>32</v>
      </c>
      <c r="F252" s="118"/>
      <c r="G252" s="26">
        <f>SUMIF(E7:E96,"=BUS",G7:G96)</f>
        <v>1</v>
      </c>
      <c r="H252" s="84">
        <f>SUMIF(E7:E96,"=BUS",H7:H96)</f>
        <v>0</v>
      </c>
      <c r="I252" s="26">
        <f>SUMIF(E7:E96,"=BUS",I7:I96)</f>
        <v>3</v>
      </c>
      <c r="J252" s="14">
        <f>SUMIF(E7:E96,"=BUS",J7:J96)</f>
        <v>5</v>
      </c>
      <c r="K252" s="45">
        <f>SUMIF(E7:E96,"=BUS",K7:K96)</f>
        <v>0</v>
      </c>
      <c r="L252" s="84">
        <f>SUMIF(E7:E96,"=BUS",L7:L96)</f>
        <v>0</v>
      </c>
      <c r="M252" s="26">
        <f>SUMIF(E7:E96,"=BUS",M7:M96)</f>
        <v>9</v>
      </c>
      <c r="N252" s="14">
        <f>SUMIF(E7:E96,"=BUS",N7:N96)</f>
        <v>3</v>
      </c>
      <c r="O252" s="26">
        <f>SUMIF(E7:E96,"=BUS",O7:O96)</f>
        <v>0</v>
      </c>
      <c r="P252" s="14">
        <f>SUMIF(E7:E96,"=BUS",P7:P96)</f>
        <v>0</v>
      </c>
      <c r="Q252" s="26">
        <f>SUMIF(E7:E96,"=BUS",Q7:Q96)</f>
        <v>7</v>
      </c>
      <c r="R252" s="14">
        <f>SUMIF(E7:E96,"=BUS",R7:R96)</f>
        <v>7</v>
      </c>
      <c r="S252" s="45">
        <f>SUMIF(E7:E96,"=BUS",S7:S96)</f>
        <v>175</v>
      </c>
      <c r="T252" s="84">
        <f>SUMIF(E7:E96,"=BUS",T7:T96)</f>
        <v>111</v>
      </c>
      <c r="U252" s="26">
        <f>SUMIF(E7:E96,"=BUS",U7:U96)</f>
        <v>16</v>
      </c>
      <c r="V252" s="14">
        <f>SUMIF(E7:E96,"=BUS",V7:V96)</f>
        <v>11</v>
      </c>
      <c r="W252" s="45">
        <f>SUMIF(E7:E96,"=BUS",W7:W96)</f>
        <v>3</v>
      </c>
      <c r="X252" s="14">
        <f>SUMIF(E7:E96,"=BUS",X7:X96)</f>
        <v>1</v>
      </c>
      <c r="Y252" s="26">
        <f aca="true" t="shared" si="23" ref="Y252:Y259">G252+I252+K252+M252+O252+Q252+S252+U252+W252</f>
        <v>214</v>
      </c>
      <c r="Z252" s="14">
        <f t="shared" si="21"/>
        <v>138</v>
      </c>
      <c r="AA252">
        <f t="shared" si="22"/>
        <v>352</v>
      </c>
    </row>
    <row r="253" spans="2:27" ht="12.75">
      <c r="B253" s="114" t="s">
        <v>21</v>
      </c>
      <c r="C253" s="115"/>
      <c r="D253" s="116"/>
      <c r="E253" s="117" t="s">
        <v>42</v>
      </c>
      <c r="F253" s="118"/>
      <c r="G253" s="26">
        <f>SUMIF(E7:E96,"=ENGR",G7:G96)</f>
        <v>0</v>
      </c>
      <c r="H253" s="84">
        <f>SUMIF(E7:E96,"=ENGR",H7:H96)</f>
        <v>0</v>
      </c>
      <c r="I253" s="26">
        <f>SUMIF(E7:E96,"=ENGR",I7:I96)</f>
        <v>4</v>
      </c>
      <c r="J253" s="14">
        <f>SUMIF(E7:E96,"=ENGR",J7:J96)</f>
        <v>2</v>
      </c>
      <c r="K253" s="45">
        <f>SUMIF(E7:E96,"=ENGR",K7:K96)</f>
        <v>1</v>
      </c>
      <c r="L253" s="84">
        <f>SUMIF(E7:E96,"=ENGR",L7:L96)</f>
        <v>0</v>
      </c>
      <c r="M253" s="26">
        <f>SUMIF(E7:E96,"=ENGR",M7:M96)</f>
        <v>4</v>
      </c>
      <c r="N253" s="14">
        <f>SUMIF(E7:E96,"=ENGR",N7:N96)</f>
        <v>3</v>
      </c>
      <c r="O253" s="26">
        <f>SUMIF(E7:E96,"=ENGR",O7:O96)</f>
        <v>0</v>
      </c>
      <c r="P253" s="14">
        <f>SUMIF(E7:E96,"=ENGR",P7:P96)</f>
        <v>0</v>
      </c>
      <c r="Q253" s="26">
        <f>SUMIF(E7:E96,"=ENGR",Q7:Q96)</f>
        <v>5</v>
      </c>
      <c r="R253" s="14">
        <f>SUMIF(E7:E96,"=ENGR",R7:R96)</f>
        <v>2</v>
      </c>
      <c r="S253" s="45">
        <f>SUMIF(E7:E96,"=ENGR",S7:S96)</f>
        <v>150</v>
      </c>
      <c r="T253" s="84">
        <f>SUMIF(E7:E96,"=ENGR",T7:T96)</f>
        <v>28</v>
      </c>
      <c r="U253" s="26">
        <f>SUMIF(E7:E96,"=ENGR",U7:U96)</f>
        <v>15</v>
      </c>
      <c r="V253" s="14">
        <f>SUMIF(E7:E96,"=ENGR",V7:V96)</f>
        <v>3</v>
      </c>
      <c r="W253" s="45">
        <f>SUMIF(E7:E96,"=ENGR",W7:W96)</f>
        <v>1</v>
      </c>
      <c r="X253" s="14">
        <f>SUMIF(E7:E96,"=ENGR",X7:X96)</f>
        <v>0</v>
      </c>
      <c r="Y253" s="26">
        <f t="shared" si="23"/>
        <v>180</v>
      </c>
      <c r="Z253" s="14">
        <f t="shared" si="21"/>
        <v>38</v>
      </c>
      <c r="AA253">
        <f t="shared" si="22"/>
        <v>218</v>
      </c>
    </row>
    <row r="254" spans="2:27" ht="12.75">
      <c r="B254" s="114" t="s">
        <v>22</v>
      </c>
      <c r="C254" s="115"/>
      <c r="D254" s="116"/>
      <c r="E254" s="119" t="s">
        <v>41</v>
      </c>
      <c r="F254" s="120"/>
      <c r="G254" s="26">
        <f>SUMIF(E7:E96,"=ELSCI",G7:G96)</f>
        <v>1</v>
      </c>
      <c r="H254" s="84">
        <f>SUMIF(E7:E96,"=ELSCI",H7:H96)</f>
        <v>1</v>
      </c>
      <c r="I254" s="26">
        <f>SUMIF(E7:E96,"=ELSCI",I7:I96)</f>
        <v>2</v>
      </c>
      <c r="J254" s="14">
        <f>SUMIF(E7:E96,"=ELSCI",J7:J96)</f>
        <v>9</v>
      </c>
      <c r="K254" s="45">
        <f>SUMIF(E7:E96,"=ELSCI",K7:K96)</f>
        <v>2</v>
      </c>
      <c r="L254" s="84">
        <f>SUMIF(E7:E96,"=ELSCI",L7:L96)</f>
        <v>0</v>
      </c>
      <c r="M254" s="26">
        <f>SUMIF(E7:E96,"=ELSCI",M7:M96)</f>
        <v>5</v>
      </c>
      <c r="N254" s="14">
        <f>SUMIF(E7:E96,"=ELSCI",N7:N96)</f>
        <v>5</v>
      </c>
      <c r="O254" s="26">
        <f>SUMIF(E7:E96,"=ELSCI",O7:O96)</f>
        <v>0</v>
      </c>
      <c r="P254" s="14">
        <f>SUMIF(E7:E96,"=ELSCI",P7:P96)</f>
        <v>0</v>
      </c>
      <c r="Q254" s="26">
        <f>SUMIF(E7:E96,"=ELSCI",Q7:Q96)</f>
        <v>8</v>
      </c>
      <c r="R254" s="14">
        <f>SUMIF(E7:E96,"=ELSCI",R7:R96)</f>
        <v>8</v>
      </c>
      <c r="S254" s="45">
        <f>SUMIF(E7:E96,"=ELSCI",S7:S96)</f>
        <v>156</v>
      </c>
      <c r="T254" s="84">
        <f>SUMIF(E7:E96,"=ELSCI",T7:T96)</f>
        <v>197</v>
      </c>
      <c r="U254" s="26">
        <f>SUMIF(E7:E96,"=ELSCI",U7:U96)</f>
        <v>25</v>
      </c>
      <c r="V254" s="14">
        <f>SUMIF(E7:E96,"=ELSCI",V7:V96)</f>
        <v>29</v>
      </c>
      <c r="W254" s="45">
        <f>SUMIF(E7:E96,"=ELSCI",W7:W96)</f>
        <v>0</v>
      </c>
      <c r="X254" s="14">
        <f>SUMIF(E7:E96,"=ELSCI",X7:X96)</f>
        <v>1</v>
      </c>
      <c r="Y254" s="26">
        <f t="shared" si="23"/>
        <v>199</v>
      </c>
      <c r="Z254" s="14">
        <f t="shared" si="21"/>
        <v>250</v>
      </c>
      <c r="AA254">
        <f t="shared" si="22"/>
        <v>449</v>
      </c>
    </row>
    <row r="255" spans="2:27" ht="12.75">
      <c r="B255" s="114" t="s">
        <v>23</v>
      </c>
      <c r="C255" s="115"/>
      <c r="D255" s="116"/>
      <c r="E255" s="119" t="s">
        <v>28</v>
      </c>
      <c r="F255" s="120"/>
      <c r="G255" s="26">
        <f>SUMIF(E7:E96,"=HSS",G7:G96)</f>
        <v>0</v>
      </c>
      <c r="H255" s="84">
        <f>SUMIF(E7:E96,"=HSS",H7:H96)</f>
        <v>0</v>
      </c>
      <c r="I255" s="26">
        <f>SUMIF(E7:E96,"=HSS",I7:I96)</f>
        <v>7</v>
      </c>
      <c r="J255" s="14">
        <f>SUMIF(E7:E96,"=HSS",J7:J96)</f>
        <v>24</v>
      </c>
      <c r="K255" s="45">
        <f>SUMIF(E7:E96,"=HSS",K7:K96)</f>
        <v>2</v>
      </c>
      <c r="L255" s="84">
        <f>SUMIF(E7:E96,"=HSS",L7:L96)</f>
        <v>0</v>
      </c>
      <c r="M255" s="26">
        <f>SUMIF(E7:E96,"=HSS",M7:M96)</f>
        <v>1</v>
      </c>
      <c r="N255" s="14">
        <f>SUMIF(E7:E96,"=HSS",N7:N96)</f>
        <v>3</v>
      </c>
      <c r="O255" s="26">
        <f>SUMIF(E7:E96,"=HSS",O7:O96)</f>
        <v>0</v>
      </c>
      <c r="P255" s="14">
        <f>SUMIF(E7:E96,"=HSS",P7:P96)</f>
        <v>0</v>
      </c>
      <c r="Q255" s="26">
        <f>SUMIF(E7:E96,"=HSS",Q7:Q96)</f>
        <v>7</v>
      </c>
      <c r="R255" s="14">
        <f>SUMIF(E7:E96,"=HSS",R7:R96)</f>
        <v>30</v>
      </c>
      <c r="S255" s="45">
        <f>SUMIF(E7:E96,"=HSS",S7:S96)</f>
        <v>81</v>
      </c>
      <c r="T255" s="84">
        <f>SUMIF(E7:E96,"=HSS",T7:T96)</f>
        <v>339</v>
      </c>
      <c r="U255" s="26">
        <f>SUMIF(E7:E96,"=HSS",U7:U96)</f>
        <v>10</v>
      </c>
      <c r="V255" s="14">
        <f>SUMIF(E7:E96,"=HSS",V7:V96)</f>
        <v>42</v>
      </c>
      <c r="W255" s="45">
        <f>SUMIF(E7:E96,"=HSS",W7:W96)</f>
        <v>0</v>
      </c>
      <c r="X255" s="14">
        <f>SUMIF(E7:E96,"=HSS",X7:X96)</f>
        <v>0</v>
      </c>
      <c r="Y255" s="26">
        <f t="shared" si="23"/>
        <v>108</v>
      </c>
      <c r="Z255" s="14">
        <f t="shared" si="21"/>
        <v>438</v>
      </c>
      <c r="AA255">
        <f t="shared" si="22"/>
        <v>546</v>
      </c>
    </row>
    <row r="256" spans="2:27" ht="12.75">
      <c r="B256" s="114" t="s">
        <v>24</v>
      </c>
      <c r="C256" s="115"/>
      <c r="D256" s="116"/>
      <c r="E256" s="119" t="s">
        <v>43</v>
      </c>
      <c r="F256" s="120"/>
      <c r="G256" s="26">
        <f>SUMIF(E7:E96,"=NURS",G7:G96)</f>
        <v>0</v>
      </c>
      <c r="H256" s="84">
        <f>SUMIF(E7:E96,"=NURS",H7:H96)</f>
        <v>0</v>
      </c>
      <c r="I256" s="26">
        <f>SUMIF(E7:E96,"=NURS",I7:I96)</f>
        <v>0</v>
      </c>
      <c r="J256" s="14">
        <f>SUMIF(E7:E96,"=NURS",J7:J96)</f>
        <v>2</v>
      </c>
      <c r="K256" s="45">
        <f>SUMIF(E7:E96,"=NURS",K7:K96)</f>
        <v>0</v>
      </c>
      <c r="L256" s="84">
        <f>SUMIF(E7:E96,"=NURS",L7:L96)</f>
        <v>2</v>
      </c>
      <c r="M256" s="26">
        <f>SUMIF(E7:E96,"=NURS",M7:M96)</f>
        <v>0</v>
      </c>
      <c r="N256" s="14">
        <f>SUMIF(E7:E96,"=NURS",N7:N96)</f>
        <v>1</v>
      </c>
      <c r="O256" s="26">
        <f>SUMIF(E7:E96,"=NURS",O7:O96)</f>
        <v>0</v>
      </c>
      <c r="P256" s="14">
        <f>SUMIF(E7:E96,"=NURS",P7:P96)</f>
        <v>0</v>
      </c>
      <c r="Q256" s="26">
        <f>SUMIF(E7:E96,"=NURS",Q7:Q96)</f>
        <v>0</v>
      </c>
      <c r="R256" s="14">
        <f>SUMIF(E7:E96,"=NURS",R7:R96)</f>
        <v>5</v>
      </c>
      <c r="S256" s="45">
        <f>SUMIF(E7:E96,"=NURS",S7:S96)</f>
        <v>13</v>
      </c>
      <c r="T256" s="84">
        <f>SUMIF(E7:E96,"=NURS",T7:T96)</f>
        <v>125</v>
      </c>
      <c r="U256" s="26">
        <f>SUMIF(E7:E96,"=NURS",U7:U96)</f>
        <v>1</v>
      </c>
      <c r="V256" s="14">
        <f>SUMIF(E7:E96,"=NURS",V7:V96)</f>
        <v>19</v>
      </c>
      <c r="W256" s="45">
        <f>SUMIF(E7:E96,"=NURS",W7:W96)</f>
        <v>0</v>
      </c>
      <c r="X256" s="14">
        <f>SUMIF(E7:E96,"=NURS",X7:X96)</f>
        <v>0</v>
      </c>
      <c r="Y256" s="26">
        <f t="shared" si="23"/>
        <v>14</v>
      </c>
      <c r="Z256" s="14">
        <f t="shared" si="21"/>
        <v>154</v>
      </c>
      <c r="AA256">
        <f t="shared" si="22"/>
        <v>168</v>
      </c>
    </row>
    <row r="257" spans="2:27" ht="12.75">
      <c r="B257" s="114" t="s">
        <v>25</v>
      </c>
      <c r="C257" s="115"/>
      <c r="D257" s="116"/>
      <c r="E257" s="119" t="s">
        <v>30</v>
      </c>
      <c r="F257" s="120"/>
      <c r="G257" s="26">
        <f>SUMIF(E7:E96,"=OC",G7:G96)</f>
        <v>0</v>
      </c>
      <c r="H257" s="84">
        <f>SUMIF(E7:E96,"=OC",H7:H96)</f>
        <v>0</v>
      </c>
      <c r="I257" s="26">
        <f>SUMIF(E7:E96,"=OC",I7:I96)</f>
        <v>0</v>
      </c>
      <c r="J257" s="14">
        <f>SUMIF(E7:E96,"=OC",J7:J96)</f>
        <v>0</v>
      </c>
      <c r="K257" s="45">
        <f>SUMIF(E7:E96,"=OC",K7:K96)</f>
        <v>0</v>
      </c>
      <c r="L257" s="84">
        <f>SUMIF(E7:E96,"=OC",L7:L96)</f>
        <v>0</v>
      </c>
      <c r="M257" s="26">
        <f>SUMIF(E7:E96,"=OC",M7:M96)</f>
        <v>0</v>
      </c>
      <c r="N257" s="14">
        <f>SUMIF(E7:E96,"=OC",N7:N96)</f>
        <v>0</v>
      </c>
      <c r="O257" s="26">
        <f>SUMIF(E7:E96,"=OC",O7:O96)</f>
        <v>0</v>
      </c>
      <c r="P257" s="14">
        <f>SUMIF(E7:E96,"=OC",P7:P96)</f>
        <v>0</v>
      </c>
      <c r="Q257" s="26">
        <f>SUMIF(E7:E96,"=OC",Q7:Q96)</f>
        <v>0</v>
      </c>
      <c r="R257" s="14">
        <f>SUMIF(E7:E96,"=OC",R7:R96)</f>
        <v>0</v>
      </c>
      <c r="S257" s="45">
        <f>SUMIF(E7:E96,"=OC",S7:S96)</f>
        <v>0</v>
      </c>
      <c r="T257" s="84">
        <f>SUMIF(E7:E96,"=OC",T7:T96)</f>
        <v>0</v>
      </c>
      <c r="U257" s="26">
        <f>SUMIF(E7:E96,"=OC",U7:U96)</f>
        <v>0</v>
      </c>
      <c r="V257" s="14">
        <f>SUMIF(E7:E96,"=OC",V7:V96)</f>
        <v>0</v>
      </c>
      <c r="W257" s="45">
        <f>SUMIF(E7:E96,"=OC",W7:W96)</f>
        <v>0</v>
      </c>
      <c r="X257" s="14">
        <f>SUMIF(E7:E96,"=OC",X7:X96)</f>
        <v>0</v>
      </c>
      <c r="Y257" s="26">
        <f t="shared" si="23"/>
        <v>0</v>
      </c>
      <c r="Z257" s="14">
        <f t="shared" si="21"/>
        <v>0</v>
      </c>
      <c r="AA257">
        <f t="shared" si="22"/>
        <v>0</v>
      </c>
    </row>
    <row r="258" spans="2:27" ht="12.75">
      <c r="B258" s="114" t="s">
        <v>26</v>
      </c>
      <c r="C258" s="115"/>
      <c r="D258" s="116"/>
      <c r="E258" s="151" t="s">
        <v>17</v>
      </c>
      <c r="F258" s="120"/>
      <c r="G258" s="26">
        <f>SUMIF(E7:E96,"=PH",G7:G96)</f>
        <v>0</v>
      </c>
      <c r="H258" s="84">
        <f>SUMIF(E7:E96,"=PH",H7:H96)</f>
        <v>0</v>
      </c>
      <c r="I258" s="26">
        <f>SUMIF(E7:E96,"=PH",I7:I96)</f>
        <v>0</v>
      </c>
      <c r="J258" s="14">
        <f>SUMIF(E7:E96,"=PH",J7:J96)</f>
        <v>0</v>
      </c>
      <c r="K258" s="45">
        <f>SUMIF(E7:E96,"=PH",K7:K96)</f>
        <v>0</v>
      </c>
      <c r="L258" s="84">
        <f>SUMIF(E7:E96,"=PH",L7:L96)</f>
        <v>0</v>
      </c>
      <c r="M258" s="26">
        <f>SUMIF(E7:E96,"=PH",M7:M96)</f>
        <v>0</v>
      </c>
      <c r="N258" s="14">
        <f>SUMIF(E7:E96,"=PH",N7:N96)</f>
        <v>0</v>
      </c>
      <c r="O258" s="26">
        <f>SUMIF(E7:E96,"=PH",O7:O96)</f>
        <v>0</v>
      </c>
      <c r="P258" s="14">
        <f>SUMIF(E7:E96,"=PH",P7:P96)</f>
        <v>0</v>
      </c>
      <c r="Q258" s="26">
        <f>SUMIF(E7:E96,"=PH",Q7:Q96)</f>
        <v>0</v>
      </c>
      <c r="R258" s="14">
        <f>SUMIF(E7:E96,"=PH",R7:R96)</f>
        <v>0</v>
      </c>
      <c r="S258" s="45">
        <f>SUMIF(E7:E96,"=PH",S7:S96)</f>
        <v>1</v>
      </c>
      <c r="T258" s="84">
        <f>SUMIF(E7:E96,"=PH",T7:T96)</f>
        <v>2</v>
      </c>
      <c r="U258" s="26">
        <f>SUMIF(E7:E96,"=PH",U7:U96)</f>
        <v>0</v>
      </c>
      <c r="V258" s="14">
        <f>SUMIF(E7:E96,"=PH",V7:V96)</f>
        <v>0</v>
      </c>
      <c r="W258" s="45">
        <f>SUMIF(E7:E96,"=PH",W7:W96)</f>
        <v>0</v>
      </c>
      <c r="X258" s="14">
        <f>SUMIF(E7:E96,"=PH",X7:X96)</f>
        <v>0</v>
      </c>
      <c r="Y258" s="26">
        <f t="shared" si="23"/>
        <v>1</v>
      </c>
      <c r="Z258" s="14">
        <f t="shared" si="21"/>
        <v>2</v>
      </c>
      <c r="AA258">
        <f t="shared" si="22"/>
        <v>3</v>
      </c>
    </row>
    <row r="259" spans="2:27" ht="12.75">
      <c r="B259" s="121" t="s">
        <v>38</v>
      </c>
      <c r="C259" s="122"/>
      <c r="D259" s="123"/>
      <c r="E259" s="124" t="s">
        <v>29</v>
      </c>
      <c r="F259" s="125"/>
      <c r="G259" s="27">
        <f>SUMIF(E7:E96,"=CCE",G7:G96)</f>
        <v>0</v>
      </c>
      <c r="H259" s="85">
        <f>SUMIF(E7:E96,"=CCE",H7:H96)</f>
        <v>0</v>
      </c>
      <c r="I259" s="27">
        <f>SUMIF(E7:E96,"=CCE",I7:I96)</f>
        <v>0</v>
      </c>
      <c r="J259" s="17">
        <f>SUMIF(E7:E96,"=CCE",J7:J96)</f>
        <v>2</v>
      </c>
      <c r="K259" s="46">
        <f>SUMIF(E7:E96,"=CCE",K7:K96)</f>
        <v>0</v>
      </c>
      <c r="L259" s="85">
        <f>SUMIF(E7:E96,"=CCE",L7:L96)</f>
        <v>0</v>
      </c>
      <c r="M259" s="27">
        <f>SUMIF(E7:E96,"=CCE",M7:M96)</f>
        <v>0</v>
      </c>
      <c r="N259" s="17">
        <f>SUMIF(E7:E96,"=CCE",N7:N96)</f>
        <v>0</v>
      </c>
      <c r="O259" s="27">
        <f>SUMIF(E7:E96,"=CCE",O7:O96)</f>
        <v>0</v>
      </c>
      <c r="P259" s="17">
        <f>SUMIF(E7:E96,"=CCE",P7:P96)</f>
        <v>0</v>
      </c>
      <c r="Q259" s="27">
        <f>SUMIF(E7:E96,"=CCE",Q7:Q96)</f>
        <v>0</v>
      </c>
      <c r="R259" s="17">
        <f>SUMIF(E7:E96,"=CCE",R7:R96)</f>
        <v>0</v>
      </c>
      <c r="S259" s="46">
        <f>SUMIF(E7:E96,"=CCE",S7:S96)</f>
        <v>1</v>
      </c>
      <c r="T259" s="85">
        <f>SUMIF(E7:E96,"=CCE",T7:T96)</f>
        <v>4</v>
      </c>
      <c r="U259" s="27">
        <f>SUMIF(E7:E96,"=CCE",U7:U96)</f>
        <v>2</v>
      </c>
      <c r="V259" s="17">
        <f>SUMIF(E7:E96,"=CCE",V7:V96)</f>
        <v>5</v>
      </c>
      <c r="W259" s="46">
        <f>SUMIF(E7:E96,"=CCE",W7:W96)</f>
        <v>1</v>
      </c>
      <c r="X259" s="17">
        <f>SUMIF(E7:E96,"=CCE",X7:X96)</f>
        <v>0</v>
      </c>
      <c r="Y259" s="27">
        <f t="shared" si="23"/>
        <v>4</v>
      </c>
      <c r="Z259" s="17">
        <f t="shared" si="21"/>
        <v>11</v>
      </c>
      <c r="AA259">
        <f t="shared" si="22"/>
        <v>15</v>
      </c>
    </row>
    <row r="260" spans="2:27" ht="12.75">
      <c r="B260" s="31" t="s">
        <v>27</v>
      </c>
      <c r="D260" s="40"/>
      <c r="F260" s="1"/>
      <c r="G260">
        <f>SUM(G251:G259)</f>
        <v>2</v>
      </c>
      <c r="H260">
        <f aca="true" t="shared" si="24" ref="H260:AA260">SUM(H251:H259)</f>
        <v>2</v>
      </c>
      <c r="I260">
        <f t="shared" si="24"/>
        <v>42</v>
      </c>
      <c r="J260">
        <f t="shared" si="24"/>
        <v>74</v>
      </c>
      <c r="K260">
        <f t="shared" si="24"/>
        <v>6</v>
      </c>
      <c r="L260">
        <f t="shared" si="24"/>
        <v>2</v>
      </c>
      <c r="M260">
        <f t="shared" si="24"/>
        <v>25</v>
      </c>
      <c r="N260">
        <f t="shared" si="24"/>
        <v>31</v>
      </c>
      <c r="O260">
        <f>SUM(O251:O259)</f>
        <v>0</v>
      </c>
      <c r="P260">
        <f>SUM(P251:P259)</f>
        <v>0</v>
      </c>
      <c r="Q260">
        <f t="shared" si="24"/>
        <v>46</v>
      </c>
      <c r="R260">
        <f t="shared" si="24"/>
        <v>92</v>
      </c>
      <c r="S260">
        <f t="shared" si="24"/>
        <v>920</v>
      </c>
      <c r="T260">
        <f t="shared" si="24"/>
        <v>1215</v>
      </c>
      <c r="U260">
        <f t="shared" si="24"/>
        <v>113</v>
      </c>
      <c r="V260">
        <f t="shared" si="24"/>
        <v>154</v>
      </c>
      <c r="W260">
        <f>SUM(W251:W259)</f>
        <v>7</v>
      </c>
      <c r="X260">
        <f>SUM(X251:X259)</f>
        <v>4</v>
      </c>
      <c r="Y260">
        <f t="shared" si="24"/>
        <v>1161</v>
      </c>
      <c r="Z260">
        <f t="shared" si="24"/>
        <v>1574</v>
      </c>
      <c r="AA260">
        <f t="shared" si="24"/>
        <v>2735</v>
      </c>
    </row>
    <row r="261" spans="2:6" ht="12.75">
      <c r="B261" s="31"/>
      <c r="D261" s="40"/>
      <c r="F261" s="1"/>
    </row>
    <row r="262" spans="4:6" ht="12.75">
      <c r="D262" s="40"/>
      <c r="F262" s="1"/>
    </row>
    <row r="263" spans="3:26" ht="12.75">
      <c r="C263" s="2" t="s">
        <v>15</v>
      </c>
      <c r="D263" s="40"/>
      <c r="F263" s="1"/>
      <c r="G263" s="99" t="s">
        <v>9</v>
      </c>
      <c r="H263" s="99"/>
      <c r="I263" s="99" t="s">
        <v>11</v>
      </c>
      <c r="J263" s="99"/>
      <c r="K263" s="99" t="s">
        <v>10</v>
      </c>
      <c r="L263" s="99"/>
      <c r="M263" s="99" t="s">
        <v>584</v>
      </c>
      <c r="N263" s="99"/>
      <c r="O263" s="97" t="s">
        <v>585</v>
      </c>
      <c r="P263" s="98"/>
      <c r="Q263" s="99" t="s">
        <v>3</v>
      </c>
      <c r="R263" s="99"/>
      <c r="S263" s="99" t="s">
        <v>4</v>
      </c>
      <c r="T263" s="99"/>
      <c r="U263" s="99" t="s">
        <v>5</v>
      </c>
      <c r="V263" s="99"/>
      <c r="W263" s="97" t="s">
        <v>94</v>
      </c>
      <c r="X263" s="98"/>
      <c r="Y263" s="99" t="s">
        <v>13</v>
      </c>
      <c r="Z263" s="99"/>
    </row>
    <row r="264" spans="2:27" ht="12.75">
      <c r="B264" s="2" t="s">
        <v>56</v>
      </c>
      <c r="D264" s="40"/>
      <c r="E264" s="30" t="s">
        <v>57</v>
      </c>
      <c r="F264" s="1"/>
      <c r="G264" s="24" t="s">
        <v>0</v>
      </c>
      <c r="H264" s="24" t="s">
        <v>6</v>
      </c>
      <c r="I264" s="24" t="s">
        <v>0</v>
      </c>
      <c r="J264" s="24" t="s">
        <v>6</v>
      </c>
      <c r="K264" s="24" t="s">
        <v>0</v>
      </c>
      <c r="L264" s="24" t="s">
        <v>6</v>
      </c>
      <c r="M264" s="33" t="s">
        <v>0</v>
      </c>
      <c r="N264" s="33" t="s">
        <v>6</v>
      </c>
      <c r="O264" s="33" t="s">
        <v>0</v>
      </c>
      <c r="P264" s="33" t="s">
        <v>6</v>
      </c>
      <c r="Q264" s="24" t="s">
        <v>0</v>
      </c>
      <c r="R264" s="24" t="s">
        <v>6</v>
      </c>
      <c r="S264" s="24" t="s">
        <v>0</v>
      </c>
      <c r="T264" s="24" t="s">
        <v>6</v>
      </c>
      <c r="U264" s="24" t="s">
        <v>0</v>
      </c>
      <c r="V264" s="24" t="s">
        <v>6</v>
      </c>
      <c r="W264" s="33" t="s">
        <v>0</v>
      </c>
      <c r="X264" s="33" t="s">
        <v>6</v>
      </c>
      <c r="Y264" s="24" t="s">
        <v>0</v>
      </c>
      <c r="Z264" s="24" t="s">
        <v>6</v>
      </c>
      <c r="AA264" s="28" t="s">
        <v>1</v>
      </c>
    </row>
    <row r="265" spans="2:27" ht="12.75">
      <c r="B265" s="109" t="s">
        <v>19</v>
      </c>
      <c r="C265" s="110"/>
      <c r="D265" s="111"/>
      <c r="E265" s="112" t="s">
        <v>44</v>
      </c>
      <c r="F265" s="113"/>
      <c r="G265" s="25">
        <f>SUMIF(E106:E158,"=GRAS",G106:G158)</f>
        <v>2</v>
      </c>
      <c r="H265" s="83">
        <f>SUMIF(E106:E158,"=GRAS",H106:H158)</f>
        <v>2</v>
      </c>
      <c r="I265" s="25">
        <f>SUMIF(E106:E158,"=GRAS",I106:I158)</f>
        <v>2</v>
      </c>
      <c r="J265" s="13">
        <f>SUMIF(E106:E158,"=GRAS",J106:J158)</f>
        <v>2</v>
      </c>
      <c r="K265" s="47">
        <f>SUMIF(E106:E158,"=GRAS",K106:K158)</f>
        <v>0</v>
      </c>
      <c r="L265" s="83">
        <f>SUMIF(E106:E158,"=GRAS",L106:L158)</f>
        <v>0</v>
      </c>
      <c r="M265" s="25">
        <f>SUMIF(E106:E158,"=GRAS",M106:M158)</f>
        <v>0</v>
      </c>
      <c r="N265" s="13">
        <f>SUMIF(E106:E158,"=GRAS",N106:N158)</f>
        <v>2</v>
      </c>
      <c r="O265" s="25">
        <f>SUMIF(E106:E158,"=GRAS",O106:O158)</f>
        <v>0</v>
      </c>
      <c r="P265" s="13">
        <f>SUMIF(E106:E158,"=GRAS",P106:P158)</f>
        <v>0</v>
      </c>
      <c r="Q265" s="25">
        <f>SUMIF(E106:E158,"=GRAS",Q106:Q158)</f>
        <v>0</v>
      </c>
      <c r="R265" s="13">
        <f>SUMIF(E106:E158,"=GRAS",R106:R158)</f>
        <v>6</v>
      </c>
      <c r="S265" s="47">
        <f>SUMIF(E106:E158,"=GRAS",S106:S158)</f>
        <v>42</v>
      </c>
      <c r="T265" s="83">
        <f>SUMIF(E106:E158,"=GRAS",T106:T158)</f>
        <v>61</v>
      </c>
      <c r="U265" s="25">
        <f>SUMIF(E106:E158,"=GRAS",U106:U158)</f>
        <v>4</v>
      </c>
      <c r="V265" s="13">
        <f>SUMIF(E106:E158,"=GRAS",V106:V158)</f>
        <v>15</v>
      </c>
      <c r="W265" s="47">
        <f>SUMIF(E106:E158,"=GRAS",W106:W158)</f>
        <v>1</v>
      </c>
      <c r="X265" s="11">
        <f>SUMIF(E106:E158,"=GRAS",X106:X158)</f>
        <v>2</v>
      </c>
      <c r="Y265" s="25">
        <f aca="true" t="shared" si="25" ref="Y265:Z273">G265+I265+K265+M265+O265+Q265+S265+U265+W265</f>
        <v>51</v>
      </c>
      <c r="Z265" s="13">
        <f t="shared" si="25"/>
        <v>90</v>
      </c>
      <c r="AA265">
        <f aca="true" t="shared" si="26" ref="AA265:AA273">SUM(Y265:Z265)</f>
        <v>141</v>
      </c>
    </row>
    <row r="266" spans="2:27" ht="12.75">
      <c r="B266" s="114" t="s">
        <v>20</v>
      </c>
      <c r="C266" s="115"/>
      <c r="D266" s="116"/>
      <c r="E266" s="117" t="s">
        <v>51</v>
      </c>
      <c r="F266" s="118"/>
      <c r="G266" s="26">
        <f>SUMIF(E106:E158,"=GRBUS",G106:G158)</f>
        <v>9</v>
      </c>
      <c r="H266" s="84">
        <f>SUMIF(E106:E158,"=GRBUS",H106:H158)</f>
        <v>0</v>
      </c>
      <c r="I266" s="26">
        <f>SUMIF(E106:E158,"=GRBUS",I106:I158)</f>
        <v>1</v>
      </c>
      <c r="J266" s="14">
        <f>SUMIF(E106:E158,"=GRBUS",J106:J158)</f>
        <v>1</v>
      </c>
      <c r="K266" s="45">
        <f>SUMIF(E106:E158,"=GRBUS",K106:K158)</f>
        <v>0</v>
      </c>
      <c r="L266" s="84">
        <f>SUMIF(E106:E158,"=GRBUS",L106:L158)</f>
        <v>0</v>
      </c>
      <c r="M266" s="26">
        <f>SUMIF(E106:E158,"=GRBUS",M106:M158)</f>
        <v>2</v>
      </c>
      <c r="N266" s="14">
        <f>SUMIF(E106:E158,"=GRBUS",N106:N158)</f>
        <v>2</v>
      </c>
      <c r="O266" s="26">
        <f>SUMIF(E106:E158,"=GRBUS",O106:O158)</f>
        <v>0</v>
      </c>
      <c r="P266" s="14">
        <f>SUMIF(E106:E158,"=GRBUS",P106:P158)</f>
        <v>0</v>
      </c>
      <c r="Q266" s="26">
        <f>SUMIF(E106:E158,"=GRBUS",Q106:Q158)</f>
        <v>3</v>
      </c>
      <c r="R266" s="14">
        <f>SUMIF(E106:E158,"=GRBUS",R106:R158)</f>
        <v>1</v>
      </c>
      <c r="S266" s="45">
        <f>SUMIF(E106:E158,"=GRBUS",S106:S158)</f>
        <v>54</v>
      </c>
      <c r="T266" s="84">
        <f>SUMIF(E106:E158,"=GRBUS",T106:T158)</f>
        <v>33</v>
      </c>
      <c r="U266" s="26">
        <f>SUMIF(E106:E158,"=GRBUS",U106:U158)</f>
        <v>8</v>
      </c>
      <c r="V266" s="14">
        <f>SUMIF(E106:E158,"=GRBUS",V106:V158)</f>
        <v>6</v>
      </c>
      <c r="W266" s="45">
        <f>SUMIF(E106:E158,"=GRBUS",W106:W158)</f>
        <v>0</v>
      </c>
      <c r="X266" s="6">
        <f>SUMIF(E106:E158,"=GRBUS",X106:X158)</f>
        <v>0</v>
      </c>
      <c r="Y266" s="26">
        <f t="shared" si="25"/>
        <v>77</v>
      </c>
      <c r="Z266" s="14">
        <f t="shared" si="25"/>
        <v>43</v>
      </c>
      <c r="AA266">
        <f t="shared" si="26"/>
        <v>120</v>
      </c>
    </row>
    <row r="267" spans="2:27" ht="12.75">
      <c r="B267" s="114" t="s">
        <v>21</v>
      </c>
      <c r="C267" s="115"/>
      <c r="D267" s="116"/>
      <c r="E267" s="117" t="s">
        <v>47</v>
      </c>
      <c r="F267" s="118"/>
      <c r="G267" s="26">
        <f>SUMIF(E106:E158,"=GRENG",G106:G158)</f>
        <v>7</v>
      </c>
      <c r="H267" s="84">
        <f>SUMIF(E106:E158,"=GRENG",H106:H158)</f>
        <v>3</v>
      </c>
      <c r="I267" s="26">
        <f>SUMIF(E106:E158,"=GRENG",I106:I158)</f>
        <v>0</v>
      </c>
      <c r="J267" s="14">
        <f>SUMIF(E106:E158,"=GRENG",J106:J158)</f>
        <v>0</v>
      </c>
      <c r="K267" s="45">
        <f>SUMIF(E106:E158,"=GRENG",K106:K158)</f>
        <v>0</v>
      </c>
      <c r="L267" s="84">
        <f>SUMIF(E106:E158,"=GRENG",L106:L158)</f>
        <v>0</v>
      </c>
      <c r="M267" s="26">
        <f>SUMIF(E106:E158,"=GRENG",M106:M158)</f>
        <v>2</v>
      </c>
      <c r="N267" s="14">
        <f>SUMIF(E106:E158,"=GRENG",N106:N158)</f>
        <v>0</v>
      </c>
      <c r="O267" s="26">
        <f>SUMIF(E106:E158,"=GRENG",O106:O158)</f>
        <v>0</v>
      </c>
      <c r="P267" s="14">
        <f>SUMIF(E106:E158,"=GRENG",P106:P158)</f>
        <v>0</v>
      </c>
      <c r="Q267" s="26">
        <f>SUMIF(E106:E158,"=GRENG",Q106:Q158)</f>
        <v>2</v>
      </c>
      <c r="R267" s="14">
        <f>SUMIF(E106:E158,"=GRENG",R106:R158)</f>
        <v>0</v>
      </c>
      <c r="S267" s="45">
        <f>SUMIF(E106:E158,"=GRENG",S106:S158)</f>
        <v>35</v>
      </c>
      <c r="T267" s="84">
        <f>SUMIF(E106:E158,"=GRENG",T106:T158)</f>
        <v>5</v>
      </c>
      <c r="U267" s="26">
        <f>SUMIF(E106:E158,"=GRENG",U106:U158)</f>
        <v>2</v>
      </c>
      <c r="V267" s="14">
        <f>SUMIF(E106:E158,"=GRENG",V106:V158)</f>
        <v>1</v>
      </c>
      <c r="W267" s="45">
        <f>SUMIF(E106:E158,"=GRENG",W106:W158)</f>
        <v>0</v>
      </c>
      <c r="X267" s="6">
        <f>SUMIF(E106:E158,"=GRENG",X106:X158)</f>
        <v>0</v>
      </c>
      <c r="Y267" s="26">
        <f t="shared" si="25"/>
        <v>48</v>
      </c>
      <c r="Z267" s="14">
        <f t="shared" si="25"/>
        <v>9</v>
      </c>
      <c r="AA267">
        <f t="shared" si="26"/>
        <v>57</v>
      </c>
    </row>
    <row r="268" spans="2:27" ht="12.75">
      <c r="B268" s="114" t="s">
        <v>22</v>
      </c>
      <c r="C268" s="115"/>
      <c r="D268" s="116"/>
      <c r="E268" s="119" t="s">
        <v>45</v>
      </c>
      <c r="F268" s="120"/>
      <c r="G268" s="26">
        <f>SUMIF(E106:E158,"=GRELS",G106:G158)</f>
        <v>4</v>
      </c>
      <c r="H268" s="84">
        <f>SUMIF(E106:E158,"=GRELS",H106:H158)</f>
        <v>3</v>
      </c>
      <c r="I268" s="26">
        <f>SUMIF(E106:E158,"=GRELS",I106:I158)</f>
        <v>1</v>
      </c>
      <c r="J268" s="14">
        <f>SUMIF(E106:E158,"=GRELS",J106:J158)</f>
        <v>1</v>
      </c>
      <c r="K268" s="45">
        <f>SUMIF(E106:E158,"=GRELS",K106:K158)</f>
        <v>0</v>
      </c>
      <c r="L268" s="84">
        <f>SUMIF(E106:E158,"=GRELS",L106:L158)</f>
        <v>0</v>
      </c>
      <c r="M268" s="26">
        <f>SUMIF(E106:E158,"=GRELS",M106:M158)</f>
        <v>2</v>
      </c>
      <c r="N268" s="14">
        <f>SUMIF(E106:E158,"=GRELS",N106:N158)</f>
        <v>1</v>
      </c>
      <c r="O268" s="26">
        <f>SUMIF(E106:E158,"=GRELS",O106:O158)</f>
        <v>0</v>
      </c>
      <c r="P268" s="14">
        <f>SUMIF(E106:E158,"=GRELS",P106:P158)</f>
        <v>0</v>
      </c>
      <c r="Q268" s="26">
        <f>SUMIF(E106:E158,"=GRELS",Q106:Q158)</f>
        <v>0</v>
      </c>
      <c r="R268" s="14">
        <f>SUMIF(E106:E158,"=GRELS",R106:R158)</f>
        <v>1</v>
      </c>
      <c r="S268" s="45">
        <f>SUMIF(E106:E158,"=GRELS",S106:S158)</f>
        <v>24</v>
      </c>
      <c r="T268" s="84">
        <f>SUMIF(E106:E158,"=GRELS",T106:T158)</f>
        <v>29</v>
      </c>
      <c r="U268" s="26">
        <f>SUMIF(E106:E158,"=GRELS",U106:U158)</f>
        <v>7</v>
      </c>
      <c r="V268" s="14">
        <f>SUMIF(E106:E158,"=GRELS",V106:V158)</f>
        <v>8</v>
      </c>
      <c r="W268" s="45">
        <f>SUMIF(E106:E158,"=GRELS",W106:W158)</f>
        <v>1</v>
      </c>
      <c r="X268" s="6">
        <f>SUMIF(E106:E158,"=GRELS",X106:X158)</f>
        <v>0</v>
      </c>
      <c r="Y268" s="26">
        <f t="shared" si="25"/>
        <v>39</v>
      </c>
      <c r="Z268" s="14">
        <f t="shared" si="25"/>
        <v>43</v>
      </c>
      <c r="AA268">
        <f t="shared" si="26"/>
        <v>82</v>
      </c>
    </row>
    <row r="269" spans="2:27" ht="12.75">
      <c r="B269" s="114" t="s">
        <v>23</v>
      </c>
      <c r="C269" s="115"/>
      <c r="D269" s="116"/>
      <c r="E269" s="119" t="s">
        <v>46</v>
      </c>
      <c r="F269" s="120"/>
      <c r="G269" s="26">
        <f>SUMIF(E106:E158,"=GRHSS",G106:G158)</f>
        <v>0</v>
      </c>
      <c r="H269" s="84">
        <f>SUMIF(E106:E158,"=GRHSS",H106:H158)</f>
        <v>5</v>
      </c>
      <c r="I269" s="26">
        <f>SUMIF(E106:E158,"=GRHSS",I106:I158)</f>
        <v>0</v>
      </c>
      <c r="J269" s="14">
        <f>SUMIF(E106:E158,"=GRHSS",J106:J158)</f>
        <v>3</v>
      </c>
      <c r="K269" s="45">
        <f>SUMIF(E106:E158,"=GRHSS",K106:K158)</f>
        <v>1</v>
      </c>
      <c r="L269" s="84">
        <f>SUMIF(E106:E158,"=GRHSS",L106:L158)</f>
        <v>0</v>
      </c>
      <c r="M269" s="26">
        <f>SUMIF(E106:E158,"=GRHSS",M106:M158)</f>
        <v>2</v>
      </c>
      <c r="N269" s="14">
        <f>SUMIF(E106:E158,"=GRHSS",N106:N158)</f>
        <v>3</v>
      </c>
      <c r="O269" s="26">
        <f>SUMIF(E106:E158,"=GRHSS",O106:O158)</f>
        <v>0</v>
      </c>
      <c r="P269" s="14">
        <f>SUMIF(E106:E158,"=GRHSS",P106:P158)</f>
        <v>0</v>
      </c>
      <c r="Q269" s="26">
        <f>SUMIF(E106:E158,"=GRHSS",Q106:Q158)</f>
        <v>0</v>
      </c>
      <c r="R269" s="14">
        <f>SUMIF(E106:E158,"=GRHSS",R106:R158)</f>
        <v>7</v>
      </c>
      <c r="S269" s="45">
        <f>SUMIF(E106:E158,"=GRHSS",S106:S158)</f>
        <v>14</v>
      </c>
      <c r="T269" s="84">
        <f>SUMIF(E106:E158,"=GRHSS",T106:T158)</f>
        <v>63</v>
      </c>
      <c r="U269" s="26">
        <f>SUMIF(E106:E158,"=GRHSS",U106:U158)</f>
        <v>3</v>
      </c>
      <c r="V269" s="14">
        <f>SUMIF(E106:E158,"=GRHSS",V106:V158)</f>
        <v>13</v>
      </c>
      <c r="W269" s="45">
        <f>SUMIF(E106:E158,"=GRHSS",W106:W158)</f>
        <v>0</v>
      </c>
      <c r="X269" s="6">
        <f>SUMIF(E106:E158,"=GRHSS",X106:X158)</f>
        <v>1</v>
      </c>
      <c r="Y269" s="26">
        <f t="shared" si="25"/>
        <v>20</v>
      </c>
      <c r="Z269" s="14">
        <f t="shared" si="25"/>
        <v>95</v>
      </c>
      <c r="AA269">
        <f t="shared" si="26"/>
        <v>115</v>
      </c>
    </row>
    <row r="270" spans="2:27" ht="12.75">
      <c r="B270" s="114" t="s">
        <v>24</v>
      </c>
      <c r="C270" s="115"/>
      <c r="D270" s="116"/>
      <c r="E270" s="119" t="s">
        <v>49</v>
      </c>
      <c r="F270" s="120"/>
      <c r="G270" s="26">
        <f>SUMIF(E106:E158,"=GRNUR",G106:G158)</f>
        <v>0</v>
      </c>
      <c r="H270" s="84">
        <f>SUMIF(E106:E158,"=GRNUR",H106:H158)</f>
        <v>0</v>
      </c>
      <c r="I270" s="26">
        <f>SUMIF(E106:E158,"=GRNUR",I106:I158)</f>
        <v>0</v>
      </c>
      <c r="J270" s="14">
        <f>SUMIF(E106:E158,"=GRNUR",J106:J158)</f>
        <v>0</v>
      </c>
      <c r="K270" s="45">
        <f>SUMIF(E106:E158,"=GRNUR",K106:K158)</f>
        <v>0</v>
      </c>
      <c r="L270" s="84">
        <f>SUMIF(E106:E158,"=GRNUR",L106:L158)</f>
        <v>0</v>
      </c>
      <c r="M270" s="26">
        <f>SUMIF(E106:E158,"=GRNUR",M106:M158)</f>
        <v>0</v>
      </c>
      <c r="N270" s="14">
        <f>SUMIF(E106:E158,"=GRNUR",N106:N158)</f>
        <v>1</v>
      </c>
      <c r="O270" s="26">
        <f>SUMIF(E106:E158,"=GRNUR",O106:O158)</f>
        <v>0</v>
      </c>
      <c r="P270" s="14">
        <f>SUMIF(E106:E158,"=GRNUR",P106:P158)</f>
        <v>0</v>
      </c>
      <c r="Q270" s="26">
        <f>SUMIF(E106:E158,"=GRNUR",Q106:Q158)</f>
        <v>0</v>
      </c>
      <c r="R270" s="14">
        <f>SUMIF(E106:E158,"=GRNUR",R106:R158)</f>
        <v>2</v>
      </c>
      <c r="S270" s="45">
        <f>SUMIF(E106:E158,"=GRNUR",S106:S158)</f>
        <v>3</v>
      </c>
      <c r="T270" s="84">
        <f>SUMIF(E106:E158,"=GRNUR",T106:T158)</f>
        <v>21</v>
      </c>
      <c r="U270" s="26">
        <f>SUMIF(E106:E158,"=GRNUR",U106:U158)</f>
        <v>0</v>
      </c>
      <c r="V270" s="14">
        <f>SUMIF(E106:E158,"=GRNUR",V106:V158)</f>
        <v>11</v>
      </c>
      <c r="W270" s="45">
        <f>SUMIF(E106:E158,"=GRNUR",W106:W158)</f>
        <v>0</v>
      </c>
      <c r="X270" s="6">
        <f>SUMIF(E106:E158,"=GRNUR",X106:X158)</f>
        <v>0</v>
      </c>
      <c r="Y270" s="26">
        <f t="shared" si="25"/>
        <v>3</v>
      </c>
      <c r="Z270" s="14">
        <f t="shared" si="25"/>
        <v>35</v>
      </c>
      <c r="AA270">
        <f t="shared" si="26"/>
        <v>38</v>
      </c>
    </row>
    <row r="271" spans="2:27" ht="12.75">
      <c r="B271" s="130" t="s">
        <v>25</v>
      </c>
      <c r="C271" s="131"/>
      <c r="D271" s="131"/>
      <c r="E271" s="132" t="s">
        <v>48</v>
      </c>
      <c r="F271" s="133"/>
      <c r="G271" s="26">
        <f>SUMIF(E106:E158,"=GOCG",G106:G158)</f>
        <v>0</v>
      </c>
      <c r="H271" s="84">
        <f>SUMIF(E106:E158,"=GOCG",H106:H158)</f>
        <v>0</v>
      </c>
      <c r="I271" s="26">
        <f>SUMIF(E106:E158,"=GOCG",I106:I158)</f>
        <v>0</v>
      </c>
      <c r="J271" s="14">
        <f>SUMIF(E106:E158,"=GOCG",J106:J158)</f>
        <v>0</v>
      </c>
      <c r="K271" s="45">
        <f>SUMIF(E106:E158,"=GOCG",K106:K158)</f>
        <v>0</v>
      </c>
      <c r="L271" s="84">
        <f>SUMIF(E106:E158,"=GOCG",L106:L158)</f>
        <v>0</v>
      </c>
      <c r="M271" s="26">
        <f>SUMIF(E106:E158,"=GOCG",M106:M158)</f>
        <v>0</v>
      </c>
      <c r="N271" s="14">
        <f>SUMIF(E106:E158,"=GOCG",N106:N158)</f>
        <v>1</v>
      </c>
      <c r="O271" s="26">
        <f>SUMIF(E106:E158,"=GOCE",O106:O158)</f>
        <v>0</v>
      </c>
      <c r="P271" s="14">
        <f>SUMIF(E106:E158,"=GOCG",P106:P158)</f>
        <v>0</v>
      </c>
      <c r="Q271" s="26">
        <f>SUMIF(E106:E158,"=GOCG",Q106:Q158)</f>
        <v>0</v>
      </c>
      <c r="R271" s="14">
        <f>SUMIF(E106:E158,"=GOCG",R106:R158)</f>
        <v>0</v>
      </c>
      <c r="S271" s="45">
        <f>SUMIF(E106:E158,"=GOCG",S106:S158)</f>
        <v>9</v>
      </c>
      <c r="T271" s="84">
        <f>SUMIF(E106:E158,"=GOCG",T106:T158)</f>
        <v>7</v>
      </c>
      <c r="U271" s="26">
        <f>SUMIF(E106:E158,"=GOCG",U106:U158)</f>
        <v>0</v>
      </c>
      <c r="V271" s="14">
        <f>SUMIF(E106:E158,"=GOCG",V106:V158)</f>
        <v>3</v>
      </c>
      <c r="W271" s="45">
        <f>SUMIF(E106:E158,"=GOCG",W106:W158)</f>
        <v>0</v>
      </c>
      <c r="X271" s="6">
        <f>SUMIF(E106:E158,"=GOCG",X106:X158)</f>
        <v>0</v>
      </c>
      <c r="Y271" s="26">
        <f t="shared" si="25"/>
        <v>9</v>
      </c>
      <c r="Z271" s="14">
        <f t="shared" si="25"/>
        <v>11</v>
      </c>
      <c r="AA271">
        <f t="shared" si="26"/>
        <v>20</v>
      </c>
    </row>
    <row r="272" spans="2:27" ht="12.75">
      <c r="B272" s="130" t="s">
        <v>26</v>
      </c>
      <c r="C272" s="131"/>
      <c r="D272" s="131"/>
      <c r="E272" s="132" t="s">
        <v>50</v>
      </c>
      <c r="F272" s="133"/>
      <c r="G272" s="26">
        <f>SUMIF(E106:E158,"=GRPH",G106:G158)</f>
        <v>0</v>
      </c>
      <c r="H272" s="84">
        <f>SUMIF(E106:E158,"=GRPH",H106:H158)</f>
        <v>1</v>
      </c>
      <c r="I272" s="26">
        <f>SUMIF(E106:E158,"=GRPH",I106:I158)</f>
        <v>0</v>
      </c>
      <c r="J272" s="14">
        <f>SUMIF(E106:E158,"=GRPH",J106:J158)</f>
        <v>0</v>
      </c>
      <c r="K272" s="45">
        <f>SUMIF(E106:E158,"=GRPH",K106:K158)</f>
        <v>0</v>
      </c>
      <c r="L272" s="84">
        <f>SUMIF(E106:E158,"=GRPH",L106:L158)</f>
        <v>0</v>
      </c>
      <c r="M272" s="26">
        <f>SUMIF(E106:E158,"=GRPH",M106:M158)</f>
        <v>0</v>
      </c>
      <c r="N272" s="14">
        <f>SUMIF(E106:E158,"=GRPH",N106:N158)</f>
        <v>0</v>
      </c>
      <c r="O272" s="26">
        <f>SUMIF(E106:E158,"=GRPH",O106:O158)</f>
        <v>0</v>
      </c>
      <c r="P272" s="14">
        <f>SUMIF(E106:E158,"=GRPH",P106:P158)</f>
        <v>0</v>
      </c>
      <c r="Q272" s="26">
        <f>SUMIF(E106:E158,"=GRPH",Q106:Q158)</f>
        <v>0</v>
      </c>
      <c r="R272" s="14">
        <f>SUMIF(E106:E158,"=GRPH",R106:R158)</f>
        <v>0</v>
      </c>
      <c r="S272" s="45">
        <f>SUMIF(E106:E158,"=GRPH",S106:S158)</f>
        <v>0</v>
      </c>
      <c r="T272" s="84">
        <f>SUMIF(E106:E158,"=GRPH",T106:T158)</f>
        <v>1</v>
      </c>
      <c r="U272" s="26">
        <f>SUMIF(E106:E158,"=GRPH",U106:U158)</f>
        <v>0</v>
      </c>
      <c r="V272" s="14">
        <f>SUMIF(E106:E158,"=GRPH",V106:V158)</f>
        <v>0</v>
      </c>
      <c r="W272" s="45">
        <f>SUMIF(E106:E158,"=GRPH",W106:W158)</f>
        <v>0</v>
      </c>
      <c r="X272" s="6">
        <f>SUMIF(E106:E158,"=GRPH",X106:X158)</f>
        <v>0</v>
      </c>
      <c r="Y272" s="26">
        <f t="shared" si="25"/>
        <v>0</v>
      </c>
      <c r="Z272" s="14">
        <f t="shared" si="25"/>
        <v>2</v>
      </c>
      <c r="AA272">
        <f t="shared" si="26"/>
        <v>2</v>
      </c>
    </row>
    <row r="273" spans="2:27" ht="12.75">
      <c r="B273" s="126" t="s">
        <v>39</v>
      </c>
      <c r="C273" s="127"/>
      <c r="D273" s="127"/>
      <c r="E273" s="128" t="s">
        <v>33</v>
      </c>
      <c r="F273" s="129"/>
      <c r="G273" s="27">
        <f>SUMIF(E106:E158,"=GS",G106:G158)</f>
        <v>0</v>
      </c>
      <c r="H273" s="85">
        <f>SUMIF(E106:E158,"=GS",H106:H158)</f>
        <v>0</v>
      </c>
      <c r="I273" s="27">
        <f>SUMIF(E106:E158,"=GS",I106:I158)</f>
        <v>1</v>
      </c>
      <c r="J273" s="17">
        <f>SUMIF(E106:E158,"=GS",J106:J158)</f>
        <v>1</v>
      </c>
      <c r="K273" s="46">
        <f>SUMIF(E106:E158,"=GS",K106:K158)</f>
        <v>0</v>
      </c>
      <c r="L273" s="85">
        <f>SUMIF(E106:E158,"=GS",L106:L158)</f>
        <v>0</v>
      </c>
      <c r="M273" s="27">
        <f>SUMIF(E106:E158,"=GS",M106:M158)</f>
        <v>0</v>
      </c>
      <c r="N273" s="17">
        <f>SUMIF(E106:E158,"=GS",N106:N158)</f>
        <v>0</v>
      </c>
      <c r="O273" s="27">
        <f>SUMIF(E106:E158,"=GS",O106:O158)</f>
        <v>0</v>
      </c>
      <c r="P273" s="17">
        <f>SUMIF(E106:E158,"=GS",P106:P158)</f>
        <v>0</v>
      </c>
      <c r="Q273" s="27">
        <f>SUMIF(E106:E158,"=GS",Q106:Q158)</f>
        <v>0</v>
      </c>
      <c r="R273" s="17">
        <f>SUMIF(E106:E158,"=GS",R106:R158)</f>
        <v>0</v>
      </c>
      <c r="S273" s="46">
        <f>SUMIF(E106:E158,"=GS",S106:S158)</f>
        <v>1</v>
      </c>
      <c r="T273" s="85">
        <f>SUMIF(E106:E158,"=GS",T106:T158)</f>
        <v>5</v>
      </c>
      <c r="U273" s="27">
        <f>SUMIF(E106:E158,"=GS",U106:U158)</f>
        <v>1</v>
      </c>
      <c r="V273" s="17">
        <f>SUMIF(E106:E158,"=GS",V106:V158)</f>
        <v>0</v>
      </c>
      <c r="W273" s="46">
        <f>SUMIF(E106:E158,"=GS",W106:W158)</f>
        <v>0</v>
      </c>
      <c r="X273" s="15">
        <f>SUMIF(E106:E158,"=GS",X106:X158)</f>
        <v>0</v>
      </c>
      <c r="Y273" s="27">
        <f t="shared" si="25"/>
        <v>3</v>
      </c>
      <c r="Z273" s="17">
        <f t="shared" si="25"/>
        <v>6</v>
      </c>
      <c r="AA273">
        <f t="shared" si="26"/>
        <v>9</v>
      </c>
    </row>
    <row r="274" spans="2:27" ht="12.75">
      <c r="B274" s="31" t="s">
        <v>27</v>
      </c>
      <c r="D274" s="40"/>
      <c r="F274" s="1"/>
      <c r="G274">
        <f>SUM(G265:G273)</f>
        <v>22</v>
      </c>
      <c r="H274">
        <f>SUM(H265:H273)</f>
        <v>14</v>
      </c>
      <c r="I274">
        <f>SUM(I265:I273)</f>
        <v>5</v>
      </c>
      <c r="J274">
        <f>SUM(J265:J273)</f>
        <v>8</v>
      </c>
      <c r="K274">
        <f aca="true" t="shared" si="27" ref="K274:AA274">SUM(K265:K273)</f>
        <v>1</v>
      </c>
      <c r="L274">
        <f t="shared" si="27"/>
        <v>0</v>
      </c>
      <c r="M274">
        <f t="shared" si="27"/>
        <v>8</v>
      </c>
      <c r="N274">
        <f t="shared" si="27"/>
        <v>10</v>
      </c>
      <c r="O274">
        <f>SUM(O265:O273)</f>
        <v>0</v>
      </c>
      <c r="P274">
        <f>SUM(P265:P273)</f>
        <v>0</v>
      </c>
      <c r="Q274">
        <f t="shared" si="27"/>
        <v>5</v>
      </c>
      <c r="R274">
        <f t="shared" si="27"/>
        <v>17</v>
      </c>
      <c r="S274" s="38">
        <f t="shared" si="27"/>
        <v>182</v>
      </c>
      <c r="T274" s="38">
        <f t="shared" si="27"/>
        <v>225</v>
      </c>
      <c r="U274" s="38">
        <f t="shared" si="27"/>
        <v>25</v>
      </c>
      <c r="V274" s="38">
        <f t="shared" si="27"/>
        <v>57</v>
      </c>
      <c r="W274" s="38">
        <f>SUM(W265:W273)</f>
        <v>2</v>
      </c>
      <c r="X274" s="38">
        <f>SUM(X265:X273)</f>
        <v>3</v>
      </c>
      <c r="Y274">
        <f t="shared" si="27"/>
        <v>250</v>
      </c>
      <c r="Z274">
        <f t="shared" si="27"/>
        <v>334</v>
      </c>
      <c r="AA274">
        <f t="shared" si="27"/>
        <v>584</v>
      </c>
    </row>
    <row r="275" spans="2:24" ht="12.75">
      <c r="B275" s="31"/>
      <c r="D275" s="40"/>
      <c r="F275" s="1"/>
      <c r="S275" s="38"/>
      <c r="T275" s="38"/>
      <c r="U275" s="38"/>
      <c r="V275" s="38"/>
      <c r="W275" s="38"/>
      <c r="X275" s="38"/>
    </row>
    <row r="276" spans="4:6" ht="12.75">
      <c r="D276" s="40"/>
      <c r="F276" s="1"/>
    </row>
    <row r="277" spans="3:26" ht="12.75">
      <c r="C277" s="2" t="s">
        <v>16</v>
      </c>
      <c r="D277" s="40"/>
      <c r="F277" s="1"/>
      <c r="G277" s="99" t="s">
        <v>9</v>
      </c>
      <c r="H277" s="99"/>
      <c r="I277" s="99" t="s">
        <v>11</v>
      </c>
      <c r="J277" s="99"/>
      <c r="K277" s="99" t="s">
        <v>10</v>
      </c>
      <c r="L277" s="99"/>
      <c r="M277" s="99" t="s">
        <v>584</v>
      </c>
      <c r="N277" s="99"/>
      <c r="O277" s="97" t="s">
        <v>585</v>
      </c>
      <c r="P277" s="98"/>
      <c r="Q277" s="99" t="s">
        <v>3</v>
      </c>
      <c r="R277" s="99"/>
      <c r="S277" s="99" t="s">
        <v>4</v>
      </c>
      <c r="T277" s="99"/>
      <c r="U277" s="99" t="s">
        <v>5</v>
      </c>
      <c r="V277" s="99"/>
      <c r="W277" s="97" t="s">
        <v>94</v>
      </c>
      <c r="X277" s="98"/>
      <c r="Y277" s="99" t="s">
        <v>13</v>
      </c>
      <c r="Z277" s="99"/>
    </row>
    <row r="278" spans="2:27" ht="12.75">
      <c r="B278" s="2" t="s">
        <v>56</v>
      </c>
      <c r="D278" s="40"/>
      <c r="E278" s="30" t="s">
        <v>57</v>
      </c>
      <c r="F278" s="1"/>
      <c r="G278" s="24" t="s">
        <v>0</v>
      </c>
      <c r="H278" s="24" t="s">
        <v>6</v>
      </c>
      <c r="I278" s="24" t="s">
        <v>0</v>
      </c>
      <c r="J278" s="24" t="s">
        <v>6</v>
      </c>
      <c r="K278" s="24" t="s">
        <v>0</v>
      </c>
      <c r="L278" s="24" t="s">
        <v>6</v>
      </c>
      <c r="M278" s="33" t="s">
        <v>0</v>
      </c>
      <c r="N278" s="33" t="s">
        <v>6</v>
      </c>
      <c r="O278" s="33" t="s">
        <v>0</v>
      </c>
      <c r="P278" s="33" t="s">
        <v>6</v>
      </c>
      <c r="Q278" s="24" t="s">
        <v>0</v>
      </c>
      <c r="R278" s="24" t="s">
        <v>6</v>
      </c>
      <c r="S278" s="24" t="s">
        <v>0</v>
      </c>
      <c r="T278" s="24" t="s">
        <v>6</v>
      </c>
      <c r="U278" s="24" t="s">
        <v>0</v>
      </c>
      <c r="V278" s="24" t="s">
        <v>6</v>
      </c>
      <c r="W278" s="33" t="s">
        <v>0</v>
      </c>
      <c r="X278" s="33" t="s">
        <v>6</v>
      </c>
      <c r="Y278" s="24" t="s">
        <v>0</v>
      </c>
      <c r="Z278" s="24" t="s">
        <v>6</v>
      </c>
      <c r="AA278" s="28" t="s">
        <v>1</v>
      </c>
    </row>
    <row r="279" spans="2:27" ht="12.75">
      <c r="B279" s="109" t="s">
        <v>19</v>
      </c>
      <c r="C279" s="110"/>
      <c r="D279" s="111"/>
      <c r="E279" s="112" t="s">
        <v>44</v>
      </c>
      <c r="F279" s="113"/>
      <c r="G279" s="25">
        <f>SUMIF(E168:E196,"=GRAS",G168:G196)</f>
        <v>4</v>
      </c>
      <c r="H279" s="83">
        <f>SUMIF(E168:E196,"=GRAS",H168:H196)</f>
        <v>2</v>
      </c>
      <c r="I279" s="25">
        <f>SUMIF(E168:E196,"=GRAS",I168:I196)</f>
        <v>1</v>
      </c>
      <c r="J279" s="13">
        <f>SUMIF(E168:E196,"=GRAS",J168:J196)</f>
        <v>0</v>
      </c>
      <c r="K279" s="47">
        <f>SUMIF(E168:E196,"=GRAS",K168:K196)</f>
        <v>0</v>
      </c>
      <c r="L279" s="83">
        <f>SUMIF(E168:E196,"=GRAS",L168:L196)</f>
        <v>0</v>
      </c>
      <c r="M279" s="25">
        <f>SUMIF(E168:E196,"=GRAS",M168:M196)</f>
        <v>0</v>
      </c>
      <c r="N279" s="13">
        <f>SUMIF(E168:E196,"=GRAS",N168:N196)</f>
        <v>2</v>
      </c>
      <c r="O279" s="25">
        <f>SUMIF(E168:E196,"=GRAS",O168:O196)</f>
        <v>0</v>
      </c>
      <c r="P279" s="13">
        <f>SUMIF(E168:E196,"=GRAS",P168:P196)</f>
        <v>0</v>
      </c>
      <c r="Q279" s="25">
        <f>SUMIF(E168:E196,"=GRAS",Q168:Q196)</f>
        <v>1</v>
      </c>
      <c r="R279" s="13">
        <f>SUMIF(E168:E196,"=GRAS",R168:R196)</f>
        <v>2</v>
      </c>
      <c r="S279" s="47">
        <f>SUMIF(E168:E196,"=GRAS",S168:S196)</f>
        <v>14</v>
      </c>
      <c r="T279" s="83">
        <f>SUMIF(E168:E196,"=GRAS",T168:T196)</f>
        <v>5</v>
      </c>
      <c r="U279" s="25">
        <f>SUMIF(E168:E196,"=GRAS",U168:U196)</f>
        <v>1</v>
      </c>
      <c r="V279" s="13">
        <f>SUMIF(E168:E196,"=GRAS",V168:V196)</f>
        <v>4</v>
      </c>
      <c r="W279" s="47">
        <f>SUMIF(E168:E196,"=GRAS",W168:W196)</f>
        <v>0</v>
      </c>
      <c r="X279" s="11">
        <f>SUMIF(E168:E196,"=GRAS",X168:X196)</f>
        <v>0</v>
      </c>
      <c r="Y279" s="25">
        <f aca="true" t="shared" si="28" ref="Y279:Z286">G279+I279+K279+M279+O279+Q279+S279+U279+W279</f>
        <v>21</v>
      </c>
      <c r="Z279" s="13">
        <f t="shared" si="28"/>
        <v>15</v>
      </c>
      <c r="AA279">
        <f aca="true" t="shared" si="29" ref="AA279:AA286">SUM(Y279:Z279)</f>
        <v>36</v>
      </c>
    </row>
    <row r="280" spans="2:27" ht="12.75">
      <c r="B280" s="114" t="s">
        <v>20</v>
      </c>
      <c r="C280" s="115"/>
      <c r="D280" s="116"/>
      <c r="E280" s="117" t="s">
        <v>51</v>
      </c>
      <c r="F280" s="118"/>
      <c r="G280" s="26">
        <f>SUMIF(E168:E196,"=GRBUS",G168:G196)</f>
        <v>0</v>
      </c>
      <c r="H280" s="84">
        <f>SUMIF(E168:E196,"=GRBUS",H168:H196)</f>
        <v>1</v>
      </c>
      <c r="I280" s="26">
        <f>SUMIF(E168:E196,"=GRBUS",I168:I196)</f>
        <v>0</v>
      </c>
      <c r="J280" s="14">
        <f>SUMIF(E168:E196,"=GRBUS",J168:J196)</f>
        <v>0</v>
      </c>
      <c r="K280" s="45">
        <f>SUMIF(E168:E196,"=GRBUS",K168:K196)</f>
        <v>0</v>
      </c>
      <c r="L280" s="84">
        <f>SUMIF(E168:E196,"=GRBUS",L168:L196)</f>
        <v>0</v>
      </c>
      <c r="M280" s="26">
        <f>SUMIF(E168:E196,"=GRBUS",M168:M196)</f>
        <v>1</v>
      </c>
      <c r="N280" s="14">
        <f>SUMIF(E168:E196,"=GRBUS",N168:N196)</f>
        <v>0</v>
      </c>
      <c r="O280" s="26">
        <f>SUMIF(E168:E196,"=GRBUS",O168:O196)</f>
        <v>0</v>
      </c>
      <c r="P280" s="14">
        <f>SUMIF(E168:E196,"=GRBUS",P168:P196)</f>
        <v>0</v>
      </c>
      <c r="Q280" s="26">
        <f>SUMIF(E168:E196,"=GRBUS",Q168:Q196)</f>
        <v>0</v>
      </c>
      <c r="R280" s="14">
        <f>SUMIF(E168:E196,"=GRBUS",R168:R196)</f>
        <v>0</v>
      </c>
      <c r="S280" s="45">
        <f>SUMIF(E168:E196,"=GRBUS",S168:S196)</f>
        <v>0</v>
      </c>
      <c r="T280" s="84">
        <f>SUMIF(E168:E196,"=GRBUS",T168:T196)</f>
        <v>0</v>
      </c>
      <c r="U280" s="26">
        <f>SUMIF(E168:E196,"=GRBUS",U168:U196)</f>
        <v>0</v>
      </c>
      <c r="V280" s="14">
        <f>SUMIF(E168:E196,"=GRBUS",V168:V196)</f>
        <v>0</v>
      </c>
      <c r="W280" s="45">
        <f>SUMIF(E168:E196,"=GRBUS",W168:W196)</f>
        <v>0</v>
      </c>
      <c r="X280" s="6">
        <f>SUMIF(E168:E196,"=GRBUS",X168:X196)</f>
        <v>0</v>
      </c>
      <c r="Y280" s="26">
        <f t="shared" si="28"/>
        <v>1</v>
      </c>
      <c r="Z280" s="14">
        <f t="shared" si="28"/>
        <v>1</v>
      </c>
      <c r="AA280">
        <f t="shared" si="29"/>
        <v>2</v>
      </c>
    </row>
    <row r="281" spans="2:27" ht="12.75">
      <c r="B281" s="114" t="s">
        <v>21</v>
      </c>
      <c r="C281" s="115"/>
      <c r="D281" s="116"/>
      <c r="E281" s="117" t="s">
        <v>47</v>
      </c>
      <c r="F281" s="118"/>
      <c r="G281" s="26">
        <f>SUMIF(E168:E196,"=GRENG",G168:G196)</f>
        <v>3</v>
      </c>
      <c r="H281" s="84">
        <f>SUMIF(E168:E196,"=GRENG",H168:H196)</f>
        <v>2</v>
      </c>
      <c r="I281" s="26">
        <f>SUMIF(E168:E196,"=GRENG",I168:I196)</f>
        <v>0</v>
      </c>
      <c r="J281" s="14">
        <f>SUMIF(E168:E196,"=GRENG",J168:J196)</f>
        <v>0</v>
      </c>
      <c r="K281" s="45">
        <f>SUMIF(E168:E196,"=GRENG",K168:K196)</f>
        <v>0</v>
      </c>
      <c r="L281" s="84">
        <f>SUMIF(E168:E196,"=GRENG",L168:L196)</f>
        <v>0</v>
      </c>
      <c r="M281" s="26">
        <f>SUMIF(E168:E196,"=GRENG",M168:M196)</f>
        <v>0</v>
      </c>
      <c r="N281" s="14">
        <f>SUMIF(E168:E196,"=GRENG",N168:N196)</f>
        <v>0</v>
      </c>
      <c r="O281" s="26">
        <f>SUMIF(E168:E196,"=GRENG",O168:O196)</f>
        <v>0</v>
      </c>
      <c r="P281" s="14">
        <f>SUMIF(E168:E196,"=GRENG",P168:P196)</f>
        <v>0</v>
      </c>
      <c r="Q281" s="26">
        <f>SUMIF(E168:E196,"=GRENG",Q168:Q196)</f>
        <v>0</v>
      </c>
      <c r="R281" s="14">
        <f>SUMIF(E168:E196,"=GRENG",R168:R196)</f>
        <v>0</v>
      </c>
      <c r="S281" s="45">
        <f>SUMIF(E168:E196,"=GRENG",S168:S196)</f>
        <v>3</v>
      </c>
      <c r="T281" s="84">
        <f>SUMIF(E168:E196,"=GRENG",T168:T196)</f>
        <v>1</v>
      </c>
      <c r="U281" s="26">
        <f>SUMIF(E168:E196,"=GRENG",U168:U196)</f>
        <v>0</v>
      </c>
      <c r="V281" s="14">
        <f>SUMIF(E168:E196,"=GRENG",V168:V196)</f>
        <v>1</v>
      </c>
      <c r="W281" s="45">
        <f>SUMIF(E168:E196,"=GRENG",W168:W196)</f>
        <v>0</v>
      </c>
      <c r="X281" s="6">
        <f>SUMIF(E168:E196,"=GRENG",X168:X196)</f>
        <v>0</v>
      </c>
      <c r="Y281" s="26">
        <f t="shared" si="28"/>
        <v>6</v>
      </c>
      <c r="Z281" s="14">
        <f t="shared" si="28"/>
        <v>4</v>
      </c>
      <c r="AA281">
        <f t="shared" si="29"/>
        <v>10</v>
      </c>
    </row>
    <row r="282" spans="2:27" ht="12.75">
      <c r="B282" s="114" t="s">
        <v>22</v>
      </c>
      <c r="C282" s="115"/>
      <c r="D282" s="116"/>
      <c r="E282" s="119" t="s">
        <v>45</v>
      </c>
      <c r="F282" s="120"/>
      <c r="G282" s="26">
        <f>SUMIF(E168:E196,"=GRELS",G168:G196)</f>
        <v>2</v>
      </c>
      <c r="H282" s="84">
        <f>SUMIF(E168:E196,"=GRELS",H168:H196)</f>
        <v>1</v>
      </c>
      <c r="I282" s="26">
        <f>SUMIF(E168:E196,"=GRELS",I168:I196)</f>
        <v>1</v>
      </c>
      <c r="J282" s="14">
        <f>SUMIF(E168:E196,"=GRELS",J168:J196)</f>
        <v>0</v>
      </c>
      <c r="K282" s="45">
        <f>SUMIF(E168:E196,"=GRELS",K168:K196)</f>
        <v>0</v>
      </c>
      <c r="L282" s="84">
        <f>SUMIF(E168:E196,"=GRELS",L168:L196)</f>
        <v>0</v>
      </c>
      <c r="M282" s="26">
        <f>SUMIF(E168:E196,"=GRELS",M168:M196)</f>
        <v>0</v>
      </c>
      <c r="N282" s="14">
        <f>SUMIF(E168:E196,"=GRELS",N168:N196)</f>
        <v>1</v>
      </c>
      <c r="O282" s="26">
        <f>SUMIF(E168:E196,"=GRELS",O168:O196)</f>
        <v>0</v>
      </c>
      <c r="P282" s="14">
        <f>SUMIF(E168:E196,"=GRELS",P168:P196)</f>
        <v>0</v>
      </c>
      <c r="Q282" s="26">
        <f>SUMIF(E168:E196,"=GRELS",Q168:Q196)</f>
        <v>0</v>
      </c>
      <c r="R282" s="14">
        <f>SUMIF(E168:E196,"=GRELS",R168:R196)</f>
        <v>0</v>
      </c>
      <c r="S282" s="45">
        <f>SUMIF(E168:E196,"=GRELS",S168:S196)</f>
        <v>1</v>
      </c>
      <c r="T282" s="84">
        <f>SUMIF(E168:E196,"=GRELS",T168:T196)</f>
        <v>4</v>
      </c>
      <c r="U282" s="26">
        <f>SUMIF(E168:E196,"=GRELS",U168:U196)</f>
        <v>0</v>
      </c>
      <c r="V282" s="14">
        <f>SUMIF(E168:E196,"=GRELS",V168:V196)</f>
        <v>0</v>
      </c>
      <c r="W282" s="45">
        <f>SUMIF(E168:E196,"=GRELS",W168:W196)</f>
        <v>0</v>
      </c>
      <c r="X282" s="6">
        <f>SUMIF(E168:E196,"=GRELS",X168:X196)</f>
        <v>0</v>
      </c>
      <c r="Y282" s="26">
        <f t="shared" si="28"/>
        <v>4</v>
      </c>
      <c r="Z282" s="14">
        <f t="shared" si="28"/>
        <v>6</v>
      </c>
      <c r="AA282">
        <f t="shared" si="29"/>
        <v>10</v>
      </c>
    </row>
    <row r="283" spans="2:27" ht="12.75">
      <c r="B283" s="114" t="s">
        <v>23</v>
      </c>
      <c r="C283" s="115"/>
      <c r="D283" s="116"/>
      <c r="E283" s="119" t="s">
        <v>46</v>
      </c>
      <c r="F283" s="120"/>
      <c r="G283" s="26">
        <f>SUMIF(E168:E196,"=GRHSS",G168:G196)</f>
        <v>0</v>
      </c>
      <c r="H283" s="84">
        <f>SUMIF(E168:E196,"=GRHSS",H168:H196)</f>
        <v>0</v>
      </c>
      <c r="I283" s="26">
        <f>SUMIF(E168:E196,"=GRHSS",I168:I196)</f>
        <v>0</v>
      </c>
      <c r="J283" s="14">
        <f>SUMIF(E168:E196,"=GRHSS",J168:J196)</f>
        <v>0</v>
      </c>
      <c r="K283" s="45">
        <f>SUMIF(E168:E196,"=GRHSS",K168:K196)</f>
        <v>1</v>
      </c>
      <c r="L283" s="84">
        <f>SUMIF(E168:E196,"=GRHSS",L168:L196)</f>
        <v>0</v>
      </c>
      <c r="M283" s="26">
        <f>SUMIF(E168:E196,"=GRHSS",M168:M196)</f>
        <v>0</v>
      </c>
      <c r="N283" s="14">
        <f>SUMIF(E168:E196,"=GRHSS",N168:N196)</f>
        <v>0</v>
      </c>
      <c r="O283" s="26">
        <f>SUMIF(E168:E196,"=GRHSS",O168:O196)</f>
        <v>0</v>
      </c>
      <c r="P283" s="14">
        <f>SUMIF(E168:E196,"=GRHSS",P168:P196)</f>
        <v>0</v>
      </c>
      <c r="Q283" s="26">
        <f>SUMIF(E168:E196,"=GRHSS",Q168:Q196)</f>
        <v>0</v>
      </c>
      <c r="R283" s="14">
        <f>SUMIF(E168:E196,"=GRHSS",R168:R196)</f>
        <v>0</v>
      </c>
      <c r="S283" s="45">
        <f>SUMIF(E168:E196,"=GRHSS",S168:S196)</f>
        <v>10</v>
      </c>
      <c r="T283" s="84">
        <f>SUMIF(E168:E196,"=GRHSS",T168:T196)</f>
        <v>22</v>
      </c>
      <c r="U283" s="26">
        <f>SUMIF(E168:E196,"=GRHSS",U168:U196)</f>
        <v>1</v>
      </c>
      <c r="V283" s="14">
        <f>SUMIF(E168:E196,"=GRHSS",V168:V196)</f>
        <v>3</v>
      </c>
      <c r="W283" s="45">
        <f>SUMIF(E168:E196,"=GRHSS",W168:W196)</f>
        <v>0</v>
      </c>
      <c r="X283" s="6">
        <f>SUMIF(E168:E196,"=GRHSS",X168:X196)</f>
        <v>0</v>
      </c>
      <c r="Y283" s="26">
        <f t="shared" si="28"/>
        <v>12</v>
      </c>
      <c r="Z283" s="14">
        <f t="shared" si="28"/>
        <v>25</v>
      </c>
      <c r="AA283">
        <f t="shared" si="29"/>
        <v>37</v>
      </c>
    </row>
    <row r="284" spans="2:27" ht="12.75">
      <c r="B284" s="114" t="s">
        <v>24</v>
      </c>
      <c r="C284" s="115"/>
      <c r="D284" s="116"/>
      <c r="E284" s="119" t="s">
        <v>49</v>
      </c>
      <c r="F284" s="120"/>
      <c r="G284" s="26">
        <f>SUMIF(E168:E196,"=GRNUR",G168:G196)</f>
        <v>0</v>
      </c>
      <c r="H284" s="84">
        <f>SUMIF(E168:E196,"=GRNUR",H168:H196)</f>
        <v>0</v>
      </c>
      <c r="I284" s="26">
        <f>SUMIF(E168:E196,"=GRNUR",I168:I196)</f>
        <v>0</v>
      </c>
      <c r="J284" s="14">
        <f>SUMIF(E168:E196,"=GRNUR",J168:J196)</f>
        <v>0</v>
      </c>
      <c r="K284" s="45">
        <f>SUMIF(E168:E196,"=GRNUR",K168:K196)</f>
        <v>0</v>
      </c>
      <c r="L284" s="84">
        <f>SUMIF(E168:E196,"=GRNUR",L168:L196)</f>
        <v>0</v>
      </c>
      <c r="M284" s="26">
        <f>SUMIF(E168:E196,"=GRNUR",M168:M196)</f>
        <v>0</v>
      </c>
      <c r="N284" s="14">
        <f>SUMIF(E168:E196,"=GRNUR",N168:N196)</f>
        <v>0</v>
      </c>
      <c r="O284" s="26">
        <f>SUMIF(E168:E196,"=GRNUR",O168:O196)</f>
        <v>0</v>
      </c>
      <c r="P284" s="14">
        <f>SUMIF(E168:E196,"=GRNUR",P168:P196)</f>
        <v>0</v>
      </c>
      <c r="Q284" s="26">
        <f>SUMIF(E168:E196,"=GRNUR",Q168:Q196)</f>
        <v>0</v>
      </c>
      <c r="R284" s="14">
        <f>SUMIF(E168:E196,"=GRNUR",R168:R196)</f>
        <v>0</v>
      </c>
      <c r="S284" s="45">
        <f>SUMIF(E168:E196,"GRNUR",S168:S196)</f>
        <v>0</v>
      </c>
      <c r="T284" s="84">
        <f>SUMIF(E168:E196,"=GRNUR",T168:T196)</f>
        <v>4</v>
      </c>
      <c r="U284" s="26">
        <f>SUMIF(E168:E196,"=GRNUR",U168:U196)</f>
        <v>0</v>
      </c>
      <c r="V284" s="14">
        <f>SUMIF(E168:E196,"=GRNUR",V168:V196)</f>
        <v>0</v>
      </c>
      <c r="W284" s="45">
        <f>SUMIF(E168:E196,"=GRNUR",W168:W196)</f>
        <v>0</v>
      </c>
      <c r="X284" s="6">
        <f>SUMIF(E168:E196,"=GRNUR",X168:X196)</f>
        <v>0</v>
      </c>
      <c r="Y284" s="26">
        <f t="shared" si="28"/>
        <v>0</v>
      </c>
      <c r="Z284" s="14">
        <f t="shared" si="28"/>
        <v>4</v>
      </c>
      <c r="AA284">
        <f t="shared" si="29"/>
        <v>4</v>
      </c>
    </row>
    <row r="285" spans="2:27" ht="12.75">
      <c r="B285" s="114" t="s">
        <v>25</v>
      </c>
      <c r="C285" s="115"/>
      <c r="D285" s="116"/>
      <c r="E285" s="132" t="s">
        <v>48</v>
      </c>
      <c r="F285" s="133"/>
      <c r="G285" s="26">
        <f>SUMIF(E168:E196,"=GOCG",G168:G196)</f>
        <v>2</v>
      </c>
      <c r="H285" s="84">
        <f>SUMIF(E168:E196,"=GOCG",H168:H196)</f>
        <v>0</v>
      </c>
      <c r="I285" s="26">
        <f>SUMIF(E168:E196,"=GOCG",I168:I196)</f>
        <v>0</v>
      </c>
      <c r="J285" s="14">
        <f>SUMIF(E168:E196,"=GOCG",J168:J196)</f>
        <v>0</v>
      </c>
      <c r="K285" s="45">
        <f>SUMIF(E168:E196,"=GOCG",K168:K196)</f>
        <v>0</v>
      </c>
      <c r="L285" s="84">
        <f>SUMIF(E168:E196,"=GOCG",L168:L196)</f>
        <v>0</v>
      </c>
      <c r="M285" s="26">
        <f>SUMIF(E168:E196,"=GOCG",M168:M196)</f>
        <v>0</v>
      </c>
      <c r="N285" s="14">
        <f>SUMIF(E168:E196,"=GOCG",N168:N196)</f>
        <v>0</v>
      </c>
      <c r="O285" s="26">
        <f>SUMIF(E168:E196,"=GOCE",O168:O196)</f>
        <v>0</v>
      </c>
      <c r="P285" s="14">
        <f>SUMIF(E168:E196,"=GOCE",P168:P196)</f>
        <v>0</v>
      </c>
      <c r="Q285" s="26">
        <f>SUMIF(E168:E196,"=GOCG",Q168:Q196)</f>
        <v>0</v>
      </c>
      <c r="R285" s="14">
        <f>SUMIF(E168:E196,"=GOCG",R168:R196)</f>
        <v>0</v>
      </c>
      <c r="S285" s="45">
        <f>SUMIF(E168:E196,"=GOCG",S168:S196)</f>
        <v>2</v>
      </c>
      <c r="T285" s="84">
        <f>SUMIF(E168:E196,"=GOCG",T168:T196)</f>
        <v>0</v>
      </c>
      <c r="U285" s="26">
        <f>SUMIF(E168:E196,"=GOCG",U168:U196)</f>
        <v>0</v>
      </c>
      <c r="V285" s="14">
        <f>SUMIF(E168:E196,"=GOCG",V168:V196)</f>
        <v>2</v>
      </c>
      <c r="W285" s="45">
        <f>SUMIF(E168:E196,"=GOCG",W168:W196)</f>
        <v>0</v>
      </c>
      <c r="X285" s="6">
        <f>SUMIF(E168:E196,"=GOCG",X168:X196)</f>
        <v>0</v>
      </c>
      <c r="Y285" s="26">
        <f t="shared" si="28"/>
        <v>4</v>
      </c>
      <c r="Z285" s="14">
        <f t="shared" si="28"/>
        <v>2</v>
      </c>
      <c r="AA285">
        <f t="shared" si="29"/>
        <v>6</v>
      </c>
    </row>
    <row r="286" spans="2:27" ht="12.75">
      <c r="B286" s="121" t="s">
        <v>26</v>
      </c>
      <c r="C286" s="122"/>
      <c r="D286" s="123"/>
      <c r="E286" s="128" t="s">
        <v>50</v>
      </c>
      <c r="F286" s="129"/>
      <c r="G286" s="27">
        <f>SUMIF(E168:E196,"=GRPH",G168:G196)</f>
        <v>2</v>
      </c>
      <c r="H286" s="85">
        <f>SUMIF(E168:E196,"=GRPH",H168:H196)</f>
        <v>5</v>
      </c>
      <c r="I286" s="27">
        <f>SUMIF(E168:E196,"=GRPH",I168:I196)</f>
        <v>0</v>
      </c>
      <c r="J286" s="17">
        <f>SUMIF(E168:E196,"=GRPH",J168:J196)</f>
        <v>0</v>
      </c>
      <c r="K286" s="46">
        <f>SUMIF(E168:E196,"=GRPH",K168:K196)</f>
        <v>0</v>
      </c>
      <c r="L286" s="85">
        <f>SUMIF(E168:E196,"=GRPH",L168:L196)</f>
        <v>0</v>
      </c>
      <c r="M286" s="27">
        <f>SUMIF(E168:E196,"=GRPH",M168:M196)</f>
        <v>4</v>
      </c>
      <c r="N286" s="17">
        <f>SUMIF(E168:E196,"=GRPH",N168:N196)</f>
        <v>0</v>
      </c>
      <c r="O286" s="27">
        <f>SUMIF(E168:E196,"=GRPH",O168:O196)</f>
        <v>0</v>
      </c>
      <c r="P286" s="17">
        <f>SUMIF(E168:E196,"=GRPH",P168:P196)</f>
        <v>0</v>
      </c>
      <c r="Q286" s="27">
        <f>SUMIF(E168:E196,"=GRPH",Q168:Q196)</f>
        <v>0</v>
      </c>
      <c r="R286" s="17">
        <f>SUMIF(E168:E196,"=GRPH",R168:R196)</f>
        <v>0</v>
      </c>
      <c r="S286" s="46">
        <f>SUMIF(E168:E196,"=GRPH",S168:S196)</f>
        <v>3</v>
      </c>
      <c r="T286" s="85">
        <f>SUMIF(E168:E196,"=GRPH",T168:T196)</f>
        <v>1</v>
      </c>
      <c r="U286" s="27">
        <f>SUMIF(E168:E196,"=GRPH",U168:U196)</f>
        <v>3</v>
      </c>
      <c r="V286" s="17">
        <f>SUMIF(E168:E196,"=GRPH",V168:V196)</f>
        <v>0</v>
      </c>
      <c r="W286" s="46">
        <f>SUMIF(E168:E196,"=GRPH",W168:W196)</f>
        <v>0</v>
      </c>
      <c r="X286" s="15">
        <f>SUMIF(E168:E196,"=GRPH",X168:X196)</f>
        <v>0</v>
      </c>
      <c r="Y286" s="27">
        <f t="shared" si="28"/>
        <v>12</v>
      </c>
      <c r="Z286" s="17">
        <f t="shared" si="28"/>
        <v>6</v>
      </c>
      <c r="AA286">
        <f t="shared" si="29"/>
        <v>18</v>
      </c>
    </row>
    <row r="287" spans="2:27" ht="12.75">
      <c r="B287" s="31" t="s">
        <v>27</v>
      </c>
      <c r="D287" s="40"/>
      <c r="F287" s="1"/>
      <c r="G287">
        <f aca="true" t="shared" si="30" ref="G287:AA287">SUM(G279:G286)</f>
        <v>13</v>
      </c>
      <c r="H287">
        <f t="shared" si="30"/>
        <v>11</v>
      </c>
      <c r="I287">
        <f t="shared" si="30"/>
        <v>2</v>
      </c>
      <c r="J287">
        <f t="shared" si="30"/>
        <v>0</v>
      </c>
      <c r="K287">
        <f t="shared" si="30"/>
        <v>1</v>
      </c>
      <c r="L287">
        <f t="shared" si="30"/>
        <v>0</v>
      </c>
      <c r="M287">
        <f t="shared" si="30"/>
        <v>5</v>
      </c>
      <c r="N287">
        <f t="shared" si="30"/>
        <v>3</v>
      </c>
      <c r="O287">
        <f>SUM(O279:O286)</f>
        <v>0</v>
      </c>
      <c r="P287">
        <f>SUM(P279:P286)</f>
        <v>0</v>
      </c>
      <c r="Q287">
        <f t="shared" si="30"/>
        <v>1</v>
      </c>
      <c r="R287">
        <f t="shared" si="30"/>
        <v>2</v>
      </c>
      <c r="S287">
        <f t="shared" si="30"/>
        <v>33</v>
      </c>
      <c r="T287">
        <f t="shared" si="30"/>
        <v>37</v>
      </c>
      <c r="U287">
        <f t="shared" si="30"/>
        <v>5</v>
      </c>
      <c r="V287">
        <f t="shared" si="30"/>
        <v>10</v>
      </c>
      <c r="W287">
        <f>SUM(W279:W286)</f>
        <v>0</v>
      </c>
      <c r="X287">
        <f>SUM(X279:X286)</f>
        <v>0</v>
      </c>
      <c r="Y287">
        <f t="shared" si="30"/>
        <v>60</v>
      </c>
      <c r="Z287">
        <f t="shared" si="30"/>
        <v>63</v>
      </c>
      <c r="AA287">
        <f t="shared" si="30"/>
        <v>123</v>
      </c>
    </row>
    <row r="288" spans="2:6" ht="12.75">
      <c r="B288" s="31"/>
      <c r="D288" s="40"/>
      <c r="F288" s="1"/>
    </row>
    <row r="289" spans="4:6" ht="12.75">
      <c r="D289" s="40"/>
      <c r="F289" s="1"/>
    </row>
    <row r="290" spans="3:26" ht="12.75">
      <c r="C290" s="2" t="s">
        <v>92</v>
      </c>
      <c r="D290" s="40"/>
      <c r="F290" s="1"/>
      <c r="G290" s="99" t="s">
        <v>9</v>
      </c>
      <c r="H290" s="99"/>
      <c r="I290" s="99" t="s">
        <v>11</v>
      </c>
      <c r="J290" s="99"/>
      <c r="K290" s="99" t="s">
        <v>10</v>
      </c>
      <c r="L290" s="99"/>
      <c r="M290" s="99" t="s">
        <v>584</v>
      </c>
      <c r="N290" s="99"/>
      <c r="O290" s="97" t="s">
        <v>585</v>
      </c>
      <c r="P290" s="98"/>
      <c r="Q290" s="99" t="s">
        <v>3</v>
      </c>
      <c r="R290" s="99"/>
      <c r="S290" s="99" t="s">
        <v>4</v>
      </c>
      <c r="T290" s="99"/>
      <c r="U290" s="99" t="s">
        <v>5</v>
      </c>
      <c r="V290" s="99"/>
      <c r="W290" s="97" t="s">
        <v>94</v>
      </c>
      <c r="X290" s="98"/>
      <c r="Y290" s="99" t="s">
        <v>13</v>
      </c>
      <c r="Z290" s="99"/>
    </row>
    <row r="291" spans="2:27" ht="12.75">
      <c r="B291" s="2" t="s">
        <v>56</v>
      </c>
      <c r="D291" s="40"/>
      <c r="E291" s="30" t="s">
        <v>57</v>
      </c>
      <c r="F291" s="1"/>
      <c r="G291" s="24" t="s">
        <v>0</v>
      </c>
      <c r="H291" s="24" t="s">
        <v>6</v>
      </c>
      <c r="I291" s="24" t="s">
        <v>0</v>
      </c>
      <c r="J291" s="24" t="s">
        <v>6</v>
      </c>
      <c r="K291" s="24" t="s">
        <v>0</v>
      </c>
      <c r="L291" s="24" t="s">
        <v>6</v>
      </c>
      <c r="M291" s="33" t="s">
        <v>0</v>
      </c>
      <c r="N291" s="33" t="s">
        <v>6</v>
      </c>
      <c r="O291" s="33" t="s">
        <v>0</v>
      </c>
      <c r="P291" s="33" t="s">
        <v>6</v>
      </c>
      <c r="Q291" s="24" t="s">
        <v>0</v>
      </c>
      <c r="R291" s="24" t="s">
        <v>6</v>
      </c>
      <c r="S291" s="24" t="s">
        <v>0</v>
      </c>
      <c r="T291" s="24" t="s">
        <v>6</v>
      </c>
      <c r="U291" s="24" t="s">
        <v>0</v>
      </c>
      <c r="V291" s="24" t="s">
        <v>6</v>
      </c>
      <c r="W291" s="33" t="s">
        <v>0</v>
      </c>
      <c r="X291" s="33" t="s">
        <v>6</v>
      </c>
      <c r="Y291" s="24" t="s">
        <v>0</v>
      </c>
      <c r="Z291" s="24" t="s">
        <v>6</v>
      </c>
      <c r="AA291" s="28" t="s">
        <v>1</v>
      </c>
    </row>
    <row r="292" spans="2:27" ht="12.75">
      <c r="B292" s="134" t="s">
        <v>26</v>
      </c>
      <c r="C292" s="135"/>
      <c r="D292" s="135"/>
      <c r="E292" s="136" t="s">
        <v>50</v>
      </c>
      <c r="F292" s="137"/>
      <c r="G292" s="36">
        <f>SUMIF(E206:E206,"=PHARM",G206:G206)</f>
        <v>1</v>
      </c>
      <c r="H292" s="95">
        <f>SUMIF(E206:E206,"=PHARM",H206:H206)</f>
        <v>2</v>
      </c>
      <c r="I292" s="36">
        <f>SUMIF(E206:E206,"=PHARM",I206:I206)</f>
        <v>0</v>
      </c>
      <c r="J292" s="23">
        <f>SUMIF(E206:E206,"=PHARM",J206:J206)</f>
        <v>1</v>
      </c>
      <c r="K292" s="70">
        <f>SUMIF(E206:E206,"=PHARM",K206:K206)</f>
        <v>0</v>
      </c>
      <c r="L292" s="95">
        <f>SUMIF(E206:E206,"=PHARM",L206:L206)</f>
        <v>0</v>
      </c>
      <c r="M292" s="36">
        <f>SUMIF(E206:E206,"=PHARM",M206:M206)</f>
        <v>3</v>
      </c>
      <c r="N292" s="23">
        <f>SUMIF(E206:E206,"=PHARM",N206:N206)</f>
        <v>5</v>
      </c>
      <c r="O292" s="36">
        <f>SUMIF(E206:E206,"=PHARM",O206:O206)</f>
        <v>0</v>
      </c>
      <c r="P292" s="23">
        <f>SUMIF(E206:E206,"=PHARM",P206:P206)</f>
        <v>0</v>
      </c>
      <c r="Q292" s="36">
        <f>SUMIF(E206:E206,"=PHARM",Q206:Q206)</f>
        <v>0</v>
      </c>
      <c r="R292" s="23">
        <f>SUMIF(E206:E206,"=PHARM",R206:R206)</f>
        <v>1</v>
      </c>
      <c r="S292" s="70">
        <f>SUMIF(E206:E206,"=PHARM",S206:S206)</f>
        <v>31</v>
      </c>
      <c r="T292" s="95">
        <f>SUMIF(E206:E206,"=PHARM",T206:T206)</f>
        <v>39</v>
      </c>
      <c r="U292" s="36">
        <f>SUMIF(E206:E206,"=PHARM",U206:U206)</f>
        <v>5</v>
      </c>
      <c r="V292" s="23">
        <f>SUMIF(E206:E206,"=PHARM",V206:V206)</f>
        <v>4</v>
      </c>
      <c r="W292" s="70">
        <f>SUMIF(E206:E206,"=PHARM",W206:W206)</f>
        <v>0</v>
      </c>
      <c r="X292" s="21">
        <f>SUMIF(E206:E206,"=PHARM",X206:X206)</f>
        <v>0</v>
      </c>
      <c r="Y292" s="36">
        <f>G292+I292+K292+M292+O292+Q292+S292+U292+W292</f>
        <v>40</v>
      </c>
      <c r="Z292" s="23">
        <f>H292+J292+L292+N292+P292+R292+T292+V292+X292</f>
        <v>52</v>
      </c>
      <c r="AA292">
        <f>SUM(Y292:Z292)</f>
        <v>92</v>
      </c>
    </row>
    <row r="293" spans="2:27" ht="12.75">
      <c r="B293" s="31" t="s">
        <v>27</v>
      </c>
      <c r="D293" s="40"/>
      <c r="F293" s="1"/>
      <c r="G293">
        <f>SUM(G292)</f>
        <v>1</v>
      </c>
      <c r="H293">
        <f aca="true" t="shared" si="31" ref="H293:AA293">SUM(H292)</f>
        <v>2</v>
      </c>
      <c r="I293">
        <f t="shared" si="31"/>
        <v>0</v>
      </c>
      <c r="J293">
        <f t="shared" si="31"/>
        <v>1</v>
      </c>
      <c r="K293">
        <f t="shared" si="31"/>
        <v>0</v>
      </c>
      <c r="L293">
        <f t="shared" si="31"/>
        <v>0</v>
      </c>
      <c r="M293">
        <f t="shared" si="31"/>
        <v>3</v>
      </c>
      <c r="N293">
        <f t="shared" si="31"/>
        <v>5</v>
      </c>
      <c r="O293">
        <f>SUM(O292)</f>
        <v>0</v>
      </c>
      <c r="P293">
        <f>SUM(P292)</f>
        <v>0</v>
      </c>
      <c r="Q293">
        <f t="shared" si="31"/>
        <v>0</v>
      </c>
      <c r="R293">
        <f t="shared" si="31"/>
        <v>1</v>
      </c>
      <c r="S293">
        <f t="shared" si="31"/>
        <v>31</v>
      </c>
      <c r="T293">
        <f t="shared" si="31"/>
        <v>39</v>
      </c>
      <c r="U293">
        <f t="shared" si="31"/>
        <v>5</v>
      </c>
      <c r="V293">
        <f t="shared" si="31"/>
        <v>4</v>
      </c>
      <c r="W293">
        <f>SUM(W292)</f>
        <v>0</v>
      </c>
      <c r="X293">
        <f>SUM(X292)</f>
        <v>0</v>
      </c>
      <c r="Y293">
        <f t="shared" si="31"/>
        <v>40</v>
      </c>
      <c r="Z293">
        <f t="shared" si="31"/>
        <v>52</v>
      </c>
      <c r="AA293">
        <f t="shared" si="31"/>
        <v>92</v>
      </c>
    </row>
    <row r="294" spans="4:6" ht="12.75">
      <c r="D294" s="40"/>
      <c r="F294" s="1"/>
    </row>
    <row r="295" spans="4:6" ht="12.75">
      <c r="D295" s="40"/>
      <c r="F295" s="1"/>
    </row>
    <row r="296" spans="3:26" ht="12.75">
      <c r="C296" s="2" t="s">
        <v>37</v>
      </c>
      <c r="D296" s="40"/>
      <c r="F296" s="1"/>
      <c r="G296" s="99" t="s">
        <v>9</v>
      </c>
      <c r="H296" s="99"/>
      <c r="I296" s="99" t="s">
        <v>11</v>
      </c>
      <c r="J296" s="99"/>
      <c r="K296" s="99" t="s">
        <v>10</v>
      </c>
      <c r="L296" s="99"/>
      <c r="M296" s="99" t="s">
        <v>584</v>
      </c>
      <c r="N296" s="99"/>
      <c r="O296" s="97" t="s">
        <v>585</v>
      </c>
      <c r="P296" s="98"/>
      <c r="Q296" s="99" t="s">
        <v>3</v>
      </c>
      <c r="R296" s="99"/>
      <c r="S296" s="99" t="s">
        <v>4</v>
      </c>
      <c r="T296" s="99"/>
      <c r="U296" s="99" t="s">
        <v>5</v>
      </c>
      <c r="V296" s="99"/>
      <c r="W296" s="97" t="s">
        <v>94</v>
      </c>
      <c r="X296" s="98"/>
      <c r="Y296" s="99" t="s">
        <v>13</v>
      </c>
      <c r="Z296" s="99"/>
    </row>
    <row r="297" spans="2:27" ht="12.75">
      <c r="B297" s="2" t="s">
        <v>56</v>
      </c>
      <c r="D297" s="40"/>
      <c r="E297" s="30" t="s">
        <v>57</v>
      </c>
      <c r="F297" s="1"/>
      <c r="G297" s="24" t="s">
        <v>0</v>
      </c>
      <c r="H297" s="24" t="s">
        <v>6</v>
      </c>
      <c r="I297" s="24" t="s">
        <v>0</v>
      </c>
      <c r="J297" s="24" t="s">
        <v>6</v>
      </c>
      <c r="K297" s="24" t="s">
        <v>0</v>
      </c>
      <c r="L297" s="24" t="s">
        <v>6</v>
      </c>
      <c r="M297" s="33" t="s">
        <v>0</v>
      </c>
      <c r="N297" s="33" t="s">
        <v>6</v>
      </c>
      <c r="O297" s="33" t="s">
        <v>0</v>
      </c>
      <c r="P297" s="33" t="s">
        <v>6</v>
      </c>
      <c r="Q297" s="24" t="s">
        <v>0</v>
      </c>
      <c r="R297" s="24" t="s">
        <v>6</v>
      </c>
      <c r="S297" s="24" t="s">
        <v>0</v>
      </c>
      <c r="T297" s="24" t="s">
        <v>6</v>
      </c>
      <c r="U297" s="24" t="s">
        <v>0</v>
      </c>
      <c r="V297" s="24" t="s">
        <v>6</v>
      </c>
      <c r="W297" s="33" t="s">
        <v>0</v>
      </c>
      <c r="X297" s="33" t="s">
        <v>6</v>
      </c>
      <c r="Y297" s="24" t="s">
        <v>0</v>
      </c>
      <c r="Z297" s="24" t="s">
        <v>6</v>
      </c>
      <c r="AA297" s="28" t="s">
        <v>1</v>
      </c>
    </row>
    <row r="298" spans="2:27" ht="12.75">
      <c r="B298" s="138"/>
      <c r="C298" s="139"/>
      <c r="D298" s="140"/>
      <c r="E298" s="141"/>
      <c r="F298" s="142"/>
      <c r="G298" s="36">
        <f>SUMIF(E216:E216,"=GRHSS",G216:G216)</f>
        <v>0</v>
      </c>
      <c r="H298" s="95">
        <f>SUMIF(E216:E216,"=GRGRHSSS",H216:H216)</f>
        <v>0</v>
      </c>
      <c r="I298" s="36">
        <f>SUMIF(E216:E216,"=GRHSS",I216:I216)</f>
        <v>0</v>
      </c>
      <c r="J298" s="23">
        <f>SUMIF(E216:E216,"=GRHSS",J216:J216)</f>
        <v>0</v>
      </c>
      <c r="K298" s="70">
        <f>SUMIF(E216:E216,"=GRHSS",K216:K216)</f>
        <v>0</v>
      </c>
      <c r="L298" s="95">
        <f>SUMIF(E216:E216,"=GRHSS",L216:L216)</f>
        <v>0</v>
      </c>
      <c r="M298" s="36">
        <f>SUMIF(E216:E216,"=GRHSS",M216:M216)</f>
        <v>0</v>
      </c>
      <c r="N298" s="23">
        <f>SUMIF(E216:E216,"=GRHSS",N216:N216)</f>
        <v>0</v>
      </c>
      <c r="O298" s="36">
        <f>SUMIF(E216:E216,"=GRHSS",O216:O216)</f>
        <v>0</v>
      </c>
      <c r="P298" s="23">
        <f>SUMIF(E216:E216,"=GRHSS",P216:P216)</f>
        <v>0</v>
      </c>
      <c r="Q298" s="36">
        <f>SUMIF(E216:E216,"=GRHSS",Q216:Q216)</f>
        <v>0</v>
      </c>
      <c r="R298" s="23">
        <f>SUMIF(E216:E216,"=GRHSS",R216:R216)</f>
        <v>0</v>
      </c>
      <c r="S298" s="70">
        <f>SUMIF(E216:E216,"=GRHSS",S216:S216)</f>
        <v>0</v>
      </c>
      <c r="T298" s="95">
        <f>SUMIF(E216:E216,"=GRHSS",T216:T216)</f>
        <v>0</v>
      </c>
      <c r="U298" s="36">
        <f>SUMIF(E216:E216,"=GRHSS",U216:U216)</f>
        <v>0</v>
      </c>
      <c r="V298" s="23">
        <f>SUMIF(E216:E216,"=GRHSS",V216:V216)</f>
        <v>0</v>
      </c>
      <c r="W298" s="70">
        <f>SUMIF(E216:E216,"=GRHSS",W216:W216)</f>
        <v>0</v>
      </c>
      <c r="X298" s="21">
        <f>SUMIF(G216:G216,"=GRHSS",X216:X216)</f>
        <v>0</v>
      </c>
      <c r="Y298" s="36">
        <f>G298+I298+K298+M298+O298+Q298+S298+U298+W298</f>
        <v>0</v>
      </c>
      <c r="Z298" s="23">
        <f>H298+J298+L298+N298+P298+R298+T298+V298+X298</f>
        <v>0</v>
      </c>
      <c r="AA298">
        <f>SUM(Y298:Z298)</f>
        <v>0</v>
      </c>
    </row>
    <row r="299" spans="2:27" ht="12.75">
      <c r="B299" s="31" t="s">
        <v>27</v>
      </c>
      <c r="D299" s="40"/>
      <c r="F299" s="1"/>
      <c r="G299">
        <f aca="true" t="shared" si="32" ref="G299:AA299">SUM(G298)</f>
        <v>0</v>
      </c>
      <c r="H299">
        <f t="shared" si="32"/>
        <v>0</v>
      </c>
      <c r="I299">
        <f t="shared" si="32"/>
        <v>0</v>
      </c>
      <c r="J299">
        <f t="shared" si="32"/>
        <v>0</v>
      </c>
      <c r="K299">
        <f t="shared" si="32"/>
        <v>0</v>
      </c>
      <c r="L299">
        <f t="shared" si="32"/>
        <v>0</v>
      </c>
      <c r="M299">
        <f t="shared" si="32"/>
        <v>0</v>
      </c>
      <c r="N299">
        <f t="shared" si="32"/>
        <v>0</v>
      </c>
      <c r="O299">
        <f>SUM(O298)</f>
        <v>0</v>
      </c>
      <c r="P299">
        <f>SUM(P298)</f>
        <v>0</v>
      </c>
      <c r="Q299">
        <f t="shared" si="32"/>
        <v>0</v>
      </c>
      <c r="R299">
        <f t="shared" si="32"/>
        <v>0</v>
      </c>
      <c r="S299">
        <f t="shared" si="32"/>
        <v>0</v>
      </c>
      <c r="T299">
        <f t="shared" si="32"/>
        <v>0</v>
      </c>
      <c r="U299">
        <f t="shared" si="32"/>
        <v>0</v>
      </c>
      <c r="V299">
        <f t="shared" si="32"/>
        <v>0</v>
      </c>
      <c r="W299">
        <f>SUM(W298)</f>
        <v>0</v>
      </c>
      <c r="X299">
        <f>SUM(X298)</f>
        <v>0</v>
      </c>
      <c r="Y299">
        <f t="shared" si="32"/>
        <v>0</v>
      </c>
      <c r="Z299">
        <f t="shared" si="32"/>
        <v>0</v>
      </c>
      <c r="AA299">
        <f t="shared" si="32"/>
        <v>0</v>
      </c>
    </row>
    <row r="300" spans="4:6" ht="12.75">
      <c r="D300" s="40"/>
      <c r="F300" s="1"/>
    </row>
  </sheetData>
  <sheetProtection/>
  <mergeCells count="171">
    <mergeCell ref="W296:X296"/>
    <mergeCell ref="Y296:Z296"/>
    <mergeCell ref="B298:D298"/>
    <mergeCell ref="E298:F298"/>
    <mergeCell ref="O296:P296"/>
    <mergeCell ref="Q296:R296"/>
    <mergeCell ref="S296:T296"/>
    <mergeCell ref="U296:V296"/>
    <mergeCell ref="G296:H296"/>
    <mergeCell ref="I296:J296"/>
    <mergeCell ref="K296:L296"/>
    <mergeCell ref="M296:N296"/>
    <mergeCell ref="W290:X290"/>
    <mergeCell ref="Y290:Z290"/>
    <mergeCell ref="B292:D292"/>
    <mergeCell ref="E292:F292"/>
    <mergeCell ref="O290:P290"/>
    <mergeCell ref="Q290:R290"/>
    <mergeCell ref="S290:T290"/>
    <mergeCell ref="U290:V290"/>
    <mergeCell ref="G290:H290"/>
    <mergeCell ref="I290:J290"/>
    <mergeCell ref="K290:L290"/>
    <mergeCell ref="M290:N290"/>
    <mergeCell ref="B285:D285"/>
    <mergeCell ref="E285:F285"/>
    <mergeCell ref="B286:D286"/>
    <mergeCell ref="E286:F286"/>
    <mergeCell ref="B283:D283"/>
    <mergeCell ref="E283:F283"/>
    <mergeCell ref="B284:D284"/>
    <mergeCell ref="E284:F284"/>
    <mergeCell ref="B281:D281"/>
    <mergeCell ref="E281:F281"/>
    <mergeCell ref="B282:D282"/>
    <mergeCell ref="E282:F282"/>
    <mergeCell ref="B279:D279"/>
    <mergeCell ref="E279:F279"/>
    <mergeCell ref="B280:D280"/>
    <mergeCell ref="E280:F280"/>
    <mergeCell ref="S277:T277"/>
    <mergeCell ref="U277:V277"/>
    <mergeCell ref="W277:X277"/>
    <mergeCell ref="Y277:Z277"/>
    <mergeCell ref="K277:L277"/>
    <mergeCell ref="M277:N277"/>
    <mergeCell ref="O277:P277"/>
    <mergeCell ref="Q277:R277"/>
    <mergeCell ref="B273:D273"/>
    <mergeCell ref="E273:F273"/>
    <mergeCell ref="G277:H277"/>
    <mergeCell ref="I277:J277"/>
    <mergeCell ref="B271:D271"/>
    <mergeCell ref="E271:F271"/>
    <mergeCell ref="B272:D272"/>
    <mergeCell ref="E272:F272"/>
    <mergeCell ref="B269:D269"/>
    <mergeCell ref="E269:F269"/>
    <mergeCell ref="B270:D270"/>
    <mergeCell ref="E270:F270"/>
    <mergeCell ref="B267:D267"/>
    <mergeCell ref="E267:F267"/>
    <mergeCell ref="B268:D268"/>
    <mergeCell ref="E268:F268"/>
    <mergeCell ref="B265:D265"/>
    <mergeCell ref="E265:F265"/>
    <mergeCell ref="B266:D266"/>
    <mergeCell ref="E266:F266"/>
    <mergeCell ref="S263:T263"/>
    <mergeCell ref="U263:V263"/>
    <mergeCell ref="W263:X263"/>
    <mergeCell ref="Y263:Z263"/>
    <mergeCell ref="K263:L263"/>
    <mergeCell ref="M263:N263"/>
    <mergeCell ref="O263:P263"/>
    <mergeCell ref="Q263:R263"/>
    <mergeCell ref="B259:D259"/>
    <mergeCell ref="E259:F259"/>
    <mergeCell ref="G263:H263"/>
    <mergeCell ref="I263:J263"/>
    <mergeCell ref="B257:D257"/>
    <mergeCell ref="E257:F257"/>
    <mergeCell ref="B258:D258"/>
    <mergeCell ref="E258:F258"/>
    <mergeCell ref="B255:D255"/>
    <mergeCell ref="E255:F255"/>
    <mergeCell ref="B256:D256"/>
    <mergeCell ref="E256:F256"/>
    <mergeCell ref="B253:D253"/>
    <mergeCell ref="E253:F253"/>
    <mergeCell ref="B254:D254"/>
    <mergeCell ref="E254:F254"/>
    <mergeCell ref="Y249:Z249"/>
    <mergeCell ref="B251:D251"/>
    <mergeCell ref="E251:F251"/>
    <mergeCell ref="B252:D252"/>
    <mergeCell ref="E252:F252"/>
    <mergeCell ref="Q249:R249"/>
    <mergeCell ref="S249:T249"/>
    <mergeCell ref="U249:V249"/>
    <mergeCell ref="W249:X249"/>
    <mergeCell ref="I249:J249"/>
    <mergeCell ref="K249:L249"/>
    <mergeCell ref="M249:N249"/>
    <mergeCell ref="O249:P249"/>
    <mergeCell ref="C234:F234"/>
    <mergeCell ref="C235:F235"/>
    <mergeCell ref="C236:F236"/>
    <mergeCell ref="G249:H249"/>
    <mergeCell ref="C232:F232"/>
    <mergeCell ref="C233:F233"/>
    <mergeCell ref="W214:X214"/>
    <mergeCell ref="Y214:Z214"/>
    <mergeCell ref="G230:H230"/>
    <mergeCell ref="I230:J230"/>
    <mergeCell ref="K230:L230"/>
    <mergeCell ref="M230:N230"/>
    <mergeCell ref="O230:P230"/>
    <mergeCell ref="Q230:R230"/>
    <mergeCell ref="S230:T230"/>
    <mergeCell ref="U230:V230"/>
    <mergeCell ref="W204:X204"/>
    <mergeCell ref="Y204:Z204"/>
    <mergeCell ref="S214:T214"/>
    <mergeCell ref="U214:V214"/>
    <mergeCell ref="W230:X230"/>
    <mergeCell ref="Y230:Z230"/>
    <mergeCell ref="G214:H214"/>
    <mergeCell ref="I214:J214"/>
    <mergeCell ref="K214:L214"/>
    <mergeCell ref="M214:N214"/>
    <mergeCell ref="O214:P214"/>
    <mergeCell ref="Q214:R214"/>
    <mergeCell ref="W166:X166"/>
    <mergeCell ref="Y166:Z166"/>
    <mergeCell ref="G204:H204"/>
    <mergeCell ref="I204:J204"/>
    <mergeCell ref="K204:L204"/>
    <mergeCell ref="M204:N204"/>
    <mergeCell ref="O204:P204"/>
    <mergeCell ref="Q204:R204"/>
    <mergeCell ref="S204:T204"/>
    <mergeCell ref="U204:V204"/>
    <mergeCell ref="W104:X104"/>
    <mergeCell ref="Y104:Z104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O104:P104"/>
    <mergeCell ref="Q104:R104"/>
    <mergeCell ref="S104:T104"/>
    <mergeCell ref="U104:V104"/>
    <mergeCell ref="G104:H104"/>
    <mergeCell ref="I104:J104"/>
    <mergeCell ref="K104:L104"/>
    <mergeCell ref="M104:N104"/>
    <mergeCell ref="G5:H5"/>
    <mergeCell ref="I5:J5"/>
    <mergeCell ref="K5:L5"/>
    <mergeCell ref="M5:N5"/>
    <mergeCell ref="Y5:Z5"/>
    <mergeCell ref="Q5:R5"/>
    <mergeCell ref="S5:T5"/>
    <mergeCell ref="U5:V5"/>
    <mergeCell ref="W5:X5"/>
    <mergeCell ref="O5:P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30.7109375" style="0" customWidth="1"/>
    <col min="3" max="3" width="7.7109375" style="0" customWidth="1"/>
    <col min="4" max="4" width="14.7109375" style="40" customWidth="1"/>
    <col min="5" max="5" width="7.7109375" style="0" customWidth="1"/>
    <col min="6" max="6" width="5.7109375" style="1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  <col min="27" max="27" width="7.7109375" style="0" customWidth="1"/>
    <col min="29" max="29" width="7.7109375" style="1" customWidth="1"/>
    <col min="30" max="30" width="5.7109375" style="0" customWidth="1"/>
    <col min="31" max="31" width="5.7109375" style="66" customWidth="1"/>
  </cols>
  <sheetData>
    <row r="1" spans="1:29" ht="12.75">
      <c r="A1" s="2" t="s">
        <v>8</v>
      </c>
      <c r="C1" s="1"/>
      <c r="E1" s="1"/>
      <c r="AC1" s="20"/>
    </row>
    <row r="2" spans="1:29" ht="12.75">
      <c r="A2" s="2" t="s">
        <v>7</v>
      </c>
      <c r="C2" s="1"/>
      <c r="E2" s="1"/>
      <c r="AC2" s="20"/>
    </row>
    <row r="3" spans="1:29" ht="12.75">
      <c r="A3" s="2" t="s">
        <v>608</v>
      </c>
      <c r="E3" s="1"/>
      <c r="AC3" s="20"/>
    </row>
    <row r="4" spans="1:29" ht="12.75">
      <c r="A4" s="2"/>
      <c r="C4" s="2" t="s">
        <v>14</v>
      </c>
      <c r="E4" s="1"/>
      <c r="AC4" s="20"/>
    </row>
    <row r="5" spans="3:29" ht="12.75">
      <c r="C5" s="1"/>
      <c r="E5" s="1"/>
      <c r="G5" s="99" t="s">
        <v>9</v>
      </c>
      <c r="H5" s="99"/>
      <c r="I5" s="99" t="s">
        <v>11</v>
      </c>
      <c r="J5" s="99"/>
      <c r="K5" s="99" t="s">
        <v>10</v>
      </c>
      <c r="L5" s="99"/>
      <c r="M5" s="99" t="s">
        <v>584</v>
      </c>
      <c r="N5" s="99"/>
      <c r="O5" s="97" t="s">
        <v>585</v>
      </c>
      <c r="P5" s="98"/>
      <c r="Q5" s="99" t="s">
        <v>3</v>
      </c>
      <c r="R5" s="99"/>
      <c r="S5" s="99" t="s">
        <v>4</v>
      </c>
      <c r="T5" s="99"/>
      <c r="U5" s="99" t="s">
        <v>5</v>
      </c>
      <c r="V5" s="99"/>
      <c r="W5" s="97" t="s">
        <v>94</v>
      </c>
      <c r="X5" s="98"/>
      <c r="Y5" s="99" t="s">
        <v>13</v>
      </c>
      <c r="Z5" s="99"/>
      <c r="AC5" s="20"/>
    </row>
    <row r="6" spans="1:31" ht="12.75">
      <c r="A6" s="3" t="s">
        <v>93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  <c r="AC6" s="82" t="s">
        <v>113</v>
      </c>
      <c r="AD6" s="90" t="s">
        <v>580</v>
      </c>
      <c r="AE6" s="40" t="s">
        <v>581</v>
      </c>
    </row>
    <row r="7" spans="1:31" s="19" customFormat="1" ht="12.75">
      <c r="A7" s="39" t="s">
        <v>532</v>
      </c>
      <c r="B7" s="11" t="s">
        <v>227</v>
      </c>
      <c r="C7" s="81" t="s">
        <v>89</v>
      </c>
      <c r="D7" s="11" t="s">
        <v>226</v>
      </c>
      <c r="E7" s="12" t="s">
        <v>41</v>
      </c>
      <c r="F7" s="13" t="s">
        <v>228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8</v>
      </c>
      <c r="T7" s="11">
        <v>2</v>
      </c>
      <c r="U7" s="11">
        <v>2</v>
      </c>
      <c r="V7" s="11"/>
      <c r="W7" s="11"/>
      <c r="X7" s="13"/>
      <c r="Y7" s="25">
        <f>G7+I7+K7+M7+O7+Q7+S7+U7+W7</f>
        <v>10</v>
      </c>
      <c r="Z7" s="13">
        <f>H7+J7+L7+N7+P7+R7+T7+V7+X7</f>
        <v>2</v>
      </c>
      <c r="AA7" s="19">
        <f aca="true" t="shared" si="0" ref="AA7:AA39">SUM(Y7:Z7)</f>
        <v>12</v>
      </c>
      <c r="AC7" s="20" t="s">
        <v>95</v>
      </c>
      <c r="AD7" s="19">
        <f>SUM(AA7:AA8)</f>
        <v>63</v>
      </c>
      <c r="AE7" s="87" t="s">
        <v>85</v>
      </c>
    </row>
    <row r="8" spans="1:31" s="19" customFormat="1" ht="12.75">
      <c r="A8" s="29" t="s">
        <v>533</v>
      </c>
      <c r="B8" s="6" t="s">
        <v>230</v>
      </c>
      <c r="C8" s="7" t="s">
        <v>89</v>
      </c>
      <c r="D8" s="6" t="s">
        <v>229</v>
      </c>
      <c r="E8" s="7" t="s">
        <v>41</v>
      </c>
      <c r="F8" s="14" t="s">
        <v>228</v>
      </c>
      <c r="G8" s="45"/>
      <c r="H8" s="6"/>
      <c r="I8" s="6"/>
      <c r="J8" s="6"/>
      <c r="K8" s="6"/>
      <c r="L8" s="6"/>
      <c r="M8" s="6"/>
      <c r="N8" s="6">
        <v>1</v>
      </c>
      <c r="O8" s="6"/>
      <c r="P8" s="6"/>
      <c r="Q8" s="6"/>
      <c r="R8" s="6">
        <v>1</v>
      </c>
      <c r="S8" s="6">
        <v>4</v>
      </c>
      <c r="T8" s="6">
        <v>39</v>
      </c>
      <c r="U8" s="6">
        <v>1</v>
      </c>
      <c r="V8" s="6">
        <v>4</v>
      </c>
      <c r="W8" s="6"/>
      <c r="X8" s="14">
        <v>1</v>
      </c>
      <c r="Y8" s="26">
        <f aca="true" t="shared" si="1" ref="Y8:Y73">G8+I8+K8+M8+O8+Q8+S8+U8+W8</f>
        <v>5</v>
      </c>
      <c r="Z8" s="14">
        <f aca="true" t="shared" si="2" ref="Z8:Z73">H8+J8+L8+N8+P8+R8+T8+V8+X8</f>
        <v>46</v>
      </c>
      <c r="AA8" s="19">
        <f t="shared" si="0"/>
        <v>51</v>
      </c>
      <c r="AC8" s="20" t="s">
        <v>95</v>
      </c>
      <c r="AE8" s="88"/>
    </row>
    <row r="9" spans="1:31" s="19" customFormat="1" ht="12.75">
      <c r="A9" s="29" t="s">
        <v>534</v>
      </c>
      <c r="B9" s="6" t="s">
        <v>232</v>
      </c>
      <c r="C9" s="7" t="s">
        <v>89</v>
      </c>
      <c r="D9" s="6" t="s">
        <v>231</v>
      </c>
      <c r="E9" s="7" t="s">
        <v>41</v>
      </c>
      <c r="F9" s="14" t="s">
        <v>228</v>
      </c>
      <c r="G9" s="45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  <c r="S9" s="6">
        <v>12</v>
      </c>
      <c r="T9" s="6">
        <v>4</v>
      </c>
      <c r="U9" s="6"/>
      <c r="V9" s="6"/>
      <c r="W9" s="6"/>
      <c r="X9" s="14"/>
      <c r="Y9" s="26">
        <f t="shared" si="1"/>
        <v>13</v>
      </c>
      <c r="Z9" s="14">
        <f t="shared" si="2"/>
        <v>4</v>
      </c>
      <c r="AA9" s="19">
        <f t="shared" si="0"/>
        <v>17</v>
      </c>
      <c r="AC9" s="20" t="s">
        <v>95</v>
      </c>
      <c r="AD9" s="65">
        <f>SUM(AA9:AA15)</f>
        <v>124</v>
      </c>
      <c r="AE9" s="87" t="s">
        <v>86</v>
      </c>
    </row>
    <row r="10" spans="1:31" s="19" customFormat="1" ht="12.75">
      <c r="A10" s="29" t="s">
        <v>535</v>
      </c>
      <c r="B10" s="6" t="s">
        <v>234</v>
      </c>
      <c r="C10" s="7" t="s">
        <v>89</v>
      </c>
      <c r="D10" s="6" t="s">
        <v>233</v>
      </c>
      <c r="E10" s="7" t="s">
        <v>41</v>
      </c>
      <c r="F10" s="14" t="s">
        <v>228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</v>
      </c>
      <c r="U10" s="6"/>
      <c r="V10" s="6"/>
      <c r="W10" s="6"/>
      <c r="X10" s="14"/>
      <c r="Y10" s="26">
        <f t="shared" si="1"/>
        <v>0</v>
      </c>
      <c r="Z10" s="14">
        <f t="shared" si="2"/>
        <v>1</v>
      </c>
      <c r="AA10" s="19">
        <f t="shared" si="0"/>
        <v>1</v>
      </c>
      <c r="AC10" s="20" t="s">
        <v>95</v>
      </c>
      <c r="AE10" s="88"/>
    </row>
    <row r="11" spans="1:31" s="65" customFormat="1" ht="12.75">
      <c r="A11" s="29" t="s">
        <v>536</v>
      </c>
      <c r="B11" s="60" t="s">
        <v>236</v>
      </c>
      <c r="C11" s="61" t="s">
        <v>89</v>
      </c>
      <c r="D11" s="60" t="s">
        <v>235</v>
      </c>
      <c r="E11" s="61" t="s">
        <v>41</v>
      </c>
      <c r="F11" s="62" t="s">
        <v>228</v>
      </c>
      <c r="G11" s="63"/>
      <c r="H11" s="60">
        <v>1</v>
      </c>
      <c r="I11" s="60"/>
      <c r="J11" s="60"/>
      <c r="K11" s="60">
        <v>1</v>
      </c>
      <c r="L11" s="60"/>
      <c r="M11" s="60"/>
      <c r="N11" s="60"/>
      <c r="O11" s="60"/>
      <c r="P11" s="60"/>
      <c r="Q11" s="60"/>
      <c r="R11" s="60"/>
      <c r="S11" s="60">
        <v>8</v>
      </c>
      <c r="T11" s="60">
        <v>3</v>
      </c>
      <c r="U11" s="60">
        <v>1</v>
      </c>
      <c r="V11" s="60">
        <v>2</v>
      </c>
      <c r="W11" s="60"/>
      <c r="X11" s="62"/>
      <c r="Y11" s="64">
        <f t="shared" si="1"/>
        <v>10</v>
      </c>
      <c r="Z11" s="62">
        <f t="shared" si="2"/>
        <v>6</v>
      </c>
      <c r="AA11" s="65">
        <f t="shared" si="0"/>
        <v>16</v>
      </c>
      <c r="AC11" s="20" t="s">
        <v>95</v>
      </c>
      <c r="AE11" s="89"/>
    </row>
    <row r="12" spans="1:31" s="65" customFormat="1" ht="12.75">
      <c r="A12" s="29" t="s">
        <v>537</v>
      </c>
      <c r="B12" s="60" t="s">
        <v>609</v>
      </c>
      <c r="C12" s="61" t="s">
        <v>89</v>
      </c>
      <c r="D12" s="60" t="s">
        <v>237</v>
      </c>
      <c r="E12" s="61" t="s">
        <v>41</v>
      </c>
      <c r="F12" s="62" t="s">
        <v>228</v>
      </c>
      <c r="G12" s="6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18</v>
      </c>
      <c r="T12" s="60">
        <v>11</v>
      </c>
      <c r="U12" s="60">
        <v>1</v>
      </c>
      <c r="V12" s="60">
        <v>1</v>
      </c>
      <c r="W12" s="60"/>
      <c r="X12" s="62"/>
      <c r="Y12" s="64">
        <f>G12+I12+K12+M12+O12+Q12+S12+U12+W12</f>
        <v>19</v>
      </c>
      <c r="Z12" s="62">
        <f>H12+J12+L12+N12+P12+R12+T12+V12+X12</f>
        <v>12</v>
      </c>
      <c r="AA12" s="65">
        <f>SUM(Y12:Z12)</f>
        <v>31</v>
      </c>
      <c r="AC12" s="20" t="s">
        <v>95</v>
      </c>
      <c r="AE12" s="89"/>
    </row>
    <row r="13" spans="1:31" s="65" customFormat="1" ht="12.75">
      <c r="A13" s="29" t="s">
        <v>537</v>
      </c>
      <c r="B13" s="60" t="s">
        <v>239</v>
      </c>
      <c r="C13" s="61" t="s">
        <v>89</v>
      </c>
      <c r="D13" s="60" t="s">
        <v>238</v>
      </c>
      <c r="E13" s="61" t="s">
        <v>41</v>
      </c>
      <c r="F13" s="62" t="s">
        <v>228</v>
      </c>
      <c r="G13" s="63"/>
      <c r="H13" s="60"/>
      <c r="I13" s="60"/>
      <c r="J13" s="60">
        <v>1</v>
      </c>
      <c r="K13" s="60"/>
      <c r="L13" s="60"/>
      <c r="M13" s="60"/>
      <c r="N13" s="60"/>
      <c r="O13" s="60"/>
      <c r="P13" s="60"/>
      <c r="Q13" s="60"/>
      <c r="R13" s="60"/>
      <c r="S13" s="60">
        <v>5</v>
      </c>
      <c r="T13" s="60">
        <v>4</v>
      </c>
      <c r="U13" s="60">
        <v>2</v>
      </c>
      <c r="V13" s="60"/>
      <c r="W13" s="60"/>
      <c r="X13" s="62"/>
      <c r="Y13" s="64">
        <f>G13+I13+K13+M13+O13+Q13+S13+U13+W13</f>
        <v>7</v>
      </c>
      <c r="Z13" s="62">
        <f>H13+J13+L13+N13+P13+R13+T13+V13+X13</f>
        <v>5</v>
      </c>
      <c r="AA13" s="65">
        <f>SUM(Y13:Z13)</f>
        <v>12</v>
      </c>
      <c r="AC13" s="20" t="s">
        <v>96</v>
      </c>
      <c r="AE13" s="89"/>
    </row>
    <row r="14" spans="1:31" s="19" customFormat="1" ht="12.75">
      <c r="A14" s="29" t="s">
        <v>538</v>
      </c>
      <c r="B14" s="6" t="s">
        <v>586</v>
      </c>
      <c r="C14" s="7" t="s">
        <v>89</v>
      </c>
      <c r="D14" s="6" t="s">
        <v>240</v>
      </c>
      <c r="E14" s="7" t="s">
        <v>41</v>
      </c>
      <c r="F14" s="14" t="s">
        <v>228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5</v>
      </c>
      <c r="T14" s="6">
        <v>1</v>
      </c>
      <c r="U14" s="6">
        <v>3</v>
      </c>
      <c r="V14" s="6"/>
      <c r="W14" s="6"/>
      <c r="X14" s="14"/>
      <c r="Y14" s="26">
        <f t="shared" si="1"/>
        <v>8</v>
      </c>
      <c r="Z14" s="14">
        <f t="shared" si="2"/>
        <v>1</v>
      </c>
      <c r="AA14" s="19">
        <f t="shared" si="0"/>
        <v>9</v>
      </c>
      <c r="AC14" s="20" t="s">
        <v>95</v>
      </c>
      <c r="AD14" s="65"/>
      <c r="AE14" s="88"/>
    </row>
    <row r="15" spans="1:31" s="19" customFormat="1" ht="12.75">
      <c r="A15" s="29" t="s">
        <v>539</v>
      </c>
      <c r="B15" s="146" t="s">
        <v>587</v>
      </c>
      <c r="C15" s="7" t="s">
        <v>89</v>
      </c>
      <c r="D15" s="6" t="s">
        <v>241</v>
      </c>
      <c r="E15" s="7" t="s">
        <v>41</v>
      </c>
      <c r="F15" s="14" t="s">
        <v>228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</v>
      </c>
      <c r="S15" s="6">
        <v>10</v>
      </c>
      <c r="T15" s="6">
        <v>20</v>
      </c>
      <c r="U15" s="6">
        <v>2</v>
      </c>
      <c r="V15" s="6">
        <v>5</v>
      </c>
      <c r="W15" s="6"/>
      <c r="X15" s="14"/>
      <c r="Y15" s="26">
        <f t="shared" si="1"/>
        <v>12</v>
      </c>
      <c r="Z15" s="14">
        <f t="shared" si="2"/>
        <v>26</v>
      </c>
      <c r="AA15" s="19">
        <f t="shared" si="0"/>
        <v>38</v>
      </c>
      <c r="AC15" s="20" t="s">
        <v>95</v>
      </c>
      <c r="AE15" s="88"/>
    </row>
    <row r="16" spans="1:31" s="19" customFormat="1" ht="12.75">
      <c r="A16" s="29" t="s">
        <v>540</v>
      </c>
      <c r="B16" s="6" t="s">
        <v>243</v>
      </c>
      <c r="C16" s="7" t="s">
        <v>89</v>
      </c>
      <c r="D16" s="6" t="s">
        <v>242</v>
      </c>
      <c r="E16" s="7" t="s">
        <v>41</v>
      </c>
      <c r="F16" s="14" t="s">
        <v>228</v>
      </c>
      <c r="G16" s="45"/>
      <c r="H16" s="6"/>
      <c r="I16" s="6"/>
      <c r="J16" s="6">
        <v>1</v>
      </c>
      <c r="K16" s="6"/>
      <c r="L16" s="6"/>
      <c r="M16" s="6"/>
      <c r="N16" s="6"/>
      <c r="O16" s="6"/>
      <c r="P16" s="6"/>
      <c r="Q16" s="6">
        <v>1</v>
      </c>
      <c r="R16" s="6"/>
      <c r="S16" s="6">
        <v>8</v>
      </c>
      <c r="T16" s="6">
        <v>4</v>
      </c>
      <c r="U16" s="6">
        <v>1</v>
      </c>
      <c r="V16" s="6">
        <v>1</v>
      </c>
      <c r="W16" s="6"/>
      <c r="X16" s="14"/>
      <c r="Y16" s="26">
        <f t="shared" si="1"/>
        <v>10</v>
      </c>
      <c r="Z16" s="14">
        <f t="shared" si="2"/>
        <v>6</v>
      </c>
      <c r="AA16" s="19">
        <f t="shared" si="0"/>
        <v>16</v>
      </c>
      <c r="AC16" s="20" t="s">
        <v>97</v>
      </c>
      <c r="AD16" s="19">
        <f>SUM(AA16)</f>
        <v>16</v>
      </c>
      <c r="AE16" s="87" t="s">
        <v>87</v>
      </c>
    </row>
    <row r="17" spans="1:31" s="19" customFormat="1" ht="12.75">
      <c r="A17" s="29" t="s">
        <v>541</v>
      </c>
      <c r="B17" s="6" t="s">
        <v>245</v>
      </c>
      <c r="C17" s="7" t="s">
        <v>89</v>
      </c>
      <c r="D17" s="6" t="s">
        <v>244</v>
      </c>
      <c r="E17" s="7" t="s">
        <v>18</v>
      </c>
      <c r="F17" s="14" t="s">
        <v>246</v>
      </c>
      <c r="G17" s="45"/>
      <c r="H17" s="6"/>
      <c r="I17" s="6">
        <v>3</v>
      </c>
      <c r="J17" s="6">
        <v>2</v>
      </c>
      <c r="K17" s="6"/>
      <c r="L17" s="6"/>
      <c r="M17" s="6"/>
      <c r="N17" s="6"/>
      <c r="O17" s="6"/>
      <c r="P17" s="6"/>
      <c r="Q17" s="6">
        <v>1</v>
      </c>
      <c r="R17" s="6"/>
      <c r="S17" s="6"/>
      <c r="T17" s="6"/>
      <c r="U17" s="6">
        <v>1</v>
      </c>
      <c r="V17" s="6"/>
      <c r="W17" s="6"/>
      <c r="X17" s="14"/>
      <c r="Y17" s="26">
        <f t="shared" si="1"/>
        <v>5</v>
      </c>
      <c r="Z17" s="14">
        <f t="shared" si="2"/>
        <v>2</v>
      </c>
      <c r="AA17" s="19">
        <f t="shared" si="0"/>
        <v>7</v>
      </c>
      <c r="AC17" s="20" t="s">
        <v>96</v>
      </c>
      <c r="AD17" s="19">
        <f>SUM(AA17:AA18)</f>
        <v>14</v>
      </c>
      <c r="AE17" s="87" t="s">
        <v>89</v>
      </c>
    </row>
    <row r="18" spans="1:31" s="19" customFormat="1" ht="12.75">
      <c r="A18" s="29" t="s">
        <v>542</v>
      </c>
      <c r="B18" s="6" t="s">
        <v>248</v>
      </c>
      <c r="C18" s="7" t="s">
        <v>89</v>
      </c>
      <c r="D18" s="6" t="s">
        <v>247</v>
      </c>
      <c r="E18" s="7" t="s">
        <v>18</v>
      </c>
      <c r="F18" s="14" t="s">
        <v>249</v>
      </c>
      <c r="G18" s="45"/>
      <c r="H18" s="6"/>
      <c r="I18" s="6"/>
      <c r="J18" s="6">
        <v>1</v>
      </c>
      <c r="K18" s="6"/>
      <c r="L18" s="6"/>
      <c r="M18" s="6"/>
      <c r="N18" s="6">
        <v>1</v>
      </c>
      <c r="O18" s="6"/>
      <c r="P18" s="6"/>
      <c r="Q18" s="6"/>
      <c r="R18" s="6">
        <v>1</v>
      </c>
      <c r="S18" s="6"/>
      <c r="T18" s="6">
        <v>4</v>
      </c>
      <c r="U18" s="6"/>
      <c r="V18" s="6"/>
      <c r="W18" s="6"/>
      <c r="X18" s="14"/>
      <c r="Y18" s="26">
        <f t="shared" si="1"/>
        <v>0</v>
      </c>
      <c r="Z18" s="14">
        <f t="shared" si="2"/>
        <v>7</v>
      </c>
      <c r="AA18" s="19">
        <f t="shared" si="0"/>
        <v>7</v>
      </c>
      <c r="AC18" s="20" t="s">
        <v>96</v>
      </c>
      <c r="AE18" s="90"/>
    </row>
    <row r="19" spans="1:31" s="19" customFormat="1" ht="12.75">
      <c r="A19" s="29" t="s">
        <v>543</v>
      </c>
      <c r="B19" s="6" t="s">
        <v>251</v>
      </c>
      <c r="C19" s="7" t="s">
        <v>89</v>
      </c>
      <c r="D19" s="6" t="s">
        <v>250</v>
      </c>
      <c r="E19" s="7" t="s">
        <v>18</v>
      </c>
      <c r="F19" s="14" t="s">
        <v>246</v>
      </c>
      <c r="G19" s="45"/>
      <c r="H19" s="6"/>
      <c r="I19" s="6">
        <v>7</v>
      </c>
      <c r="J19" s="6">
        <v>5</v>
      </c>
      <c r="K19" s="6"/>
      <c r="L19" s="6"/>
      <c r="M19" s="6"/>
      <c r="N19" s="6">
        <v>4</v>
      </c>
      <c r="O19" s="6"/>
      <c r="P19" s="6"/>
      <c r="Q19" s="6">
        <v>5</v>
      </c>
      <c r="R19" s="6">
        <v>7</v>
      </c>
      <c r="S19" s="6">
        <v>68</v>
      </c>
      <c r="T19" s="6">
        <v>99</v>
      </c>
      <c r="U19" s="6">
        <v>9</v>
      </c>
      <c r="V19" s="6">
        <v>11</v>
      </c>
      <c r="W19" s="6"/>
      <c r="X19" s="14"/>
      <c r="Y19" s="26">
        <f t="shared" si="1"/>
        <v>89</v>
      </c>
      <c r="Z19" s="14">
        <f t="shared" si="2"/>
        <v>126</v>
      </c>
      <c r="AA19" s="19">
        <f t="shared" si="0"/>
        <v>215</v>
      </c>
      <c r="AC19" s="20" t="s">
        <v>96</v>
      </c>
      <c r="AD19" s="19">
        <f>SUM(AA19:AA22)</f>
        <v>268</v>
      </c>
      <c r="AE19" s="87" t="s">
        <v>88</v>
      </c>
    </row>
    <row r="20" spans="1:31" s="51" customFormat="1" ht="12.75">
      <c r="A20" s="80" t="s">
        <v>543</v>
      </c>
      <c r="B20" s="49" t="s">
        <v>549</v>
      </c>
      <c r="C20" s="56" t="s">
        <v>89</v>
      </c>
      <c r="D20" s="49" t="s">
        <v>548</v>
      </c>
      <c r="E20" s="56" t="s">
        <v>29</v>
      </c>
      <c r="F20" s="57" t="s">
        <v>29</v>
      </c>
      <c r="G20" s="5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>
        <v>2</v>
      </c>
      <c r="W20" s="49"/>
      <c r="X20" s="57"/>
      <c r="Y20" s="59">
        <f t="shared" si="1"/>
        <v>0</v>
      </c>
      <c r="Z20" s="57">
        <f t="shared" si="2"/>
        <v>2</v>
      </c>
      <c r="AA20" s="51">
        <f t="shared" si="0"/>
        <v>2</v>
      </c>
      <c r="AC20" s="20" t="s">
        <v>530</v>
      </c>
      <c r="AE20" s="88"/>
    </row>
    <row r="21" spans="1:31" s="19" customFormat="1" ht="12.75">
      <c r="A21" s="29" t="s">
        <v>544</v>
      </c>
      <c r="B21" s="6" t="s">
        <v>253</v>
      </c>
      <c r="C21" s="7" t="s">
        <v>89</v>
      </c>
      <c r="D21" s="6" t="s">
        <v>252</v>
      </c>
      <c r="E21" s="7" t="s">
        <v>18</v>
      </c>
      <c r="F21" s="14" t="s">
        <v>246</v>
      </c>
      <c r="G21" s="45"/>
      <c r="H21" s="6"/>
      <c r="I21" s="6"/>
      <c r="J21" s="6"/>
      <c r="K21" s="6"/>
      <c r="L21" s="6"/>
      <c r="M21" s="6"/>
      <c r="N21" s="6"/>
      <c r="O21" s="6"/>
      <c r="P21" s="6"/>
      <c r="Q21" s="6">
        <v>2</v>
      </c>
      <c r="R21" s="6">
        <v>1</v>
      </c>
      <c r="S21" s="6">
        <v>9</v>
      </c>
      <c r="T21" s="6">
        <v>12</v>
      </c>
      <c r="U21" s="6">
        <v>1</v>
      </c>
      <c r="V21" s="6">
        <v>1</v>
      </c>
      <c r="W21" s="6"/>
      <c r="X21" s="14"/>
      <c r="Y21" s="26">
        <f t="shared" si="1"/>
        <v>12</v>
      </c>
      <c r="Z21" s="14">
        <f t="shared" si="2"/>
        <v>14</v>
      </c>
      <c r="AA21" s="19">
        <f t="shared" si="0"/>
        <v>26</v>
      </c>
      <c r="AC21" s="20" t="s">
        <v>96</v>
      </c>
      <c r="AE21" s="88"/>
    </row>
    <row r="22" spans="1:31" s="19" customFormat="1" ht="12.75">
      <c r="A22" s="29" t="s">
        <v>545</v>
      </c>
      <c r="B22" s="6" t="s">
        <v>255</v>
      </c>
      <c r="C22" s="7" t="s">
        <v>89</v>
      </c>
      <c r="D22" s="6" t="s">
        <v>254</v>
      </c>
      <c r="E22" s="7" t="s">
        <v>18</v>
      </c>
      <c r="F22" s="14" t="s">
        <v>246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4</v>
      </c>
      <c r="T22" s="6">
        <v>20</v>
      </c>
      <c r="U22" s="6"/>
      <c r="V22" s="6">
        <v>1</v>
      </c>
      <c r="W22" s="6"/>
      <c r="X22" s="14"/>
      <c r="Y22" s="26">
        <f t="shared" si="1"/>
        <v>4</v>
      </c>
      <c r="Z22" s="14">
        <f t="shared" si="2"/>
        <v>21</v>
      </c>
      <c r="AA22" s="19">
        <f t="shared" si="0"/>
        <v>25</v>
      </c>
      <c r="AC22" s="20" t="s">
        <v>96</v>
      </c>
      <c r="AE22" s="88"/>
    </row>
    <row r="23" spans="1:31" s="19" customFormat="1" ht="12.75">
      <c r="A23" s="29">
        <v>110101</v>
      </c>
      <c r="B23" s="6" t="s">
        <v>257</v>
      </c>
      <c r="C23" s="7" t="s">
        <v>89</v>
      </c>
      <c r="D23" s="6" t="s">
        <v>256</v>
      </c>
      <c r="E23" s="7" t="s">
        <v>18</v>
      </c>
      <c r="F23" s="14" t="s">
        <v>258</v>
      </c>
      <c r="G23" s="45"/>
      <c r="H23" s="6"/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>
        <v>12</v>
      </c>
      <c r="T23" s="6">
        <v>5</v>
      </c>
      <c r="U23" s="6">
        <v>1</v>
      </c>
      <c r="V23" s="6">
        <v>1</v>
      </c>
      <c r="W23" s="6"/>
      <c r="X23" s="14"/>
      <c r="Y23" s="26">
        <f t="shared" si="1"/>
        <v>14</v>
      </c>
      <c r="Z23" s="14">
        <f t="shared" si="2"/>
        <v>6</v>
      </c>
      <c r="AA23" s="19">
        <f t="shared" si="0"/>
        <v>20</v>
      </c>
      <c r="AC23" s="20" t="s">
        <v>96</v>
      </c>
      <c r="AD23" s="19">
        <f>SUM(AA23:AA24)</f>
        <v>32</v>
      </c>
      <c r="AE23" s="19">
        <v>11</v>
      </c>
    </row>
    <row r="24" spans="1:29" s="19" customFormat="1" ht="12.75">
      <c r="A24" s="34">
        <v>110101</v>
      </c>
      <c r="B24" s="6" t="s">
        <v>260</v>
      </c>
      <c r="C24" s="7" t="s">
        <v>89</v>
      </c>
      <c r="D24" s="6" t="s">
        <v>259</v>
      </c>
      <c r="E24" s="7" t="s">
        <v>18</v>
      </c>
      <c r="F24" s="14" t="s">
        <v>258</v>
      </c>
      <c r="G24" s="45"/>
      <c r="H24" s="6"/>
      <c r="I24" s="6"/>
      <c r="J24" s="6"/>
      <c r="K24" s="6"/>
      <c r="L24" s="6"/>
      <c r="M24" s="6">
        <v>1</v>
      </c>
      <c r="N24" s="6"/>
      <c r="O24" s="6"/>
      <c r="P24" s="6"/>
      <c r="Q24" s="6"/>
      <c r="R24" s="6"/>
      <c r="S24" s="6">
        <v>8</v>
      </c>
      <c r="T24" s="6"/>
      <c r="U24" s="6">
        <v>2</v>
      </c>
      <c r="V24" s="6">
        <v>1</v>
      </c>
      <c r="W24" s="6"/>
      <c r="X24" s="14"/>
      <c r="Y24" s="26">
        <f t="shared" si="1"/>
        <v>11</v>
      </c>
      <c r="Z24" s="14">
        <f t="shared" si="2"/>
        <v>1</v>
      </c>
      <c r="AA24" s="19">
        <f t="shared" si="0"/>
        <v>12</v>
      </c>
      <c r="AC24" s="20" t="s">
        <v>95</v>
      </c>
    </row>
    <row r="25" spans="1:31" s="19" customFormat="1" ht="12.75">
      <c r="A25" s="34">
        <v>131202</v>
      </c>
      <c r="B25" s="6" t="s">
        <v>262</v>
      </c>
      <c r="C25" s="7" t="s">
        <v>89</v>
      </c>
      <c r="D25" s="6" t="s">
        <v>261</v>
      </c>
      <c r="E25" s="7" t="s">
        <v>28</v>
      </c>
      <c r="F25" s="14" t="s">
        <v>28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</v>
      </c>
      <c r="T25" s="6">
        <v>52</v>
      </c>
      <c r="U25" s="6"/>
      <c r="V25" s="6">
        <v>6</v>
      </c>
      <c r="W25" s="6"/>
      <c r="X25" s="14"/>
      <c r="Y25" s="26">
        <f t="shared" si="1"/>
        <v>1</v>
      </c>
      <c r="Z25" s="14">
        <f t="shared" si="2"/>
        <v>58</v>
      </c>
      <c r="AA25" s="19">
        <f t="shared" si="0"/>
        <v>59</v>
      </c>
      <c r="AC25" s="20" t="s">
        <v>96</v>
      </c>
      <c r="AD25" s="19">
        <f>SUM(AA25:AA27)</f>
        <v>109</v>
      </c>
      <c r="AE25" s="88">
        <v>13</v>
      </c>
    </row>
    <row r="26" spans="1:31" s="19" customFormat="1" ht="12.75">
      <c r="A26" s="34">
        <v>131205</v>
      </c>
      <c r="B26" s="6" t="s">
        <v>264</v>
      </c>
      <c r="C26" s="7" t="s">
        <v>89</v>
      </c>
      <c r="D26" s="6" t="s">
        <v>263</v>
      </c>
      <c r="E26" s="7" t="s">
        <v>28</v>
      </c>
      <c r="F26" s="14" t="s">
        <v>28</v>
      </c>
      <c r="G26" s="45"/>
      <c r="H26" s="6"/>
      <c r="I26" s="6"/>
      <c r="J26" s="6">
        <v>1</v>
      </c>
      <c r="K26" s="6"/>
      <c r="L26" s="6"/>
      <c r="M26" s="6">
        <v>1</v>
      </c>
      <c r="N26" s="6"/>
      <c r="O26" s="6"/>
      <c r="P26" s="6"/>
      <c r="Q26" s="6">
        <v>1</v>
      </c>
      <c r="R26" s="6"/>
      <c r="S26" s="6">
        <v>17</v>
      </c>
      <c r="T26" s="6">
        <v>23</v>
      </c>
      <c r="U26" s="6">
        <v>2</v>
      </c>
      <c r="V26" s="6">
        <v>1</v>
      </c>
      <c r="W26" s="6"/>
      <c r="X26" s="14"/>
      <c r="Y26" s="26">
        <f t="shared" si="1"/>
        <v>21</v>
      </c>
      <c r="Z26" s="14">
        <f t="shared" si="2"/>
        <v>25</v>
      </c>
      <c r="AA26" s="19">
        <f t="shared" si="0"/>
        <v>46</v>
      </c>
      <c r="AC26" s="20" t="s">
        <v>96</v>
      </c>
      <c r="AE26" s="88"/>
    </row>
    <row r="27" spans="1:31" s="19" customFormat="1" ht="12.75">
      <c r="A27" s="34">
        <v>131205</v>
      </c>
      <c r="B27" s="6" t="s">
        <v>266</v>
      </c>
      <c r="C27" s="7" t="s">
        <v>89</v>
      </c>
      <c r="D27" s="6" t="s">
        <v>265</v>
      </c>
      <c r="E27" s="7" t="s">
        <v>28</v>
      </c>
      <c r="F27" s="14" t="s">
        <v>28</v>
      </c>
      <c r="G27" s="4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</v>
      </c>
      <c r="T27" s="6">
        <v>2</v>
      </c>
      <c r="U27" s="6">
        <v>1</v>
      </c>
      <c r="V27" s="6"/>
      <c r="W27" s="6"/>
      <c r="X27" s="14"/>
      <c r="Y27" s="26">
        <f t="shared" si="1"/>
        <v>2</v>
      </c>
      <c r="Z27" s="14">
        <f t="shared" si="2"/>
        <v>2</v>
      </c>
      <c r="AA27" s="19">
        <f t="shared" si="0"/>
        <v>4</v>
      </c>
      <c r="AC27" s="20" t="s">
        <v>95</v>
      </c>
      <c r="AE27" s="88"/>
    </row>
    <row r="28" spans="1:31" s="19" customFormat="1" ht="12.75">
      <c r="A28" s="34">
        <v>140501</v>
      </c>
      <c r="B28" s="6" t="s">
        <v>269</v>
      </c>
      <c r="C28" s="7" t="s">
        <v>89</v>
      </c>
      <c r="D28" s="6" t="s">
        <v>268</v>
      </c>
      <c r="E28" s="7" t="s">
        <v>42</v>
      </c>
      <c r="F28" s="14" t="s">
        <v>270</v>
      </c>
      <c r="G28" s="45"/>
      <c r="H28" s="6"/>
      <c r="I28" s="6"/>
      <c r="J28" s="6"/>
      <c r="K28" s="6">
        <v>1</v>
      </c>
      <c r="L28" s="6"/>
      <c r="M28" s="6"/>
      <c r="N28" s="6">
        <v>3</v>
      </c>
      <c r="O28" s="6"/>
      <c r="P28" s="6"/>
      <c r="Q28" s="6">
        <v>1</v>
      </c>
      <c r="R28" s="6"/>
      <c r="S28" s="6">
        <v>10</v>
      </c>
      <c r="T28" s="6">
        <v>4</v>
      </c>
      <c r="U28" s="6">
        <v>2</v>
      </c>
      <c r="V28" s="6"/>
      <c r="W28" s="6"/>
      <c r="X28" s="14"/>
      <c r="Y28" s="26">
        <f t="shared" si="1"/>
        <v>14</v>
      </c>
      <c r="Z28" s="14">
        <f t="shared" si="2"/>
        <v>7</v>
      </c>
      <c r="AA28" s="19">
        <f t="shared" si="0"/>
        <v>21</v>
      </c>
      <c r="AC28" s="20" t="s">
        <v>95</v>
      </c>
      <c r="AD28" s="19">
        <f>SUM(AA28:AA36)</f>
        <v>222</v>
      </c>
      <c r="AE28" s="88">
        <v>14</v>
      </c>
    </row>
    <row r="29" spans="1:31" s="19" customFormat="1" ht="12.75">
      <c r="A29" s="34">
        <v>140701</v>
      </c>
      <c r="B29" s="6" t="s">
        <v>272</v>
      </c>
      <c r="C29" s="7" t="s">
        <v>89</v>
      </c>
      <c r="D29" s="6" t="s">
        <v>271</v>
      </c>
      <c r="E29" s="7" t="s">
        <v>42</v>
      </c>
      <c r="F29" s="14" t="s">
        <v>270</v>
      </c>
      <c r="G29" s="45"/>
      <c r="H29" s="6"/>
      <c r="I29" s="6">
        <v>2</v>
      </c>
      <c r="J29" s="6">
        <v>1</v>
      </c>
      <c r="K29" s="6"/>
      <c r="L29" s="6"/>
      <c r="M29" s="6"/>
      <c r="N29" s="6"/>
      <c r="O29" s="6"/>
      <c r="P29" s="6"/>
      <c r="Q29" s="6"/>
      <c r="R29" s="6">
        <v>1</v>
      </c>
      <c r="S29" s="6">
        <v>16</v>
      </c>
      <c r="T29" s="6">
        <v>8</v>
      </c>
      <c r="U29" s="6">
        <v>4</v>
      </c>
      <c r="V29" s="6">
        <v>1</v>
      </c>
      <c r="W29" s="6"/>
      <c r="X29" s="14"/>
      <c r="Y29" s="26">
        <f t="shared" si="1"/>
        <v>22</v>
      </c>
      <c r="Z29" s="14">
        <f t="shared" si="2"/>
        <v>11</v>
      </c>
      <c r="AA29" s="19">
        <f t="shared" si="0"/>
        <v>33</v>
      </c>
      <c r="AC29" s="20" t="s">
        <v>95</v>
      </c>
      <c r="AE29" s="88"/>
    </row>
    <row r="30" spans="1:31" s="19" customFormat="1" ht="12.75">
      <c r="A30" s="34">
        <v>140801</v>
      </c>
      <c r="B30" s="6" t="s">
        <v>274</v>
      </c>
      <c r="C30" s="7" t="s">
        <v>89</v>
      </c>
      <c r="D30" s="6" t="s">
        <v>273</v>
      </c>
      <c r="E30" s="7" t="s">
        <v>42</v>
      </c>
      <c r="F30" s="14" t="s">
        <v>270</v>
      </c>
      <c r="G30" s="45"/>
      <c r="H30" s="6"/>
      <c r="I30" s="6">
        <v>2</v>
      </c>
      <c r="J30" s="6"/>
      <c r="K30" s="6"/>
      <c r="L30" s="6"/>
      <c r="M30" s="6">
        <v>2</v>
      </c>
      <c r="N30" s="6"/>
      <c r="O30" s="6"/>
      <c r="P30" s="6"/>
      <c r="Q30" s="6">
        <v>2</v>
      </c>
      <c r="R30" s="6"/>
      <c r="S30" s="6">
        <v>23</v>
      </c>
      <c r="T30" s="6">
        <v>4</v>
      </c>
      <c r="U30" s="6">
        <v>2</v>
      </c>
      <c r="V30" s="6"/>
      <c r="W30" s="6"/>
      <c r="X30" s="14"/>
      <c r="Y30" s="26">
        <f t="shared" si="1"/>
        <v>31</v>
      </c>
      <c r="Z30" s="14">
        <f t="shared" si="2"/>
        <v>4</v>
      </c>
      <c r="AA30" s="19">
        <f t="shared" si="0"/>
        <v>35</v>
      </c>
      <c r="AC30" s="20" t="s">
        <v>95</v>
      </c>
      <c r="AE30" s="88"/>
    </row>
    <row r="31" spans="1:31" s="19" customFormat="1" ht="12.75">
      <c r="A31" s="34">
        <v>140901</v>
      </c>
      <c r="B31" s="6" t="s">
        <v>276</v>
      </c>
      <c r="C31" s="7" t="s">
        <v>89</v>
      </c>
      <c r="D31" s="6" t="s">
        <v>275</v>
      </c>
      <c r="E31" s="7" t="s">
        <v>42</v>
      </c>
      <c r="F31" s="14" t="s">
        <v>270</v>
      </c>
      <c r="G31" s="45"/>
      <c r="H31" s="6"/>
      <c r="I31" s="6"/>
      <c r="J31" s="6"/>
      <c r="K31" s="6"/>
      <c r="L31" s="6"/>
      <c r="M31" s="6">
        <v>1</v>
      </c>
      <c r="N31" s="6"/>
      <c r="O31" s="6"/>
      <c r="P31" s="6"/>
      <c r="Q31" s="6"/>
      <c r="R31" s="6"/>
      <c r="S31" s="6">
        <v>8</v>
      </c>
      <c r="T31" s="6"/>
      <c r="U31" s="6">
        <v>1</v>
      </c>
      <c r="V31" s="6"/>
      <c r="W31" s="6"/>
      <c r="X31" s="14"/>
      <c r="Y31" s="26">
        <f t="shared" si="1"/>
        <v>10</v>
      </c>
      <c r="Z31" s="14">
        <f t="shared" si="2"/>
        <v>0</v>
      </c>
      <c r="AA31" s="19">
        <f t="shared" si="0"/>
        <v>10</v>
      </c>
      <c r="AC31" s="20" t="s">
        <v>95</v>
      </c>
      <c r="AE31" s="88"/>
    </row>
    <row r="32" spans="1:31" s="19" customFormat="1" ht="12.75">
      <c r="A32" s="34">
        <v>141001</v>
      </c>
      <c r="B32" s="146" t="s">
        <v>278</v>
      </c>
      <c r="C32" s="7" t="s">
        <v>89</v>
      </c>
      <c r="D32" s="6" t="s">
        <v>277</v>
      </c>
      <c r="E32" s="7" t="s">
        <v>42</v>
      </c>
      <c r="F32" s="14" t="s">
        <v>270</v>
      </c>
      <c r="G32" s="45"/>
      <c r="H32" s="6"/>
      <c r="I32" s="6"/>
      <c r="J32" s="6">
        <v>1</v>
      </c>
      <c r="K32" s="6"/>
      <c r="L32" s="6"/>
      <c r="M32" s="6">
        <v>1</v>
      </c>
      <c r="N32" s="6"/>
      <c r="O32" s="6"/>
      <c r="P32" s="6"/>
      <c r="Q32" s="6"/>
      <c r="R32" s="6"/>
      <c r="S32" s="6">
        <v>20</v>
      </c>
      <c r="T32" s="6">
        <v>2</v>
      </c>
      <c r="U32" s="6">
        <v>1</v>
      </c>
      <c r="V32" s="6">
        <v>1</v>
      </c>
      <c r="W32" s="6">
        <v>1</v>
      </c>
      <c r="X32" s="14"/>
      <c r="Y32" s="26">
        <f t="shared" si="1"/>
        <v>23</v>
      </c>
      <c r="Z32" s="14">
        <f t="shared" si="2"/>
        <v>4</v>
      </c>
      <c r="AA32" s="19">
        <f t="shared" si="0"/>
        <v>27</v>
      </c>
      <c r="AC32" s="20" t="s">
        <v>95</v>
      </c>
      <c r="AE32" s="88"/>
    </row>
    <row r="33" spans="1:31" s="19" customFormat="1" ht="12.75">
      <c r="A33" s="34">
        <v>141901</v>
      </c>
      <c r="B33" s="6" t="s">
        <v>280</v>
      </c>
      <c r="C33" s="7" t="s">
        <v>89</v>
      </c>
      <c r="D33" s="6" t="s">
        <v>279</v>
      </c>
      <c r="E33" s="7" t="s">
        <v>42</v>
      </c>
      <c r="F33" s="14" t="s">
        <v>270</v>
      </c>
      <c r="G33" s="45"/>
      <c r="H33" s="6"/>
      <c r="I33" s="6"/>
      <c r="J33" s="6"/>
      <c r="K33" s="6"/>
      <c r="L33" s="6"/>
      <c r="M33" s="6">
        <v>1</v>
      </c>
      <c r="N33" s="6"/>
      <c r="O33" s="6"/>
      <c r="P33" s="6"/>
      <c r="Q33" s="6">
        <v>1</v>
      </c>
      <c r="R33" s="6"/>
      <c r="S33" s="6">
        <v>44</v>
      </c>
      <c r="T33" s="6">
        <v>5</v>
      </c>
      <c r="U33" s="6">
        <v>3</v>
      </c>
      <c r="V33" s="6"/>
      <c r="W33" s="6"/>
      <c r="X33" s="14"/>
      <c r="Y33" s="26">
        <f t="shared" si="1"/>
        <v>49</v>
      </c>
      <c r="Z33" s="14">
        <f t="shared" si="2"/>
        <v>5</v>
      </c>
      <c r="AA33" s="19">
        <f t="shared" si="0"/>
        <v>54</v>
      </c>
      <c r="AC33" s="20" t="s">
        <v>95</v>
      </c>
      <c r="AE33" s="88"/>
    </row>
    <row r="34" spans="1:31" s="19" customFormat="1" ht="12.75">
      <c r="A34" s="34">
        <v>142401</v>
      </c>
      <c r="B34" s="6" t="s">
        <v>282</v>
      </c>
      <c r="C34" s="7" t="s">
        <v>89</v>
      </c>
      <c r="D34" s="6" t="s">
        <v>281</v>
      </c>
      <c r="E34" s="7" t="s">
        <v>42</v>
      </c>
      <c r="F34" s="14" t="s">
        <v>270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</v>
      </c>
      <c r="S34" s="6">
        <v>27</v>
      </c>
      <c r="T34" s="6">
        <v>5</v>
      </c>
      <c r="U34" s="6">
        <v>3</v>
      </c>
      <c r="V34" s="6">
        <v>1</v>
      </c>
      <c r="W34" s="6"/>
      <c r="X34" s="14"/>
      <c r="Y34" s="26">
        <f t="shared" si="1"/>
        <v>30</v>
      </c>
      <c r="Z34" s="14">
        <f t="shared" si="2"/>
        <v>7</v>
      </c>
      <c r="AA34" s="19">
        <f t="shared" si="0"/>
        <v>37</v>
      </c>
      <c r="AC34" s="20" t="s">
        <v>95</v>
      </c>
      <c r="AE34" s="88"/>
    </row>
    <row r="35" spans="1:31" s="19" customFormat="1" ht="12.75">
      <c r="A35" s="34">
        <v>143501</v>
      </c>
      <c r="B35" s="6" t="s">
        <v>610</v>
      </c>
      <c r="C35" s="7" t="s">
        <v>89</v>
      </c>
      <c r="D35" s="6" t="s">
        <v>283</v>
      </c>
      <c r="E35" s="7" t="s">
        <v>42</v>
      </c>
      <c r="F35" s="14" t="s">
        <v>270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>
        <v>1</v>
      </c>
      <c r="R35" s="6"/>
      <c r="S35" s="6">
        <v>3</v>
      </c>
      <c r="T35" s="6"/>
      <c r="U35" s="6"/>
      <c r="V35" s="6"/>
      <c r="W35" s="6"/>
      <c r="X35" s="14"/>
      <c r="Y35" s="26">
        <f t="shared" si="1"/>
        <v>4</v>
      </c>
      <c r="Z35" s="14">
        <f t="shared" si="2"/>
        <v>0</v>
      </c>
      <c r="AA35" s="19">
        <f t="shared" si="0"/>
        <v>4</v>
      </c>
      <c r="AC35" s="20" t="s">
        <v>95</v>
      </c>
      <c r="AE35" s="88"/>
    </row>
    <row r="36" spans="1:31" s="19" customFormat="1" ht="12.75">
      <c r="A36" s="34">
        <v>149999</v>
      </c>
      <c r="B36" s="6" t="s">
        <v>285</v>
      </c>
      <c r="C36" s="7" t="s">
        <v>89</v>
      </c>
      <c r="D36" s="6" t="s">
        <v>284</v>
      </c>
      <c r="E36" s="7" t="s">
        <v>42</v>
      </c>
      <c r="F36" s="14" t="s">
        <v>270</v>
      </c>
      <c r="G36" s="4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</v>
      </c>
      <c r="T36" s="6"/>
      <c r="U36" s="6"/>
      <c r="V36" s="6"/>
      <c r="W36" s="6"/>
      <c r="X36" s="14"/>
      <c r="Y36" s="26">
        <f t="shared" si="1"/>
        <v>1</v>
      </c>
      <c r="Z36" s="14">
        <f t="shared" si="2"/>
        <v>0</v>
      </c>
      <c r="AA36" s="19">
        <f t="shared" si="0"/>
        <v>1</v>
      </c>
      <c r="AC36" s="20" t="s">
        <v>95</v>
      </c>
      <c r="AE36" s="88"/>
    </row>
    <row r="37" spans="1:31" s="19" customFormat="1" ht="12.75">
      <c r="A37" s="34">
        <v>160301</v>
      </c>
      <c r="B37" s="6" t="s">
        <v>287</v>
      </c>
      <c r="C37" s="7" t="s">
        <v>89</v>
      </c>
      <c r="D37" s="6" t="s">
        <v>286</v>
      </c>
      <c r="E37" s="7" t="s">
        <v>18</v>
      </c>
      <c r="F37" s="14" t="s">
        <v>246</v>
      </c>
      <c r="G37" s="45"/>
      <c r="H37" s="6"/>
      <c r="I37" s="6"/>
      <c r="J37" s="6"/>
      <c r="K37" s="6"/>
      <c r="L37" s="6"/>
      <c r="M37" s="6"/>
      <c r="N37" s="6">
        <v>1</v>
      </c>
      <c r="O37" s="6"/>
      <c r="P37" s="6"/>
      <c r="Q37" s="6">
        <v>2</v>
      </c>
      <c r="R37" s="6"/>
      <c r="S37" s="6">
        <v>1</v>
      </c>
      <c r="T37" s="6">
        <v>2</v>
      </c>
      <c r="U37" s="6">
        <v>1</v>
      </c>
      <c r="V37" s="6"/>
      <c r="W37" s="6"/>
      <c r="X37" s="14"/>
      <c r="Y37" s="26">
        <f t="shared" si="1"/>
        <v>4</v>
      </c>
      <c r="Z37" s="14">
        <f t="shared" si="2"/>
        <v>3</v>
      </c>
      <c r="AA37" s="19">
        <f t="shared" si="0"/>
        <v>7</v>
      </c>
      <c r="AC37" s="20" t="s">
        <v>96</v>
      </c>
      <c r="AD37" s="19">
        <f>SUM(AA37:AA42)</f>
        <v>73</v>
      </c>
      <c r="AE37" s="88">
        <v>16</v>
      </c>
    </row>
    <row r="38" spans="1:31" s="19" customFormat="1" ht="12.75">
      <c r="A38" s="34">
        <v>160501</v>
      </c>
      <c r="B38" s="6" t="s">
        <v>289</v>
      </c>
      <c r="C38" s="7" t="s">
        <v>89</v>
      </c>
      <c r="D38" s="6" t="s">
        <v>288</v>
      </c>
      <c r="E38" s="7" t="s">
        <v>18</v>
      </c>
      <c r="F38" s="14" t="s">
        <v>246</v>
      </c>
      <c r="G38" s="4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9</v>
      </c>
      <c r="T38" s="6">
        <v>2</v>
      </c>
      <c r="U38" s="6">
        <v>3</v>
      </c>
      <c r="V38" s="6"/>
      <c r="W38" s="6"/>
      <c r="X38" s="14"/>
      <c r="Y38" s="26">
        <f t="shared" si="1"/>
        <v>12</v>
      </c>
      <c r="Z38" s="14">
        <f t="shared" si="2"/>
        <v>2</v>
      </c>
      <c r="AA38" s="19">
        <f t="shared" si="0"/>
        <v>14</v>
      </c>
      <c r="AC38" s="20" t="s">
        <v>96</v>
      </c>
      <c r="AE38" s="88"/>
    </row>
    <row r="39" spans="1:31" s="19" customFormat="1" ht="12.75">
      <c r="A39" s="34">
        <v>160901</v>
      </c>
      <c r="B39" s="6" t="s">
        <v>291</v>
      </c>
      <c r="C39" s="7" t="s">
        <v>89</v>
      </c>
      <c r="D39" s="6" t="s">
        <v>290</v>
      </c>
      <c r="E39" s="7" t="s">
        <v>18</v>
      </c>
      <c r="F39" s="14" t="s">
        <v>246</v>
      </c>
      <c r="G39" s="45"/>
      <c r="H39" s="6"/>
      <c r="I39" s="6"/>
      <c r="J39" s="6"/>
      <c r="K39" s="6"/>
      <c r="L39" s="6"/>
      <c r="M39" s="6"/>
      <c r="N39" s="6">
        <v>1</v>
      </c>
      <c r="O39" s="6"/>
      <c r="P39" s="6"/>
      <c r="Q39" s="6"/>
      <c r="R39" s="6"/>
      <c r="S39" s="6">
        <v>6</v>
      </c>
      <c r="T39" s="6">
        <v>8</v>
      </c>
      <c r="U39" s="6"/>
      <c r="V39" s="6">
        <v>1</v>
      </c>
      <c r="W39" s="6"/>
      <c r="X39" s="14"/>
      <c r="Y39" s="26">
        <f t="shared" si="1"/>
        <v>6</v>
      </c>
      <c r="Z39" s="14">
        <f t="shared" si="2"/>
        <v>10</v>
      </c>
      <c r="AA39" s="19">
        <f t="shared" si="0"/>
        <v>16</v>
      </c>
      <c r="AC39" s="20" t="s">
        <v>96</v>
      </c>
      <c r="AE39" s="88"/>
    </row>
    <row r="40" spans="1:31" s="19" customFormat="1" ht="12.75">
      <c r="A40" s="34">
        <v>160902</v>
      </c>
      <c r="B40" s="6" t="s">
        <v>293</v>
      </c>
      <c r="C40" s="7" t="s">
        <v>89</v>
      </c>
      <c r="D40" s="6" t="s">
        <v>292</v>
      </c>
      <c r="E40" s="7" t="s">
        <v>18</v>
      </c>
      <c r="F40" s="14" t="s">
        <v>246</v>
      </c>
      <c r="G40" s="4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1</v>
      </c>
      <c r="T40" s="6">
        <v>7</v>
      </c>
      <c r="U40" s="6"/>
      <c r="V40" s="6">
        <v>1</v>
      </c>
      <c r="W40" s="6"/>
      <c r="X40" s="14"/>
      <c r="Y40" s="26">
        <f t="shared" si="1"/>
        <v>1</v>
      </c>
      <c r="Z40" s="14">
        <f t="shared" si="2"/>
        <v>8</v>
      </c>
      <c r="AA40" s="19">
        <f aca="true" t="shared" si="3" ref="AA40:AA72">SUM(Y40:Z40)</f>
        <v>9</v>
      </c>
      <c r="AC40" s="20" t="s">
        <v>96</v>
      </c>
      <c r="AE40" s="88"/>
    </row>
    <row r="41" spans="1:31" s="19" customFormat="1" ht="12.75">
      <c r="A41" s="34">
        <v>160905</v>
      </c>
      <c r="B41" s="6" t="s">
        <v>295</v>
      </c>
      <c r="C41" s="7" t="s">
        <v>89</v>
      </c>
      <c r="D41" s="6" t="s">
        <v>294</v>
      </c>
      <c r="E41" s="7" t="s">
        <v>18</v>
      </c>
      <c r="F41" s="14" t="s">
        <v>246</v>
      </c>
      <c r="G41" s="45"/>
      <c r="H41" s="6">
        <v>1</v>
      </c>
      <c r="I41" s="6"/>
      <c r="J41" s="6">
        <v>1</v>
      </c>
      <c r="K41" s="6"/>
      <c r="L41" s="6"/>
      <c r="M41" s="6"/>
      <c r="N41" s="6"/>
      <c r="O41" s="6"/>
      <c r="P41" s="6"/>
      <c r="Q41" s="6">
        <v>2</v>
      </c>
      <c r="R41" s="6">
        <v>1</v>
      </c>
      <c r="S41" s="6">
        <v>7</v>
      </c>
      <c r="T41" s="6">
        <v>9</v>
      </c>
      <c r="U41" s="6"/>
      <c r="V41" s="6">
        <v>1</v>
      </c>
      <c r="W41" s="6"/>
      <c r="X41" s="14"/>
      <c r="Y41" s="26">
        <f t="shared" si="1"/>
        <v>9</v>
      </c>
      <c r="Z41" s="14">
        <f t="shared" si="2"/>
        <v>13</v>
      </c>
      <c r="AA41" s="19">
        <f t="shared" si="3"/>
        <v>22</v>
      </c>
      <c r="AC41" s="20" t="s">
        <v>96</v>
      </c>
      <c r="AE41" s="88"/>
    </row>
    <row r="42" spans="1:31" s="19" customFormat="1" ht="12.75">
      <c r="A42" s="34">
        <v>161200</v>
      </c>
      <c r="B42" s="6" t="s">
        <v>297</v>
      </c>
      <c r="C42" s="7" t="s">
        <v>89</v>
      </c>
      <c r="D42" s="6" t="s">
        <v>296</v>
      </c>
      <c r="E42" s="7" t="s">
        <v>18</v>
      </c>
      <c r="F42" s="14" t="s">
        <v>246</v>
      </c>
      <c r="G42" s="45"/>
      <c r="H42" s="6"/>
      <c r="I42" s="6"/>
      <c r="J42" s="6"/>
      <c r="K42" s="6"/>
      <c r="L42" s="6"/>
      <c r="M42" s="6"/>
      <c r="N42" s="6">
        <v>1</v>
      </c>
      <c r="O42" s="6"/>
      <c r="P42" s="6"/>
      <c r="Q42" s="6"/>
      <c r="R42" s="6"/>
      <c r="S42" s="6">
        <v>2</v>
      </c>
      <c r="T42" s="6">
        <v>2</v>
      </c>
      <c r="U42" s="6"/>
      <c r="V42" s="6"/>
      <c r="W42" s="6"/>
      <c r="X42" s="14"/>
      <c r="Y42" s="26">
        <f t="shared" si="1"/>
        <v>2</v>
      </c>
      <c r="Z42" s="14">
        <f t="shared" si="2"/>
        <v>3</v>
      </c>
      <c r="AA42" s="19">
        <f t="shared" si="3"/>
        <v>5</v>
      </c>
      <c r="AC42" s="20" t="s">
        <v>96</v>
      </c>
      <c r="AE42" s="88"/>
    </row>
    <row r="43" spans="1:31" s="19" customFormat="1" ht="12.75">
      <c r="A43" s="34">
        <v>190701</v>
      </c>
      <c r="B43" s="6" t="s">
        <v>611</v>
      </c>
      <c r="C43" s="7" t="s">
        <v>89</v>
      </c>
      <c r="D43" s="6" t="s">
        <v>298</v>
      </c>
      <c r="E43" s="7" t="s">
        <v>28</v>
      </c>
      <c r="F43" s="14" t="s">
        <v>28</v>
      </c>
      <c r="G43" s="45"/>
      <c r="H43" s="6"/>
      <c r="I43" s="6">
        <v>4</v>
      </c>
      <c r="J43" s="6">
        <v>17</v>
      </c>
      <c r="K43" s="6">
        <v>1</v>
      </c>
      <c r="L43" s="6"/>
      <c r="M43" s="6"/>
      <c r="N43" s="6">
        <v>2</v>
      </c>
      <c r="O43" s="6"/>
      <c r="P43" s="6"/>
      <c r="Q43" s="6">
        <v>2</v>
      </c>
      <c r="R43" s="6">
        <v>18</v>
      </c>
      <c r="S43" s="6">
        <v>4</v>
      </c>
      <c r="T43" s="6">
        <v>83</v>
      </c>
      <c r="U43" s="6">
        <v>1</v>
      </c>
      <c r="V43" s="6">
        <v>18</v>
      </c>
      <c r="W43" s="6"/>
      <c r="X43" s="14"/>
      <c r="Y43" s="26">
        <f t="shared" si="1"/>
        <v>12</v>
      </c>
      <c r="Z43" s="14">
        <f t="shared" si="2"/>
        <v>138</v>
      </c>
      <c r="AA43" s="19">
        <f t="shared" si="3"/>
        <v>150</v>
      </c>
      <c r="AC43" s="20" t="s">
        <v>95</v>
      </c>
      <c r="AD43" s="19">
        <f>SUM(AA43:AA44)</f>
        <v>241</v>
      </c>
      <c r="AE43" s="88">
        <v>19</v>
      </c>
    </row>
    <row r="44" spans="1:31" s="19" customFormat="1" ht="12.75">
      <c r="A44" s="34">
        <v>190901</v>
      </c>
      <c r="B44" s="6" t="s">
        <v>300</v>
      </c>
      <c r="C44" s="7" t="s">
        <v>89</v>
      </c>
      <c r="D44" s="6" t="s">
        <v>299</v>
      </c>
      <c r="E44" s="7" t="s">
        <v>28</v>
      </c>
      <c r="F44" s="14" t="s">
        <v>28</v>
      </c>
      <c r="G44" s="45"/>
      <c r="H44" s="6"/>
      <c r="I44" s="6">
        <v>1</v>
      </c>
      <c r="J44" s="6">
        <v>3</v>
      </c>
      <c r="K44" s="6"/>
      <c r="L44" s="6"/>
      <c r="M44" s="6"/>
      <c r="N44" s="6">
        <v>1</v>
      </c>
      <c r="O44" s="6"/>
      <c r="P44" s="6"/>
      <c r="Q44" s="6"/>
      <c r="R44" s="6">
        <v>8</v>
      </c>
      <c r="S44" s="6">
        <v>2</v>
      </c>
      <c r="T44" s="6">
        <v>64</v>
      </c>
      <c r="U44" s="6">
        <v>1</v>
      </c>
      <c r="V44" s="6">
        <v>11</v>
      </c>
      <c r="W44" s="6"/>
      <c r="X44" s="14"/>
      <c r="Y44" s="26">
        <f t="shared" si="1"/>
        <v>4</v>
      </c>
      <c r="Z44" s="14">
        <f t="shared" si="2"/>
        <v>87</v>
      </c>
      <c r="AA44" s="19">
        <f t="shared" si="3"/>
        <v>91</v>
      </c>
      <c r="AC44" s="20" t="s">
        <v>95</v>
      </c>
      <c r="AE44" s="88"/>
    </row>
    <row r="45" spans="1:31" s="19" customFormat="1" ht="12.75">
      <c r="A45" s="34">
        <v>230101</v>
      </c>
      <c r="B45" s="6" t="s">
        <v>302</v>
      </c>
      <c r="C45" s="7" t="s">
        <v>89</v>
      </c>
      <c r="D45" s="6" t="s">
        <v>301</v>
      </c>
      <c r="E45" s="7" t="s">
        <v>18</v>
      </c>
      <c r="F45" s="14" t="s">
        <v>246</v>
      </c>
      <c r="G45" s="45"/>
      <c r="H45" s="6"/>
      <c r="I45" s="6">
        <v>4</v>
      </c>
      <c r="J45" s="6">
        <v>1</v>
      </c>
      <c r="K45" s="6"/>
      <c r="L45" s="6"/>
      <c r="M45" s="6">
        <v>1</v>
      </c>
      <c r="N45" s="6"/>
      <c r="O45" s="6"/>
      <c r="P45" s="6"/>
      <c r="Q45" s="6"/>
      <c r="R45" s="6">
        <v>6</v>
      </c>
      <c r="S45" s="6">
        <v>19</v>
      </c>
      <c r="T45" s="6">
        <v>39</v>
      </c>
      <c r="U45" s="6">
        <v>5</v>
      </c>
      <c r="V45" s="6">
        <v>2</v>
      </c>
      <c r="W45" s="6">
        <v>1</v>
      </c>
      <c r="X45" s="14">
        <v>1</v>
      </c>
      <c r="Y45" s="26">
        <f t="shared" si="1"/>
        <v>30</v>
      </c>
      <c r="Z45" s="14">
        <f t="shared" si="2"/>
        <v>49</v>
      </c>
      <c r="AA45" s="19">
        <f t="shared" si="3"/>
        <v>79</v>
      </c>
      <c r="AC45" s="20" t="s">
        <v>96</v>
      </c>
      <c r="AD45" s="19">
        <f>SUM(AA45:AA46)</f>
        <v>93</v>
      </c>
      <c r="AE45" s="88">
        <v>23</v>
      </c>
    </row>
    <row r="46" spans="1:31" s="19" customFormat="1" ht="12.75">
      <c r="A46" s="34">
        <v>231304</v>
      </c>
      <c r="B46" s="6" t="s">
        <v>304</v>
      </c>
      <c r="C46" s="7" t="s">
        <v>89</v>
      </c>
      <c r="D46" s="6" t="s">
        <v>303</v>
      </c>
      <c r="E46" s="7" t="s">
        <v>18</v>
      </c>
      <c r="F46" s="14" t="s">
        <v>246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5</v>
      </c>
      <c r="T46" s="6">
        <v>7</v>
      </c>
      <c r="U46" s="6">
        <v>1</v>
      </c>
      <c r="V46" s="6">
        <v>1</v>
      </c>
      <c r="W46" s="6"/>
      <c r="X46" s="14"/>
      <c r="Y46" s="26">
        <f t="shared" si="1"/>
        <v>6</v>
      </c>
      <c r="Z46" s="14">
        <f t="shared" si="2"/>
        <v>8</v>
      </c>
      <c r="AA46" s="19">
        <f t="shared" si="3"/>
        <v>14</v>
      </c>
      <c r="AC46" s="20" t="s">
        <v>96</v>
      </c>
      <c r="AE46" s="88"/>
    </row>
    <row r="47" spans="1:31" s="19" customFormat="1" ht="12.75">
      <c r="A47" s="34">
        <v>240199</v>
      </c>
      <c r="B47" s="6" t="s">
        <v>306</v>
      </c>
      <c r="C47" s="7" t="s">
        <v>89</v>
      </c>
      <c r="D47" s="6" t="s">
        <v>305</v>
      </c>
      <c r="E47" s="7" t="s">
        <v>29</v>
      </c>
      <c r="F47" s="14" t="s">
        <v>29</v>
      </c>
      <c r="G47" s="4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1</v>
      </c>
      <c r="T47" s="6">
        <v>1</v>
      </c>
      <c r="U47" s="6">
        <v>2</v>
      </c>
      <c r="V47" s="6">
        <v>2</v>
      </c>
      <c r="W47" s="6"/>
      <c r="X47" s="14"/>
      <c r="Y47" s="26">
        <f t="shared" si="1"/>
        <v>3</v>
      </c>
      <c r="Z47" s="14">
        <f t="shared" si="2"/>
        <v>3</v>
      </c>
      <c r="AA47" s="19">
        <f t="shared" si="3"/>
        <v>6</v>
      </c>
      <c r="AC47" s="20" t="s">
        <v>530</v>
      </c>
      <c r="AD47" s="19">
        <f>SUM(AA47)</f>
        <v>6</v>
      </c>
      <c r="AE47" s="88">
        <v>24</v>
      </c>
    </row>
    <row r="48" spans="1:31" s="19" customFormat="1" ht="12.75">
      <c r="A48" s="34">
        <v>260101</v>
      </c>
      <c r="B48" s="6" t="s">
        <v>308</v>
      </c>
      <c r="C48" s="7" t="s">
        <v>89</v>
      </c>
      <c r="D48" s="6" t="s">
        <v>307</v>
      </c>
      <c r="E48" s="7" t="s">
        <v>41</v>
      </c>
      <c r="F48" s="14" t="s">
        <v>309</v>
      </c>
      <c r="G48" s="45"/>
      <c r="H48" s="6"/>
      <c r="I48" s="6">
        <v>1</v>
      </c>
      <c r="J48" s="6"/>
      <c r="K48" s="6"/>
      <c r="L48" s="6"/>
      <c r="M48" s="6"/>
      <c r="N48" s="6"/>
      <c r="O48" s="6"/>
      <c r="P48" s="6"/>
      <c r="Q48" s="6">
        <v>2</v>
      </c>
      <c r="R48" s="6">
        <v>1</v>
      </c>
      <c r="S48" s="6">
        <v>10</v>
      </c>
      <c r="T48" s="6">
        <v>17</v>
      </c>
      <c r="U48" s="6">
        <v>1</v>
      </c>
      <c r="V48" s="6"/>
      <c r="W48" s="6"/>
      <c r="X48" s="14"/>
      <c r="Y48" s="26">
        <f t="shared" si="1"/>
        <v>14</v>
      </c>
      <c r="Z48" s="14">
        <f t="shared" si="2"/>
        <v>18</v>
      </c>
      <c r="AA48" s="19">
        <f t="shared" si="3"/>
        <v>32</v>
      </c>
      <c r="AC48" s="20" t="s">
        <v>96</v>
      </c>
      <c r="AD48" s="19">
        <f>SUM(AA48:AA52)</f>
        <v>200</v>
      </c>
      <c r="AE48" s="88">
        <v>26</v>
      </c>
    </row>
    <row r="49" spans="1:31" s="19" customFormat="1" ht="12.75">
      <c r="A49" s="34">
        <v>260406</v>
      </c>
      <c r="B49" s="6" t="s">
        <v>613</v>
      </c>
      <c r="C49" s="7" t="s">
        <v>89</v>
      </c>
      <c r="D49" s="6" t="s">
        <v>612</v>
      </c>
      <c r="E49" s="7" t="s">
        <v>41</v>
      </c>
      <c r="F49" s="14" t="s">
        <v>228</v>
      </c>
      <c r="G49" s="4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v>1</v>
      </c>
      <c r="T49" s="6"/>
      <c r="U49" s="6"/>
      <c r="V49" s="6"/>
      <c r="W49" s="6"/>
      <c r="X49" s="14"/>
      <c r="Y49" s="26">
        <f t="shared" si="1"/>
        <v>1</v>
      </c>
      <c r="Z49" s="14">
        <f t="shared" si="2"/>
        <v>0</v>
      </c>
      <c r="AA49" s="19">
        <f t="shared" si="3"/>
        <v>1</v>
      </c>
      <c r="AC49" s="20" t="s">
        <v>95</v>
      </c>
      <c r="AE49" s="88"/>
    </row>
    <row r="50" spans="1:31" s="19" customFormat="1" ht="12.75">
      <c r="A50" s="34">
        <v>260502</v>
      </c>
      <c r="B50" s="146" t="s">
        <v>311</v>
      </c>
      <c r="C50" s="7" t="s">
        <v>89</v>
      </c>
      <c r="D50" s="6" t="s">
        <v>310</v>
      </c>
      <c r="E50" s="7" t="s">
        <v>41</v>
      </c>
      <c r="F50" s="14" t="s">
        <v>228</v>
      </c>
      <c r="G50" s="45">
        <v>1</v>
      </c>
      <c r="H50" s="6"/>
      <c r="I50" s="6">
        <v>1</v>
      </c>
      <c r="J50" s="6">
        <v>2</v>
      </c>
      <c r="K50" s="6"/>
      <c r="L50" s="6"/>
      <c r="M50" s="6">
        <v>1</v>
      </c>
      <c r="N50" s="6"/>
      <c r="O50" s="6"/>
      <c r="P50" s="6"/>
      <c r="Q50" s="6">
        <v>1</v>
      </c>
      <c r="R50" s="6">
        <v>1</v>
      </c>
      <c r="S50" s="6">
        <v>4</v>
      </c>
      <c r="T50" s="6">
        <v>15</v>
      </c>
      <c r="U50" s="6"/>
      <c r="V50" s="6">
        <v>1</v>
      </c>
      <c r="W50" s="6"/>
      <c r="X50" s="14">
        <v>1</v>
      </c>
      <c r="Y50" s="26">
        <f t="shared" si="1"/>
        <v>8</v>
      </c>
      <c r="Z50" s="14">
        <f t="shared" si="2"/>
        <v>20</v>
      </c>
      <c r="AA50" s="19">
        <f t="shared" si="3"/>
        <v>28</v>
      </c>
      <c r="AC50" s="20" t="s">
        <v>95</v>
      </c>
      <c r="AE50" s="88"/>
    </row>
    <row r="51" spans="1:31" s="19" customFormat="1" ht="12.75">
      <c r="A51" s="34">
        <v>260701</v>
      </c>
      <c r="B51" s="6" t="s">
        <v>313</v>
      </c>
      <c r="C51" s="7" t="s">
        <v>89</v>
      </c>
      <c r="D51" s="6" t="s">
        <v>312</v>
      </c>
      <c r="E51" s="7" t="s">
        <v>41</v>
      </c>
      <c r="F51" s="14" t="s">
        <v>309</v>
      </c>
      <c r="G51" s="45"/>
      <c r="H51" s="6"/>
      <c r="I51" s="6"/>
      <c r="J51" s="6">
        <v>4</v>
      </c>
      <c r="K51" s="6"/>
      <c r="L51" s="6"/>
      <c r="M51" s="6">
        <v>4</v>
      </c>
      <c r="N51" s="6">
        <v>3</v>
      </c>
      <c r="O51" s="6"/>
      <c r="P51" s="6"/>
      <c r="Q51" s="6">
        <v>4</v>
      </c>
      <c r="R51" s="6">
        <v>3</v>
      </c>
      <c r="S51" s="6">
        <v>31</v>
      </c>
      <c r="T51" s="6">
        <v>36</v>
      </c>
      <c r="U51" s="6">
        <v>7</v>
      </c>
      <c r="V51" s="6">
        <v>5</v>
      </c>
      <c r="W51" s="6"/>
      <c r="X51" s="14"/>
      <c r="Y51" s="26">
        <f t="shared" si="1"/>
        <v>46</v>
      </c>
      <c r="Z51" s="14">
        <f t="shared" si="2"/>
        <v>51</v>
      </c>
      <c r="AA51" s="19">
        <f t="shared" si="3"/>
        <v>97</v>
      </c>
      <c r="AC51" s="20" t="s">
        <v>95</v>
      </c>
      <c r="AE51" s="88"/>
    </row>
    <row r="52" spans="1:31" s="19" customFormat="1" ht="12.75">
      <c r="A52" s="34">
        <v>261302</v>
      </c>
      <c r="B52" s="6" t="s">
        <v>315</v>
      </c>
      <c r="C52" s="7" t="s">
        <v>89</v>
      </c>
      <c r="D52" s="6" t="s">
        <v>314</v>
      </c>
      <c r="E52" s="7" t="s">
        <v>41</v>
      </c>
      <c r="F52" s="14" t="s">
        <v>309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v>17</v>
      </c>
      <c r="T52" s="6">
        <v>21</v>
      </c>
      <c r="U52" s="6">
        <v>3</v>
      </c>
      <c r="V52" s="6">
        <v>1</v>
      </c>
      <c r="W52" s="6"/>
      <c r="X52" s="14"/>
      <c r="Y52" s="26">
        <f t="shared" si="1"/>
        <v>20</v>
      </c>
      <c r="Z52" s="14">
        <f t="shared" si="2"/>
        <v>22</v>
      </c>
      <c r="AA52" s="19">
        <f t="shared" si="3"/>
        <v>42</v>
      </c>
      <c r="AC52" s="20" t="s">
        <v>95</v>
      </c>
      <c r="AE52" s="88"/>
    </row>
    <row r="53" spans="1:31" s="19" customFormat="1" ht="12.75">
      <c r="A53" s="34">
        <v>270101</v>
      </c>
      <c r="B53" s="6" t="s">
        <v>317</v>
      </c>
      <c r="C53" s="7" t="s">
        <v>89</v>
      </c>
      <c r="D53" s="6" t="s">
        <v>316</v>
      </c>
      <c r="E53" s="7" t="s">
        <v>18</v>
      </c>
      <c r="F53" s="14" t="s">
        <v>258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>
        <v>1</v>
      </c>
      <c r="R53" s="6"/>
      <c r="S53" s="6">
        <v>3</v>
      </c>
      <c r="T53" s="6">
        <v>4</v>
      </c>
      <c r="U53" s="6">
        <v>1</v>
      </c>
      <c r="V53" s="6"/>
      <c r="W53" s="6"/>
      <c r="X53" s="14"/>
      <c r="Y53" s="26">
        <f t="shared" si="1"/>
        <v>5</v>
      </c>
      <c r="Z53" s="14">
        <f t="shared" si="2"/>
        <v>4</v>
      </c>
      <c r="AA53" s="19">
        <f t="shared" si="3"/>
        <v>9</v>
      </c>
      <c r="AC53" s="20" t="s">
        <v>96</v>
      </c>
      <c r="AD53" s="19">
        <f>SUM(AA53:AA54)</f>
        <v>27</v>
      </c>
      <c r="AE53" s="88">
        <v>27</v>
      </c>
    </row>
    <row r="54" spans="1:31" s="19" customFormat="1" ht="12.75">
      <c r="A54" s="34">
        <v>270101</v>
      </c>
      <c r="B54" s="6" t="s">
        <v>319</v>
      </c>
      <c r="C54" s="7" t="s">
        <v>89</v>
      </c>
      <c r="D54" s="6" t="s">
        <v>318</v>
      </c>
      <c r="E54" s="7" t="s">
        <v>18</v>
      </c>
      <c r="F54" s="14" t="s">
        <v>258</v>
      </c>
      <c r="G54" s="45"/>
      <c r="H54" s="6"/>
      <c r="I54" s="6"/>
      <c r="J54" s="6"/>
      <c r="K54" s="6"/>
      <c r="L54" s="6"/>
      <c r="M54" s="6"/>
      <c r="N54" s="6">
        <v>1</v>
      </c>
      <c r="O54" s="6"/>
      <c r="P54" s="6"/>
      <c r="Q54" s="6">
        <v>1</v>
      </c>
      <c r="R54" s="6"/>
      <c r="S54" s="6">
        <v>10</v>
      </c>
      <c r="T54" s="6">
        <v>2</v>
      </c>
      <c r="U54" s="6">
        <v>4</v>
      </c>
      <c r="V54" s="6"/>
      <c r="W54" s="6"/>
      <c r="X54" s="14"/>
      <c r="Y54" s="26">
        <f t="shared" si="1"/>
        <v>15</v>
      </c>
      <c r="Z54" s="14">
        <f t="shared" si="2"/>
        <v>3</v>
      </c>
      <c r="AA54" s="19">
        <f t="shared" si="3"/>
        <v>18</v>
      </c>
      <c r="AC54" s="20" t="s">
        <v>95</v>
      </c>
      <c r="AE54" s="88"/>
    </row>
    <row r="55" spans="1:31" s="19" customFormat="1" ht="12.75">
      <c r="A55" s="34">
        <v>310505</v>
      </c>
      <c r="B55" s="6" t="s">
        <v>579</v>
      </c>
      <c r="C55" s="7" t="s">
        <v>89</v>
      </c>
      <c r="D55" s="6" t="s">
        <v>267</v>
      </c>
      <c r="E55" s="7" t="s">
        <v>28</v>
      </c>
      <c r="F55" s="14" t="s">
        <v>28</v>
      </c>
      <c r="G55" s="45"/>
      <c r="H55" s="6"/>
      <c r="I55" s="6">
        <v>2</v>
      </c>
      <c r="J55" s="6">
        <v>1</v>
      </c>
      <c r="K55" s="6">
        <v>1</v>
      </c>
      <c r="L55" s="6"/>
      <c r="M55" s="6">
        <v>1</v>
      </c>
      <c r="N55" s="6"/>
      <c r="O55" s="6"/>
      <c r="P55" s="6"/>
      <c r="Q55" s="6">
        <v>5</v>
      </c>
      <c r="R55" s="6">
        <v>2</v>
      </c>
      <c r="S55" s="6">
        <v>57</v>
      </c>
      <c r="T55" s="6">
        <v>79</v>
      </c>
      <c r="U55" s="6">
        <v>6</v>
      </c>
      <c r="V55" s="6">
        <v>5</v>
      </c>
      <c r="W55" s="6"/>
      <c r="X55" s="14"/>
      <c r="Y55" s="26">
        <f t="shared" si="1"/>
        <v>72</v>
      </c>
      <c r="Z55" s="14">
        <f t="shared" si="2"/>
        <v>87</v>
      </c>
      <c r="AA55" s="19">
        <f t="shared" si="3"/>
        <v>159</v>
      </c>
      <c r="AC55" s="20" t="s">
        <v>95</v>
      </c>
      <c r="AD55" s="19">
        <f>SUM(AA55)</f>
        <v>159</v>
      </c>
      <c r="AE55" s="88">
        <v>31</v>
      </c>
    </row>
    <row r="56" spans="1:31" s="19" customFormat="1" ht="12.75">
      <c r="A56" s="34">
        <v>340199</v>
      </c>
      <c r="B56" s="6" t="s">
        <v>551</v>
      </c>
      <c r="C56" s="7" t="s">
        <v>89</v>
      </c>
      <c r="D56" s="6" t="s">
        <v>550</v>
      </c>
      <c r="E56" s="7" t="s">
        <v>28</v>
      </c>
      <c r="F56" s="14" t="s">
        <v>28</v>
      </c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1</v>
      </c>
      <c r="T56" s="6">
        <v>5</v>
      </c>
      <c r="U56" s="6"/>
      <c r="V56" s="6">
        <v>1</v>
      </c>
      <c r="W56" s="6"/>
      <c r="X56" s="14"/>
      <c r="Y56" s="26">
        <f t="shared" si="1"/>
        <v>1</v>
      </c>
      <c r="Z56" s="14">
        <f t="shared" si="2"/>
        <v>6</v>
      </c>
      <c r="AA56" s="19">
        <f t="shared" si="3"/>
        <v>7</v>
      </c>
      <c r="AC56" s="20" t="s">
        <v>95</v>
      </c>
      <c r="AD56" s="19">
        <f>SUM(AA56)</f>
        <v>7</v>
      </c>
      <c r="AE56" s="88">
        <v>34</v>
      </c>
    </row>
    <row r="57" spans="1:31" s="19" customFormat="1" ht="12.75">
      <c r="A57" s="34">
        <v>380101</v>
      </c>
      <c r="B57" s="6" t="s">
        <v>321</v>
      </c>
      <c r="C57" s="7" t="s">
        <v>89</v>
      </c>
      <c r="D57" s="6" t="s">
        <v>320</v>
      </c>
      <c r="E57" s="7" t="s">
        <v>18</v>
      </c>
      <c r="F57" s="14" t="s">
        <v>246</v>
      </c>
      <c r="G57" s="4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2</v>
      </c>
      <c r="T57" s="6">
        <v>2</v>
      </c>
      <c r="U57" s="6"/>
      <c r="V57" s="6"/>
      <c r="W57" s="6"/>
      <c r="X57" s="14"/>
      <c r="Y57" s="26">
        <f t="shared" si="1"/>
        <v>2</v>
      </c>
      <c r="Z57" s="14">
        <f t="shared" si="2"/>
        <v>2</v>
      </c>
      <c r="AA57" s="19">
        <f>SUM(Y57:Z57)</f>
        <v>4</v>
      </c>
      <c r="AC57" s="20" t="s">
        <v>96</v>
      </c>
      <c r="AD57" s="19">
        <f>SUM(AA57)</f>
        <v>4</v>
      </c>
      <c r="AE57" s="88">
        <v>38</v>
      </c>
    </row>
    <row r="58" spans="1:31" s="19" customFormat="1" ht="12.75">
      <c r="A58" s="34">
        <v>400501</v>
      </c>
      <c r="B58" s="6" t="s">
        <v>323</v>
      </c>
      <c r="C58" s="7" t="s">
        <v>89</v>
      </c>
      <c r="D58" s="6" t="s">
        <v>322</v>
      </c>
      <c r="E58" s="7" t="s">
        <v>18</v>
      </c>
      <c r="F58" s="14" t="s">
        <v>258</v>
      </c>
      <c r="G58" s="45"/>
      <c r="H58" s="6"/>
      <c r="I58" s="6"/>
      <c r="J58" s="6"/>
      <c r="K58" s="6"/>
      <c r="L58" s="6"/>
      <c r="M58" s="6">
        <v>1</v>
      </c>
      <c r="N58" s="6"/>
      <c r="O58" s="6"/>
      <c r="P58" s="6"/>
      <c r="Q58" s="6"/>
      <c r="R58" s="6"/>
      <c r="S58" s="6">
        <v>2</v>
      </c>
      <c r="T58" s="6">
        <v>3</v>
      </c>
      <c r="U58" s="6">
        <v>1</v>
      </c>
      <c r="V58" s="6"/>
      <c r="W58" s="6"/>
      <c r="X58" s="14"/>
      <c r="Y58" s="26">
        <f t="shared" si="1"/>
        <v>4</v>
      </c>
      <c r="Z58" s="14">
        <f t="shared" si="2"/>
        <v>3</v>
      </c>
      <c r="AA58" s="19">
        <f t="shared" si="3"/>
        <v>7</v>
      </c>
      <c r="AC58" s="20" t="s">
        <v>96</v>
      </c>
      <c r="AD58" s="19">
        <f>SUM(AA58:AA64)</f>
        <v>31</v>
      </c>
      <c r="AE58" s="88">
        <v>40</v>
      </c>
    </row>
    <row r="59" spans="1:31" s="51" customFormat="1" ht="12.75">
      <c r="A59" s="55">
        <v>400501</v>
      </c>
      <c r="B59" s="49" t="s">
        <v>325</v>
      </c>
      <c r="C59" s="56" t="s">
        <v>89</v>
      </c>
      <c r="D59" s="49" t="s">
        <v>324</v>
      </c>
      <c r="E59" s="56" t="s">
        <v>18</v>
      </c>
      <c r="F59" s="57" t="s">
        <v>258</v>
      </c>
      <c r="G59" s="58"/>
      <c r="H59" s="49"/>
      <c r="I59" s="49"/>
      <c r="J59" s="49"/>
      <c r="K59" s="49"/>
      <c r="L59" s="49"/>
      <c r="M59" s="49">
        <v>1</v>
      </c>
      <c r="N59" s="49"/>
      <c r="O59" s="49"/>
      <c r="P59" s="49"/>
      <c r="Q59" s="49"/>
      <c r="R59" s="49"/>
      <c r="S59" s="49">
        <v>1</v>
      </c>
      <c r="T59" s="49">
        <v>1</v>
      </c>
      <c r="U59" s="49"/>
      <c r="V59" s="49"/>
      <c r="W59" s="49"/>
      <c r="X59" s="57"/>
      <c r="Y59" s="59">
        <f t="shared" si="1"/>
        <v>2</v>
      </c>
      <c r="Z59" s="57">
        <f t="shared" si="2"/>
        <v>1</v>
      </c>
      <c r="AA59" s="51">
        <f t="shared" si="3"/>
        <v>3</v>
      </c>
      <c r="AC59" s="20" t="s">
        <v>95</v>
      </c>
      <c r="AE59" s="90"/>
    </row>
    <row r="60" spans="1:31" s="19" customFormat="1" ht="12.75">
      <c r="A60" s="34">
        <v>400510</v>
      </c>
      <c r="B60" s="6" t="s">
        <v>327</v>
      </c>
      <c r="C60" s="7" t="s">
        <v>89</v>
      </c>
      <c r="D60" s="6" t="s">
        <v>326</v>
      </c>
      <c r="E60" s="7" t="s">
        <v>18</v>
      </c>
      <c r="F60" s="14" t="s">
        <v>258</v>
      </c>
      <c r="G60" s="45"/>
      <c r="H60" s="6"/>
      <c r="I60" s="6"/>
      <c r="J60" s="6">
        <v>1</v>
      </c>
      <c r="K60" s="6"/>
      <c r="L60" s="6"/>
      <c r="M60" s="6"/>
      <c r="N60" s="6"/>
      <c r="O60" s="6"/>
      <c r="P60" s="6"/>
      <c r="Q60" s="6"/>
      <c r="R60" s="6"/>
      <c r="S60" s="6">
        <v>2</v>
      </c>
      <c r="T60" s="6">
        <v>4</v>
      </c>
      <c r="U60" s="6"/>
      <c r="V60" s="6">
        <v>1</v>
      </c>
      <c r="W60" s="6"/>
      <c r="X60" s="14"/>
      <c r="Y60" s="26">
        <f t="shared" si="1"/>
        <v>2</v>
      </c>
      <c r="Z60" s="14">
        <f t="shared" si="2"/>
        <v>6</v>
      </c>
      <c r="AA60" s="19">
        <f t="shared" si="3"/>
        <v>8</v>
      </c>
      <c r="AC60" s="20" t="s">
        <v>95</v>
      </c>
      <c r="AE60" s="88"/>
    </row>
    <row r="61" spans="1:31" s="19" customFormat="1" ht="12.75">
      <c r="A61" s="34">
        <v>400601</v>
      </c>
      <c r="B61" s="146" t="s">
        <v>588</v>
      </c>
      <c r="C61" s="7" t="s">
        <v>89</v>
      </c>
      <c r="D61" s="6" t="s">
        <v>328</v>
      </c>
      <c r="E61" s="7" t="s">
        <v>41</v>
      </c>
      <c r="F61" s="14" t="s">
        <v>228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v>1</v>
      </c>
      <c r="T61" s="6"/>
      <c r="U61" s="6"/>
      <c r="V61" s="6"/>
      <c r="W61" s="6"/>
      <c r="X61" s="14"/>
      <c r="Y61" s="26">
        <f t="shared" si="1"/>
        <v>1</v>
      </c>
      <c r="Z61" s="14">
        <f t="shared" si="2"/>
        <v>0</v>
      </c>
      <c r="AA61" s="19">
        <f t="shared" si="3"/>
        <v>1</v>
      </c>
      <c r="AC61" s="20" t="s">
        <v>95</v>
      </c>
      <c r="AE61" s="88"/>
    </row>
    <row r="62" spans="1:31" s="19" customFormat="1" ht="12.75">
      <c r="A62" s="29">
        <v>400699</v>
      </c>
      <c r="B62" s="6" t="s">
        <v>330</v>
      </c>
      <c r="C62" s="7" t="s">
        <v>89</v>
      </c>
      <c r="D62" s="6" t="s">
        <v>329</v>
      </c>
      <c r="E62" s="7" t="s">
        <v>41</v>
      </c>
      <c r="F62" s="14" t="s">
        <v>228</v>
      </c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v>7</v>
      </c>
      <c r="T62" s="6">
        <v>2</v>
      </c>
      <c r="U62" s="6"/>
      <c r="V62" s="6"/>
      <c r="W62" s="6"/>
      <c r="X62" s="14"/>
      <c r="Y62" s="26">
        <f t="shared" si="1"/>
        <v>7</v>
      </c>
      <c r="Z62" s="14">
        <f t="shared" si="2"/>
        <v>2</v>
      </c>
      <c r="AA62" s="19">
        <f t="shared" si="3"/>
        <v>9</v>
      </c>
      <c r="AC62" s="20" t="s">
        <v>95</v>
      </c>
      <c r="AE62" s="88"/>
    </row>
    <row r="63" spans="1:31" s="19" customFormat="1" ht="12.75">
      <c r="A63" s="34">
        <v>400801</v>
      </c>
      <c r="B63" s="6" t="s">
        <v>332</v>
      </c>
      <c r="C63" s="7" t="s">
        <v>89</v>
      </c>
      <c r="D63" s="6" t="s">
        <v>331</v>
      </c>
      <c r="E63" s="7" t="s">
        <v>18</v>
      </c>
      <c r="F63" s="14" t="s">
        <v>258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>
        <v>1</v>
      </c>
      <c r="T63" s="6"/>
      <c r="U63" s="6">
        <v>1</v>
      </c>
      <c r="V63" s="6"/>
      <c r="W63" s="6"/>
      <c r="X63" s="14"/>
      <c r="Y63" s="26">
        <f t="shared" si="1"/>
        <v>2</v>
      </c>
      <c r="Z63" s="14">
        <f t="shared" si="2"/>
        <v>0</v>
      </c>
      <c r="AA63" s="19">
        <f t="shared" si="3"/>
        <v>2</v>
      </c>
      <c r="AC63" s="20" t="s">
        <v>96</v>
      </c>
      <c r="AE63" s="88"/>
    </row>
    <row r="64" spans="1:31" s="19" customFormat="1" ht="12.75">
      <c r="A64" s="34">
        <v>400801</v>
      </c>
      <c r="B64" s="6" t="s">
        <v>334</v>
      </c>
      <c r="C64" s="7" t="s">
        <v>89</v>
      </c>
      <c r="D64" s="6" t="s">
        <v>333</v>
      </c>
      <c r="E64" s="7" t="s">
        <v>18</v>
      </c>
      <c r="F64" s="14" t="s">
        <v>258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>
        <v>1</v>
      </c>
      <c r="T64" s="6"/>
      <c r="U64" s="6"/>
      <c r="V64" s="6"/>
      <c r="W64" s="6"/>
      <c r="X64" s="14"/>
      <c r="Y64" s="26">
        <f t="shared" si="1"/>
        <v>1</v>
      </c>
      <c r="Z64" s="14">
        <f t="shared" si="2"/>
        <v>0</v>
      </c>
      <c r="AA64" s="19">
        <f t="shared" si="3"/>
        <v>1</v>
      </c>
      <c r="AC64" s="20" t="s">
        <v>95</v>
      </c>
      <c r="AE64" s="88"/>
    </row>
    <row r="65" spans="1:31" s="19" customFormat="1" ht="12.75">
      <c r="A65" s="34">
        <v>420101</v>
      </c>
      <c r="B65" s="6" t="s">
        <v>336</v>
      </c>
      <c r="C65" s="7" t="s">
        <v>89</v>
      </c>
      <c r="D65" s="6" t="s">
        <v>335</v>
      </c>
      <c r="E65" s="7" t="s">
        <v>18</v>
      </c>
      <c r="F65" s="14" t="s">
        <v>249</v>
      </c>
      <c r="G65" s="45"/>
      <c r="H65" s="6"/>
      <c r="I65" s="6">
        <v>6</v>
      </c>
      <c r="J65" s="6">
        <v>14</v>
      </c>
      <c r="K65" s="6"/>
      <c r="L65" s="6"/>
      <c r="M65" s="6">
        <v>1</v>
      </c>
      <c r="N65" s="6">
        <v>2</v>
      </c>
      <c r="O65" s="6"/>
      <c r="P65" s="6"/>
      <c r="Q65" s="6">
        <v>1</v>
      </c>
      <c r="R65" s="6">
        <v>15</v>
      </c>
      <c r="S65" s="6">
        <v>41</v>
      </c>
      <c r="T65" s="6">
        <v>92</v>
      </c>
      <c r="U65" s="6">
        <v>4</v>
      </c>
      <c r="V65" s="6">
        <v>7</v>
      </c>
      <c r="W65" s="6"/>
      <c r="X65" s="14">
        <v>1</v>
      </c>
      <c r="Y65" s="26">
        <f t="shared" si="1"/>
        <v>53</v>
      </c>
      <c r="Z65" s="14">
        <f t="shared" si="2"/>
        <v>131</v>
      </c>
      <c r="AA65" s="19">
        <f t="shared" si="3"/>
        <v>184</v>
      </c>
      <c r="AC65" s="20" t="s">
        <v>96</v>
      </c>
      <c r="AD65" s="19">
        <f>SUM(AA65)</f>
        <v>184</v>
      </c>
      <c r="AE65" s="88">
        <v>42</v>
      </c>
    </row>
    <row r="66" spans="1:31" s="19" customFormat="1" ht="12.75">
      <c r="A66" s="34">
        <v>450201</v>
      </c>
      <c r="B66" s="6" t="s">
        <v>338</v>
      </c>
      <c r="C66" s="7" t="s">
        <v>89</v>
      </c>
      <c r="D66" s="6" t="s">
        <v>337</v>
      </c>
      <c r="E66" s="7" t="s">
        <v>18</v>
      </c>
      <c r="F66" s="14" t="s">
        <v>249</v>
      </c>
      <c r="G66" s="45"/>
      <c r="H66" s="6"/>
      <c r="I66" s="6"/>
      <c r="J66" s="6">
        <v>1</v>
      </c>
      <c r="K66" s="6"/>
      <c r="L66" s="6"/>
      <c r="M66" s="6"/>
      <c r="N66" s="6"/>
      <c r="O66" s="6"/>
      <c r="P66" s="6"/>
      <c r="Q66" s="6"/>
      <c r="R66" s="6"/>
      <c r="S66" s="6">
        <v>4</v>
      </c>
      <c r="T66" s="6">
        <v>15</v>
      </c>
      <c r="U66" s="6">
        <v>1</v>
      </c>
      <c r="V66" s="6">
        <v>1</v>
      </c>
      <c r="W66" s="6"/>
      <c r="X66" s="14"/>
      <c r="Y66" s="26">
        <f t="shared" si="1"/>
        <v>5</v>
      </c>
      <c r="Z66" s="14">
        <f t="shared" si="2"/>
        <v>17</v>
      </c>
      <c r="AA66" s="19">
        <f t="shared" si="3"/>
        <v>22</v>
      </c>
      <c r="AC66" s="20" t="s">
        <v>96</v>
      </c>
      <c r="AD66" s="19">
        <f>SUM(AA66:AA72)</f>
        <v>189</v>
      </c>
      <c r="AE66" s="88">
        <v>45</v>
      </c>
    </row>
    <row r="67" spans="1:31" s="19" customFormat="1" ht="12.75">
      <c r="A67" s="34">
        <v>450601</v>
      </c>
      <c r="B67" s="6" t="s">
        <v>340</v>
      </c>
      <c r="C67" s="7" t="s">
        <v>89</v>
      </c>
      <c r="D67" s="6" t="s">
        <v>339</v>
      </c>
      <c r="E67" s="7" t="s">
        <v>18</v>
      </c>
      <c r="F67" s="14" t="s">
        <v>249</v>
      </c>
      <c r="G67" s="45"/>
      <c r="H67" s="6"/>
      <c r="I67" s="6">
        <v>2</v>
      </c>
      <c r="J67" s="6">
        <v>1</v>
      </c>
      <c r="K67" s="6"/>
      <c r="L67" s="6"/>
      <c r="M67" s="6"/>
      <c r="N67" s="6"/>
      <c r="O67" s="6"/>
      <c r="P67" s="6"/>
      <c r="Q67" s="6">
        <v>1</v>
      </c>
      <c r="R67" s="6"/>
      <c r="S67" s="6">
        <v>18</v>
      </c>
      <c r="T67" s="6">
        <v>7</v>
      </c>
      <c r="U67" s="6">
        <v>2</v>
      </c>
      <c r="V67" s="6"/>
      <c r="W67" s="6"/>
      <c r="X67" s="14"/>
      <c r="Y67" s="26">
        <f t="shared" si="1"/>
        <v>23</v>
      </c>
      <c r="Z67" s="14">
        <f t="shared" si="2"/>
        <v>8</v>
      </c>
      <c r="AA67" s="19">
        <f t="shared" si="3"/>
        <v>31</v>
      </c>
      <c r="AC67" s="20" t="s">
        <v>96</v>
      </c>
      <c r="AE67" s="88"/>
    </row>
    <row r="68" spans="1:31" s="19" customFormat="1" ht="12.75">
      <c r="A68" s="34">
        <v>450602</v>
      </c>
      <c r="B68" s="6" t="s">
        <v>342</v>
      </c>
      <c r="C68" s="7" t="s">
        <v>89</v>
      </c>
      <c r="D68" s="6" t="s">
        <v>341</v>
      </c>
      <c r="E68" s="7" t="s">
        <v>41</v>
      </c>
      <c r="F68" s="14" t="s">
        <v>228</v>
      </c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>
        <v>1</v>
      </c>
      <c r="V68" s="6">
        <v>1</v>
      </c>
      <c r="W68" s="6"/>
      <c r="X68" s="14"/>
      <c r="Y68" s="26">
        <f t="shared" si="1"/>
        <v>1</v>
      </c>
      <c r="Z68" s="14">
        <f t="shared" si="2"/>
        <v>1</v>
      </c>
      <c r="AA68" s="19">
        <f t="shared" si="3"/>
        <v>2</v>
      </c>
      <c r="AC68" s="20" t="s">
        <v>95</v>
      </c>
      <c r="AE68" s="88"/>
    </row>
    <row r="69" spans="1:31" s="19" customFormat="1" ht="12.75">
      <c r="A69" s="34">
        <v>450603</v>
      </c>
      <c r="B69" s="6" t="s">
        <v>344</v>
      </c>
      <c r="C69" s="7" t="s">
        <v>89</v>
      </c>
      <c r="D69" s="6" t="s">
        <v>343</v>
      </c>
      <c r="E69" s="7" t="s">
        <v>18</v>
      </c>
      <c r="F69" s="14" t="s">
        <v>249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>
        <v>2</v>
      </c>
      <c r="R69" s="6">
        <v>2</v>
      </c>
      <c r="S69" s="6">
        <v>10</v>
      </c>
      <c r="T69" s="6">
        <v>2</v>
      </c>
      <c r="U69" s="6"/>
      <c r="V69" s="6"/>
      <c r="W69" s="6">
        <v>1</v>
      </c>
      <c r="X69" s="14"/>
      <c r="Y69" s="26">
        <f t="shared" si="1"/>
        <v>13</v>
      </c>
      <c r="Z69" s="14">
        <f t="shared" si="2"/>
        <v>4</v>
      </c>
      <c r="AA69" s="19">
        <f t="shared" si="3"/>
        <v>17</v>
      </c>
      <c r="AC69" s="20" t="s">
        <v>95</v>
      </c>
      <c r="AE69" s="88"/>
    </row>
    <row r="70" spans="1:31" s="19" customFormat="1" ht="12.75">
      <c r="A70" s="34">
        <v>451001</v>
      </c>
      <c r="B70" s="6" t="s">
        <v>346</v>
      </c>
      <c r="C70" s="7" t="s">
        <v>89</v>
      </c>
      <c r="D70" s="6" t="s">
        <v>345</v>
      </c>
      <c r="E70" s="7" t="s">
        <v>18</v>
      </c>
      <c r="F70" s="14" t="s">
        <v>249</v>
      </c>
      <c r="G70" s="45"/>
      <c r="H70" s="6"/>
      <c r="I70" s="6">
        <v>3</v>
      </c>
      <c r="J70" s="6">
        <v>1</v>
      </c>
      <c r="K70" s="6">
        <v>1</v>
      </c>
      <c r="L70" s="6"/>
      <c r="M70" s="6"/>
      <c r="N70" s="6">
        <v>1</v>
      </c>
      <c r="O70" s="6"/>
      <c r="P70" s="6"/>
      <c r="Q70" s="6">
        <v>2</v>
      </c>
      <c r="R70" s="6">
        <v>3</v>
      </c>
      <c r="S70" s="6">
        <v>35</v>
      </c>
      <c r="T70" s="6">
        <v>22</v>
      </c>
      <c r="U70" s="6">
        <v>3</v>
      </c>
      <c r="V70" s="6">
        <v>2</v>
      </c>
      <c r="W70" s="6"/>
      <c r="X70" s="14"/>
      <c r="Y70" s="26">
        <f t="shared" si="1"/>
        <v>44</v>
      </c>
      <c r="Z70" s="14">
        <f t="shared" si="2"/>
        <v>29</v>
      </c>
      <c r="AA70" s="19">
        <f t="shared" si="3"/>
        <v>73</v>
      </c>
      <c r="AC70" s="20" t="s">
        <v>96</v>
      </c>
      <c r="AE70" s="88"/>
    </row>
    <row r="71" spans="1:31" s="19" customFormat="1" ht="12.75">
      <c r="A71" s="34">
        <v>451101</v>
      </c>
      <c r="B71" s="6" t="s">
        <v>348</v>
      </c>
      <c r="C71" s="7" t="s">
        <v>89</v>
      </c>
      <c r="D71" s="6" t="s">
        <v>347</v>
      </c>
      <c r="E71" s="7" t="s">
        <v>18</v>
      </c>
      <c r="F71" s="14" t="s">
        <v>249</v>
      </c>
      <c r="G71" s="45"/>
      <c r="H71" s="6"/>
      <c r="I71" s="6"/>
      <c r="J71" s="6">
        <v>1</v>
      </c>
      <c r="K71" s="6"/>
      <c r="L71" s="6"/>
      <c r="M71" s="6"/>
      <c r="N71" s="6"/>
      <c r="O71" s="6"/>
      <c r="P71" s="6"/>
      <c r="Q71" s="6"/>
      <c r="R71" s="6">
        <v>3</v>
      </c>
      <c r="S71" s="6">
        <v>3</v>
      </c>
      <c r="T71" s="6">
        <v>6</v>
      </c>
      <c r="U71" s="6"/>
      <c r="V71" s="6">
        <v>1</v>
      </c>
      <c r="W71" s="6"/>
      <c r="X71" s="14"/>
      <c r="Y71" s="26">
        <f t="shared" si="1"/>
        <v>3</v>
      </c>
      <c r="Z71" s="14">
        <f t="shared" si="2"/>
        <v>11</v>
      </c>
      <c r="AA71" s="19">
        <f t="shared" si="3"/>
        <v>14</v>
      </c>
      <c r="AC71" s="20" t="s">
        <v>96</v>
      </c>
      <c r="AE71" s="88"/>
    </row>
    <row r="72" spans="1:31" s="19" customFormat="1" ht="12.75">
      <c r="A72" s="34">
        <v>459999</v>
      </c>
      <c r="B72" s="6" t="s">
        <v>350</v>
      </c>
      <c r="C72" s="7" t="s">
        <v>89</v>
      </c>
      <c r="D72" s="6" t="s">
        <v>349</v>
      </c>
      <c r="E72" s="7" t="s">
        <v>18</v>
      </c>
      <c r="F72" s="14" t="s">
        <v>249</v>
      </c>
      <c r="G72" s="45"/>
      <c r="H72" s="6"/>
      <c r="I72" s="6"/>
      <c r="J72" s="6">
        <v>1</v>
      </c>
      <c r="K72" s="6"/>
      <c r="L72" s="6"/>
      <c r="M72" s="6"/>
      <c r="N72" s="6"/>
      <c r="O72" s="6"/>
      <c r="P72" s="6"/>
      <c r="Q72" s="6"/>
      <c r="R72" s="6">
        <v>1</v>
      </c>
      <c r="S72" s="6">
        <v>14</v>
      </c>
      <c r="T72" s="6">
        <v>12</v>
      </c>
      <c r="U72" s="6">
        <v>1</v>
      </c>
      <c r="V72" s="6">
        <v>1</v>
      </c>
      <c r="W72" s="6"/>
      <c r="X72" s="14"/>
      <c r="Y72" s="26">
        <f t="shared" si="1"/>
        <v>15</v>
      </c>
      <c r="Z72" s="14">
        <f t="shared" si="2"/>
        <v>15</v>
      </c>
      <c r="AA72" s="19">
        <f t="shared" si="3"/>
        <v>30</v>
      </c>
      <c r="AC72" s="20" t="s">
        <v>95</v>
      </c>
      <c r="AE72" s="88"/>
    </row>
    <row r="73" spans="1:31" s="19" customFormat="1" ht="12.75">
      <c r="A73" s="34">
        <v>500501</v>
      </c>
      <c r="B73" s="6" t="s">
        <v>352</v>
      </c>
      <c r="C73" s="7" t="s">
        <v>89</v>
      </c>
      <c r="D73" s="6" t="s">
        <v>351</v>
      </c>
      <c r="E73" s="7" t="s">
        <v>18</v>
      </c>
      <c r="F73" s="14" t="s">
        <v>353</v>
      </c>
      <c r="G73" s="45"/>
      <c r="H73" s="6"/>
      <c r="I73" s="6">
        <v>1</v>
      </c>
      <c r="J73" s="6"/>
      <c r="K73" s="6"/>
      <c r="L73" s="6"/>
      <c r="M73" s="6"/>
      <c r="N73" s="6"/>
      <c r="O73" s="6"/>
      <c r="P73" s="6"/>
      <c r="Q73" s="6"/>
      <c r="R73" s="6"/>
      <c r="S73" s="6">
        <v>5</v>
      </c>
      <c r="T73" s="6">
        <v>5</v>
      </c>
      <c r="U73" s="6"/>
      <c r="V73" s="6">
        <v>1</v>
      </c>
      <c r="W73" s="6"/>
      <c r="X73" s="14"/>
      <c r="Y73" s="26">
        <f t="shared" si="1"/>
        <v>6</v>
      </c>
      <c r="Z73" s="14">
        <f t="shared" si="2"/>
        <v>6</v>
      </c>
      <c r="AA73" s="19">
        <f aca="true" t="shared" si="4" ref="AA73:AA98">SUM(Y73:Z73)</f>
        <v>12</v>
      </c>
      <c r="AC73" s="20" t="s">
        <v>98</v>
      </c>
      <c r="AD73" s="19">
        <f>SUM(AA73:AA82)</f>
        <v>113</v>
      </c>
      <c r="AE73" s="88">
        <v>50</v>
      </c>
    </row>
    <row r="74" spans="1:31" s="19" customFormat="1" ht="12.75">
      <c r="A74" s="34">
        <v>500602</v>
      </c>
      <c r="B74" s="6" t="s">
        <v>355</v>
      </c>
      <c r="C74" s="7" t="s">
        <v>89</v>
      </c>
      <c r="D74" s="6" t="s">
        <v>354</v>
      </c>
      <c r="E74" s="7" t="s">
        <v>18</v>
      </c>
      <c r="F74" s="14" t="s">
        <v>353</v>
      </c>
      <c r="G74" s="45"/>
      <c r="H74" s="6"/>
      <c r="I74" s="6"/>
      <c r="J74" s="6"/>
      <c r="K74" s="6"/>
      <c r="L74" s="6"/>
      <c r="M74" s="6"/>
      <c r="N74" s="6">
        <v>1</v>
      </c>
      <c r="O74" s="6"/>
      <c r="P74" s="6"/>
      <c r="Q74" s="6">
        <v>2</v>
      </c>
      <c r="R74" s="6">
        <v>2</v>
      </c>
      <c r="S74" s="6">
        <v>20</v>
      </c>
      <c r="T74" s="6">
        <v>5</v>
      </c>
      <c r="U74" s="6">
        <v>3</v>
      </c>
      <c r="V74" s="6"/>
      <c r="W74" s="6"/>
      <c r="X74" s="14"/>
      <c r="Y74" s="26">
        <f aca="true" t="shared" si="5" ref="Y74:Y98">G74+I74+K74+M74+O74+Q74+S74+U74+W74</f>
        <v>25</v>
      </c>
      <c r="Z74" s="14">
        <f aca="true" t="shared" si="6" ref="Z74:Z98">H74+J74+L74+N74+P74+R74+T74+V74+X74</f>
        <v>8</v>
      </c>
      <c r="AA74" s="19">
        <f t="shared" si="4"/>
        <v>33</v>
      </c>
      <c r="AC74" s="20" t="s">
        <v>96</v>
      </c>
      <c r="AE74" s="88"/>
    </row>
    <row r="75" spans="1:31" s="19" customFormat="1" ht="12.75">
      <c r="A75" s="34">
        <v>500702</v>
      </c>
      <c r="B75" s="6" t="s">
        <v>357</v>
      </c>
      <c r="C75" s="7" t="s">
        <v>89</v>
      </c>
      <c r="D75" s="6" t="s">
        <v>356</v>
      </c>
      <c r="E75" s="7" t="s">
        <v>18</v>
      </c>
      <c r="F75" s="14" t="s">
        <v>353</v>
      </c>
      <c r="G75" s="45"/>
      <c r="H75" s="6"/>
      <c r="I75" s="6"/>
      <c r="J75" s="6"/>
      <c r="K75" s="6"/>
      <c r="L75" s="6"/>
      <c r="M75" s="6"/>
      <c r="N75" s="6">
        <v>1</v>
      </c>
      <c r="O75" s="6"/>
      <c r="P75" s="6"/>
      <c r="Q75" s="6"/>
      <c r="R75" s="6"/>
      <c r="S75" s="6">
        <v>1</v>
      </c>
      <c r="T75" s="6">
        <v>4</v>
      </c>
      <c r="U75" s="6"/>
      <c r="V75" s="6">
        <v>4</v>
      </c>
      <c r="W75" s="6"/>
      <c r="X75" s="14"/>
      <c r="Y75" s="26">
        <f t="shared" si="5"/>
        <v>1</v>
      </c>
      <c r="Z75" s="14">
        <f t="shared" si="6"/>
        <v>9</v>
      </c>
      <c r="AA75" s="19">
        <f t="shared" si="4"/>
        <v>10</v>
      </c>
      <c r="AC75" s="20" t="s">
        <v>96</v>
      </c>
      <c r="AE75" s="88"/>
    </row>
    <row r="76" spans="1:31" s="19" customFormat="1" ht="12.75">
      <c r="A76" s="34">
        <v>500702</v>
      </c>
      <c r="B76" s="6" t="s">
        <v>359</v>
      </c>
      <c r="C76" s="7" t="s">
        <v>89</v>
      </c>
      <c r="D76" s="6" t="s">
        <v>358</v>
      </c>
      <c r="E76" s="7" t="s">
        <v>18</v>
      </c>
      <c r="F76" s="14" t="s">
        <v>353</v>
      </c>
      <c r="G76" s="45"/>
      <c r="H76" s="6"/>
      <c r="I76" s="6">
        <v>1</v>
      </c>
      <c r="J76" s="6"/>
      <c r="K76" s="6"/>
      <c r="L76" s="6"/>
      <c r="M76" s="6"/>
      <c r="N76" s="6">
        <v>1</v>
      </c>
      <c r="O76" s="6"/>
      <c r="P76" s="6"/>
      <c r="Q76" s="6"/>
      <c r="R76" s="6"/>
      <c r="S76" s="6">
        <v>4</v>
      </c>
      <c r="T76" s="6">
        <v>8</v>
      </c>
      <c r="U76" s="6">
        <v>1</v>
      </c>
      <c r="V76" s="6">
        <v>2</v>
      </c>
      <c r="W76" s="6"/>
      <c r="X76" s="14"/>
      <c r="Y76" s="26">
        <f t="shared" si="5"/>
        <v>6</v>
      </c>
      <c r="Z76" s="14">
        <f t="shared" si="6"/>
        <v>11</v>
      </c>
      <c r="AA76" s="19">
        <f t="shared" si="4"/>
        <v>17</v>
      </c>
      <c r="AC76" s="20" t="s">
        <v>98</v>
      </c>
      <c r="AE76" s="88"/>
    </row>
    <row r="77" spans="1:31" s="19" customFormat="1" ht="12.75">
      <c r="A77" s="34">
        <v>500702</v>
      </c>
      <c r="B77" s="6" t="s">
        <v>361</v>
      </c>
      <c r="C77" s="7" t="s">
        <v>89</v>
      </c>
      <c r="D77" s="6" t="s">
        <v>360</v>
      </c>
      <c r="E77" s="7" t="s">
        <v>18</v>
      </c>
      <c r="F77" s="14" t="s">
        <v>353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v>1</v>
      </c>
      <c r="U77" s="6"/>
      <c r="V77" s="6">
        <v>1</v>
      </c>
      <c r="W77" s="6"/>
      <c r="X77" s="14"/>
      <c r="Y77" s="26">
        <f t="shared" si="5"/>
        <v>0</v>
      </c>
      <c r="Z77" s="14">
        <f t="shared" si="6"/>
        <v>2</v>
      </c>
      <c r="AA77" s="19">
        <f t="shared" si="4"/>
        <v>2</v>
      </c>
      <c r="AC77" s="20" t="s">
        <v>96</v>
      </c>
      <c r="AE77" s="88"/>
    </row>
    <row r="78" spans="1:31" s="19" customFormat="1" ht="12.75">
      <c r="A78" s="34">
        <v>500703</v>
      </c>
      <c r="B78" s="6" t="s">
        <v>363</v>
      </c>
      <c r="C78" s="7" t="s">
        <v>89</v>
      </c>
      <c r="D78" s="6" t="s">
        <v>362</v>
      </c>
      <c r="E78" s="7" t="s">
        <v>18</v>
      </c>
      <c r="F78" s="14" t="s">
        <v>353</v>
      </c>
      <c r="G78" s="4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v>6</v>
      </c>
      <c r="U78" s="6">
        <v>1</v>
      </c>
      <c r="V78" s="6">
        <v>1</v>
      </c>
      <c r="W78" s="6"/>
      <c r="X78" s="14"/>
      <c r="Y78" s="26">
        <f t="shared" si="5"/>
        <v>1</v>
      </c>
      <c r="Z78" s="14">
        <f t="shared" si="6"/>
        <v>7</v>
      </c>
      <c r="AA78" s="19">
        <f t="shared" si="4"/>
        <v>8</v>
      </c>
      <c r="AC78" s="20" t="s">
        <v>96</v>
      </c>
      <c r="AE78" s="88"/>
    </row>
    <row r="79" spans="1:31" s="19" customFormat="1" ht="12.75">
      <c r="A79" s="34">
        <v>500901</v>
      </c>
      <c r="B79" s="6" t="s">
        <v>365</v>
      </c>
      <c r="C79" s="7" t="s">
        <v>89</v>
      </c>
      <c r="D79" s="6" t="s">
        <v>364</v>
      </c>
      <c r="E79" s="7" t="s">
        <v>18</v>
      </c>
      <c r="F79" s="14" t="s">
        <v>353</v>
      </c>
      <c r="G79" s="4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2</v>
      </c>
      <c r="T79" s="6">
        <v>1</v>
      </c>
      <c r="U79" s="6">
        <v>1</v>
      </c>
      <c r="V79" s="6"/>
      <c r="W79" s="6"/>
      <c r="X79" s="14"/>
      <c r="Y79" s="26">
        <f t="shared" si="5"/>
        <v>3</v>
      </c>
      <c r="Z79" s="14">
        <f t="shared" si="6"/>
        <v>1</v>
      </c>
      <c r="AA79" s="19">
        <f t="shared" si="4"/>
        <v>4</v>
      </c>
      <c r="AC79" s="20" t="s">
        <v>96</v>
      </c>
      <c r="AE79" s="88"/>
    </row>
    <row r="80" spans="1:31" s="19" customFormat="1" ht="12.75">
      <c r="A80" s="34">
        <v>500901</v>
      </c>
      <c r="B80" s="6" t="s">
        <v>367</v>
      </c>
      <c r="C80" s="7" t="s">
        <v>89</v>
      </c>
      <c r="D80" s="6" t="s">
        <v>366</v>
      </c>
      <c r="E80" s="7" t="s">
        <v>18</v>
      </c>
      <c r="F80" s="14" t="s">
        <v>353</v>
      </c>
      <c r="G80" s="4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>
        <v>11</v>
      </c>
      <c r="T80" s="6">
        <v>11</v>
      </c>
      <c r="U80" s="6">
        <v>1</v>
      </c>
      <c r="V80" s="6">
        <v>2</v>
      </c>
      <c r="W80" s="6"/>
      <c r="X80" s="14"/>
      <c r="Y80" s="26">
        <f t="shared" si="5"/>
        <v>12</v>
      </c>
      <c r="Z80" s="14">
        <f t="shared" si="6"/>
        <v>13</v>
      </c>
      <c r="AA80" s="19">
        <f t="shared" si="4"/>
        <v>25</v>
      </c>
      <c r="AC80" s="20" t="s">
        <v>99</v>
      </c>
      <c r="AE80" s="88"/>
    </row>
    <row r="81" spans="1:31" s="19" customFormat="1" ht="12.75">
      <c r="A81" s="34">
        <v>500903</v>
      </c>
      <c r="B81" s="6" t="s">
        <v>553</v>
      </c>
      <c r="C81" s="7" t="s">
        <v>89</v>
      </c>
      <c r="D81" s="6" t="s">
        <v>552</v>
      </c>
      <c r="E81" s="7" t="s">
        <v>18</v>
      </c>
      <c r="F81" s="14" t="s">
        <v>353</v>
      </c>
      <c r="G81" s="4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>
        <v>1</v>
      </c>
      <c r="T81" s="6"/>
      <c r="U81" s="6"/>
      <c r="V81" s="6"/>
      <c r="W81" s="6"/>
      <c r="X81" s="14"/>
      <c r="Y81" s="26">
        <f t="shared" si="5"/>
        <v>1</v>
      </c>
      <c r="Z81" s="14">
        <f t="shared" si="6"/>
        <v>0</v>
      </c>
      <c r="AA81" s="19">
        <f t="shared" si="4"/>
        <v>1</v>
      </c>
      <c r="AC81" s="20" t="s">
        <v>99</v>
      </c>
      <c r="AE81" s="88"/>
    </row>
    <row r="82" spans="1:31" s="19" customFormat="1" ht="12.75">
      <c r="A82" s="34">
        <v>500904</v>
      </c>
      <c r="B82" s="6" t="s">
        <v>555</v>
      </c>
      <c r="C82" s="7" t="s">
        <v>89</v>
      </c>
      <c r="D82" s="6" t="s">
        <v>554</v>
      </c>
      <c r="E82" s="7" t="s">
        <v>18</v>
      </c>
      <c r="F82" s="14" t="s">
        <v>353</v>
      </c>
      <c r="G82" s="4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>
        <v>1</v>
      </c>
      <c r="T82" s="6"/>
      <c r="U82" s="6"/>
      <c r="V82" s="6"/>
      <c r="W82" s="6"/>
      <c r="X82" s="14"/>
      <c r="Y82" s="26">
        <f t="shared" si="5"/>
        <v>1</v>
      </c>
      <c r="Z82" s="14">
        <f t="shared" si="6"/>
        <v>0</v>
      </c>
      <c r="AA82" s="19">
        <f t="shared" si="4"/>
        <v>1</v>
      </c>
      <c r="AC82" s="20" t="s">
        <v>99</v>
      </c>
      <c r="AE82" s="88"/>
    </row>
    <row r="83" spans="1:31" s="19" customFormat="1" ht="12.75">
      <c r="A83" s="34">
        <v>510201</v>
      </c>
      <c r="B83" s="6" t="s">
        <v>369</v>
      </c>
      <c r="C83" s="7" t="s">
        <v>89</v>
      </c>
      <c r="D83" s="6" t="s">
        <v>368</v>
      </c>
      <c r="E83" s="7" t="s">
        <v>28</v>
      </c>
      <c r="F83" s="14" t="s">
        <v>28</v>
      </c>
      <c r="G83" s="45"/>
      <c r="H83" s="6"/>
      <c r="I83" s="6"/>
      <c r="J83" s="6">
        <v>2</v>
      </c>
      <c r="K83" s="6"/>
      <c r="L83" s="6"/>
      <c r="M83" s="6"/>
      <c r="N83" s="6"/>
      <c r="O83" s="6"/>
      <c r="P83" s="6"/>
      <c r="Q83" s="6"/>
      <c r="R83" s="6">
        <v>2</v>
      </c>
      <c r="S83" s="6"/>
      <c r="T83" s="6">
        <v>37</v>
      </c>
      <c r="U83" s="6"/>
      <c r="V83" s="6">
        <v>3</v>
      </c>
      <c r="W83" s="6"/>
      <c r="X83" s="14"/>
      <c r="Y83" s="26">
        <f t="shared" si="5"/>
        <v>0</v>
      </c>
      <c r="Z83" s="14">
        <f t="shared" si="6"/>
        <v>44</v>
      </c>
      <c r="AA83" s="19">
        <f t="shared" si="4"/>
        <v>44</v>
      </c>
      <c r="AC83" s="20" t="s">
        <v>95</v>
      </c>
      <c r="AD83" s="19">
        <f>SUM(AA83:AA88)</f>
        <v>279</v>
      </c>
      <c r="AE83" s="88">
        <v>51</v>
      </c>
    </row>
    <row r="84" spans="1:31" s="19" customFormat="1" ht="12.75">
      <c r="A84" s="34">
        <v>510701</v>
      </c>
      <c r="B84" s="6" t="s">
        <v>371</v>
      </c>
      <c r="C84" s="7" t="s">
        <v>89</v>
      </c>
      <c r="D84" s="6" t="s">
        <v>370</v>
      </c>
      <c r="E84" s="7" t="s">
        <v>29</v>
      </c>
      <c r="F84" s="14" t="s">
        <v>29</v>
      </c>
      <c r="G84" s="45"/>
      <c r="H84" s="6"/>
      <c r="I84" s="6"/>
      <c r="J84" s="6">
        <v>1</v>
      </c>
      <c r="K84" s="6"/>
      <c r="L84" s="6"/>
      <c r="M84" s="6"/>
      <c r="N84" s="6"/>
      <c r="O84" s="6"/>
      <c r="P84" s="6"/>
      <c r="Q84" s="6"/>
      <c r="R84" s="6"/>
      <c r="S84" s="6"/>
      <c r="T84" s="6">
        <v>1</v>
      </c>
      <c r="U84" s="6"/>
      <c r="V84" s="6">
        <v>1</v>
      </c>
      <c r="W84" s="6">
        <v>1</v>
      </c>
      <c r="X84" s="14"/>
      <c r="Y84" s="26">
        <f t="shared" si="5"/>
        <v>1</v>
      </c>
      <c r="Z84" s="14">
        <f t="shared" si="6"/>
        <v>3</v>
      </c>
      <c r="AA84" s="19">
        <f t="shared" si="4"/>
        <v>4</v>
      </c>
      <c r="AC84" s="20" t="s">
        <v>530</v>
      </c>
      <c r="AE84" s="88"/>
    </row>
    <row r="85" spans="1:31" s="19" customFormat="1" ht="12.75">
      <c r="A85" s="34">
        <v>511005</v>
      </c>
      <c r="B85" s="6" t="s">
        <v>606</v>
      </c>
      <c r="C85" s="7" t="s">
        <v>89</v>
      </c>
      <c r="D85" s="6" t="s">
        <v>372</v>
      </c>
      <c r="E85" s="7" t="s">
        <v>41</v>
      </c>
      <c r="F85" s="14" t="s">
        <v>228</v>
      </c>
      <c r="G85" s="45"/>
      <c r="H85" s="6"/>
      <c r="I85" s="6"/>
      <c r="J85" s="6">
        <v>1</v>
      </c>
      <c r="K85" s="6"/>
      <c r="L85" s="6"/>
      <c r="M85" s="6"/>
      <c r="N85" s="6"/>
      <c r="O85" s="6"/>
      <c r="P85" s="6"/>
      <c r="Q85" s="6">
        <v>1</v>
      </c>
      <c r="R85" s="6"/>
      <c r="S85" s="6">
        <v>7</v>
      </c>
      <c r="T85" s="6">
        <v>7</v>
      </c>
      <c r="U85" s="6">
        <v>2</v>
      </c>
      <c r="V85" s="6">
        <v>4</v>
      </c>
      <c r="W85" s="6"/>
      <c r="X85" s="14"/>
      <c r="Y85" s="26">
        <f t="shared" si="5"/>
        <v>10</v>
      </c>
      <c r="Z85" s="14">
        <f t="shared" si="6"/>
        <v>12</v>
      </c>
      <c r="AA85" s="19">
        <f t="shared" si="4"/>
        <v>22</v>
      </c>
      <c r="AC85" s="20" t="s">
        <v>95</v>
      </c>
      <c r="AE85" s="88"/>
    </row>
    <row r="86" spans="1:31" s="19" customFormat="1" ht="12.75">
      <c r="A86" s="34">
        <v>512003</v>
      </c>
      <c r="B86" s="6" t="s">
        <v>374</v>
      </c>
      <c r="C86" s="7" t="s">
        <v>89</v>
      </c>
      <c r="D86" s="6" t="s">
        <v>373</v>
      </c>
      <c r="E86" s="7" t="s">
        <v>17</v>
      </c>
      <c r="F86" s="14" t="s">
        <v>31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>
        <v>1</v>
      </c>
      <c r="T86" s="6">
        <v>2</v>
      </c>
      <c r="U86" s="6"/>
      <c r="V86" s="6"/>
      <c r="W86" s="6"/>
      <c r="X86" s="14"/>
      <c r="Y86" s="26">
        <f t="shared" si="5"/>
        <v>1</v>
      </c>
      <c r="Z86" s="14">
        <f t="shared" si="6"/>
        <v>2</v>
      </c>
      <c r="AA86" s="19">
        <f t="shared" si="4"/>
        <v>3</v>
      </c>
      <c r="AC86" s="20" t="s">
        <v>95</v>
      </c>
      <c r="AE86" s="88"/>
    </row>
    <row r="87" spans="1:31" s="19" customFormat="1" ht="12.75">
      <c r="A87" s="34">
        <v>513101</v>
      </c>
      <c r="B87" s="6" t="s">
        <v>376</v>
      </c>
      <c r="C87" s="7" t="s">
        <v>89</v>
      </c>
      <c r="D87" s="6" t="s">
        <v>375</v>
      </c>
      <c r="E87" s="7" t="s">
        <v>41</v>
      </c>
      <c r="F87" s="14" t="s">
        <v>228</v>
      </c>
      <c r="G87" s="45"/>
      <c r="H87" s="6"/>
      <c r="I87" s="6"/>
      <c r="J87" s="6"/>
      <c r="K87" s="6"/>
      <c r="L87" s="6"/>
      <c r="M87" s="6"/>
      <c r="N87" s="6">
        <v>1</v>
      </c>
      <c r="O87" s="6"/>
      <c r="P87" s="6"/>
      <c r="Q87" s="6"/>
      <c r="R87" s="6">
        <v>1</v>
      </c>
      <c r="S87" s="6">
        <v>2</v>
      </c>
      <c r="T87" s="6">
        <v>25</v>
      </c>
      <c r="U87" s="6"/>
      <c r="V87" s="6">
        <v>5</v>
      </c>
      <c r="W87" s="6"/>
      <c r="X87" s="14"/>
      <c r="Y87" s="26">
        <f t="shared" si="5"/>
        <v>2</v>
      </c>
      <c r="Z87" s="14">
        <f t="shared" si="6"/>
        <v>32</v>
      </c>
      <c r="AA87" s="19">
        <f t="shared" si="4"/>
        <v>34</v>
      </c>
      <c r="AC87" s="20" t="s">
        <v>95</v>
      </c>
      <c r="AE87" s="88"/>
    </row>
    <row r="88" spans="1:31" s="19" customFormat="1" ht="12.75">
      <c r="A88" s="34">
        <v>513801</v>
      </c>
      <c r="B88" s="6" t="s">
        <v>378</v>
      </c>
      <c r="C88" s="7" t="s">
        <v>89</v>
      </c>
      <c r="D88" s="6" t="s">
        <v>377</v>
      </c>
      <c r="E88" s="7" t="s">
        <v>43</v>
      </c>
      <c r="F88" s="14" t="s">
        <v>379</v>
      </c>
      <c r="G88" s="45"/>
      <c r="H88" s="6"/>
      <c r="I88" s="6"/>
      <c r="J88" s="6">
        <v>2</v>
      </c>
      <c r="K88" s="6"/>
      <c r="L88" s="6">
        <v>2</v>
      </c>
      <c r="M88" s="6"/>
      <c r="N88" s="6">
        <v>1</v>
      </c>
      <c r="O88" s="6"/>
      <c r="P88" s="6"/>
      <c r="Q88" s="6"/>
      <c r="R88" s="6">
        <v>5</v>
      </c>
      <c r="S88" s="6">
        <v>13</v>
      </c>
      <c r="T88" s="6">
        <v>129</v>
      </c>
      <c r="U88" s="6">
        <v>1</v>
      </c>
      <c r="V88" s="6">
        <v>19</v>
      </c>
      <c r="W88" s="6"/>
      <c r="X88" s="14"/>
      <c r="Y88" s="26">
        <f t="shared" si="5"/>
        <v>14</v>
      </c>
      <c r="Z88" s="14">
        <f t="shared" si="6"/>
        <v>158</v>
      </c>
      <c r="AA88" s="19">
        <f t="shared" si="4"/>
        <v>172</v>
      </c>
      <c r="AC88" s="20" t="s">
        <v>95</v>
      </c>
      <c r="AE88" s="88"/>
    </row>
    <row r="89" spans="1:31" s="19" customFormat="1" ht="12.75">
      <c r="A89" s="34">
        <v>520101</v>
      </c>
      <c r="B89" s="6" t="s">
        <v>381</v>
      </c>
      <c r="C89" s="7" t="s">
        <v>89</v>
      </c>
      <c r="D89" s="6" t="s">
        <v>380</v>
      </c>
      <c r="E89" s="7" t="s">
        <v>29</v>
      </c>
      <c r="F89" s="14" t="s">
        <v>29</v>
      </c>
      <c r="G89" s="45"/>
      <c r="H89" s="6"/>
      <c r="I89" s="6"/>
      <c r="J89" s="6">
        <v>1</v>
      </c>
      <c r="K89" s="6"/>
      <c r="L89" s="6"/>
      <c r="M89" s="6"/>
      <c r="N89" s="6"/>
      <c r="O89" s="6"/>
      <c r="P89" s="6"/>
      <c r="Q89" s="6"/>
      <c r="R89" s="6"/>
      <c r="S89" s="6"/>
      <c r="T89" s="6">
        <v>2</v>
      </c>
      <c r="U89" s="6"/>
      <c r="V89" s="6"/>
      <c r="W89" s="6"/>
      <c r="X89" s="14"/>
      <c r="Y89" s="26">
        <f t="shared" si="5"/>
        <v>0</v>
      </c>
      <c r="Z89" s="14">
        <f t="shared" si="6"/>
        <v>3</v>
      </c>
      <c r="AA89" s="19">
        <f t="shared" si="4"/>
        <v>3</v>
      </c>
      <c r="AC89" s="20" t="s">
        <v>530</v>
      </c>
      <c r="AD89" s="19">
        <f>SUM(AA89:AA97)</f>
        <v>377</v>
      </c>
      <c r="AE89" s="88">
        <v>52</v>
      </c>
    </row>
    <row r="90" spans="1:31" s="19" customFormat="1" ht="12.75">
      <c r="A90" s="34">
        <v>520201</v>
      </c>
      <c r="B90" s="6" t="s">
        <v>383</v>
      </c>
      <c r="C90" s="7" t="s">
        <v>89</v>
      </c>
      <c r="D90" s="6" t="s">
        <v>382</v>
      </c>
      <c r="E90" s="7" t="s">
        <v>32</v>
      </c>
      <c r="F90" s="14" t="s">
        <v>32</v>
      </c>
      <c r="G90" s="45"/>
      <c r="H90" s="6"/>
      <c r="I90" s="6"/>
      <c r="J90" s="6">
        <v>2</v>
      </c>
      <c r="K90" s="6"/>
      <c r="L90" s="6"/>
      <c r="M90" s="6"/>
      <c r="N90" s="6"/>
      <c r="O90" s="6"/>
      <c r="P90" s="6"/>
      <c r="Q90" s="6"/>
      <c r="R90" s="6">
        <v>2</v>
      </c>
      <c r="S90" s="6">
        <v>28</v>
      </c>
      <c r="T90" s="6">
        <v>17</v>
      </c>
      <c r="U90" s="6">
        <v>1</v>
      </c>
      <c r="V90" s="6">
        <v>3</v>
      </c>
      <c r="W90" s="6"/>
      <c r="X90" s="14"/>
      <c r="Y90" s="26">
        <f t="shared" si="5"/>
        <v>29</v>
      </c>
      <c r="Z90" s="14">
        <f t="shared" si="6"/>
        <v>24</v>
      </c>
      <c r="AA90" s="19">
        <f t="shared" si="4"/>
        <v>53</v>
      </c>
      <c r="AC90" s="20" t="s">
        <v>95</v>
      </c>
      <c r="AE90" s="88"/>
    </row>
    <row r="91" spans="1:31" s="19" customFormat="1" ht="12.75">
      <c r="A91" s="34">
        <v>520201</v>
      </c>
      <c r="B91" s="6" t="s">
        <v>385</v>
      </c>
      <c r="C91" s="7" t="s">
        <v>89</v>
      </c>
      <c r="D91" s="6" t="s">
        <v>384</v>
      </c>
      <c r="E91" s="7" t="s">
        <v>32</v>
      </c>
      <c r="F91" s="14" t="s">
        <v>32</v>
      </c>
      <c r="G91" s="45"/>
      <c r="H91" s="6"/>
      <c r="I91" s="6"/>
      <c r="J91" s="6"/>
      <c r="K91" s="6"/>
      <c r="L91" s="6"/>
      <c r="M91" s="6">
        <v>2</v>
      </c>
      <c r="N91" s="6">
        <v>1</v>
      </c>
      <c r="O91" s="6"/>
      <c r="P91" s="6"/>
      <c r="Q91" s="6"/>
      <c r="R91" s="6">
        <v>1</v>
      </c>
      <c r="S91" s="6">
        <v>21</v>
      </c>
      <c r="T91" s="6">
        <v>9</v>
      </c>
      <c r="U91" s="6">
        <v>2</v>
      </c>
      <c r="V91" s="6">
        <v>1</v>
      </c>
      <c r="W91" s="6"/>
      <c r="X91" s="14"/>
      <c r="Y91" s="26">
        <f t="shared" si="5"/>
        <v>25</v>
      </c>
      <c r="Z91" s="14">
        <f t="shared" si="6"/>
        <v>12</v>
      </c>
      <c r="AA91" s="19">
        <f t="shared" si="4"/>
        <v>37</v>
      </c>
      <c r="AC91" s="20" t="s">
        <v>95</v>
      </c>
      <c r="AE91" s="88"/>
    </row>
    <row r="92" spans="1:31" s="19" customFormat="1" ht="12.75">
      <c r="A92" s="34">
        <v>520203</v>
      </c>
      <c r="B92" s="6" t="s">
        <v>387</v>
      </c>
      <c r="C92" s="7" t="s">
        <v>89</v>
      </c>
      <c r="D92" s="6" t="s">
        <v>386</v>
      </c>
      <c r="E92" s="7" t="s">
        <v>32</v>
      </c>
      <c r="F92" s="14" t="s">
        <v>32</v>
      </c>
      <c r="G92" s="45"/>
      <c r="H92" s="6"/>
      <c r="I92" s="6">
        <v>3</v>
      </c>
      <c r="J92" s="6"/>
      <c r="K92" s="6"/>
      <c r="L92" s="6"/>
      <c r="M92" s="6">
        <v>1</v>
      </c>
      <c r="N92" s="6"/>
      <c r="O92" s="6"/>
      <c r="P92" s="6"/>
      <c r="Q92" s="6">
        <v>1</v>
      </c>
      <c r="R92" s="6">
        <v>1</v>
      </c>
      <c r="S92" s="6">
        <v>21</v>
      </c>
      <c r="T92" s="6">
        <v>5</v>
      </c>
      <c r="U92" s="6">
        <v>1</v>
      </c>
      <c r="V92" s="6">
        <v>1</v>
      </c>
      <c r="W92" s="6"/>
      <c r="X92" s="14"/>
      <c r="Y92" s="26">
        <f t="shared" si="5"/>
        <v>27</v>
      </c>
      <c r="Z92" s="14">
        <f t="shared" si="6"/>
        <v>7</v>
      </c>
      <c r="AA92" s="19">
        <f t="shared" si="4"/>
        <v>34</v>
      </c>
      <c r="AC92" s="20" t="s">
        <v>95</v>
      </c>
      <c r="AE92" s="88"/>
    </row>
    <row r="93" spans="1:31" s="19" customFormat="1" ht="12.75">
      <c r="A93" s="34">
        <v>520301</v>
      </c>
      <c r="B93" s="6" t="s">
        <v>389</v>
      </c>
      <c r="C93" s="7" t="s">
        <v>89</v>
      </c>
      <c r="D93" s="6" t="s">
        <v>388</v>
      </c>
      <c r="E93" s="7" t="s">
        <v>32</v>
      </c>
      <c r="F93" s="14" t="s">
        <v>32</v>
      </c>
      <c r="G93" s="45"/>
      <c r="H93" s="6"/>
      <c r="I93" s="6"/>
      <c r="J93" s="6">
        <v>2</v>
      </c>
      <c r="K93" s="6"/>
      <c r="L93" s="6"/>
      <c r="M93" s="6">
        <v>4</v>
      </c>
      <c r="N93" s="6">
        <v>1</v>
      </c>
      <c r="O93" s="6"/>
      <c r="P93" s="6"/>
      <c r="Q93" s="6">
        <v>3</v>
      </c>
      <c r="R93" s="6">
        <v>2</v>
      </c>
      <c r="S93" s="6">
        <v>56</v>
      </c>
      <c r="T93" s="6">
        <v>36</v>
      </c>
      <c r="U93" s="6">
        <v>3</v>
      </c>
      <c r="V93" s="6">
        <v>2</v>
      </c>
      <c r="W93" s="6">
        <v>1</v>
      </c>
      <c r="X93" s="14">
        <v>1</v>
      </c>
      <c r="Y93" s="26">
        <f t="shared" si="5"/>
        <v>67</v>
      </c>
      <c r="Z93" s="14">
        <f t="shared" si="6"/>
        <v>44</v>
      </c>
      <c r="AA93" s="19">
        <f t="shared" si="4"/>
        <v>111</v>
      </c>
      <c r="AC93" s="20" t="s">
        <v>95</v>
      </c>
      <c r="AE93" s="88"/>
    </row>
    <row r="94" spans="1:31" s="19" customFormat="1" ht="12.75">
      <c r="A94" s="34">
        <v>520801</v>
      </c>
      <c r="B94" s="6" t="s">
        <v>391</v>
      </c>
      <c r="C94" s="7" t="s">
        <v>89</v>
      </c>
      <c r="D94" s="6" t="s">
        <v>390</v>
      </c>
      <c r="E94" s="7" t="s">
        <v>32</v>
      </c>
      <c r="F94" s="14" t="s">
        <v>32</v>
      </c>
      <c r="G94" s="45"/>
      <c r="H94" s="6">
        <v>1</v>
      </c>
      <c r="I94" s="6"/>
      <c r="J94" s="6"/>
      <c r="K94" s="6"/>
      <c r="L94" s="6"/>
      <c r="M94" s="6">
        <v>2</v>
      </c>
      <c r="N94" s="6">
        <v>1</v>
      </c>
      <c r="O94" s="6"/>
      <c r="P94" s="6"/>
      <c r="Q94" s="6"/>
      <c r="R94" s="6">
        <v>1</v>
      </c>
      <c r="S94" s="6">
        <v>41</v>
      </c>
      <c r="T94" s="6">
        <v>9</v>
      </c>
      <c r="U94" s="6">
        <v>5</v>
      </c>
      <c r="V94" s="6">
        <v>2</v>
      </c>
      <c r="W94" s="6">
        <v>2</v>
      </c>
      <c r="X94" s="14"/>
      <c r="Y94" s="26">
        <f t="shared" si="5"/>
        <v>50</v>
      </c>
      <c r="Z94" s="14">
        <f t="shared" si="6"/>
        <v>14</v>
      </c>
      <c r="AA94" s="19">
        <f t="shared" si="4"/>
        <v>64</v>
      </c>
      <c r="AC94" s="20" t="s">
        <v>95</v>
      </c>
      <c r="AE94" s="88"/>
    </row>
    <row r="95" spans="1:31" s="19" customFormat="1" ht="12.75">
      <c r="A95" s="34">
        <v>521101</v>
      </c>
      <c r="B95" s="6" t="s">
        <v>393</v>
      </c>
      <c r="C95" s="7" t="s">
        <v>89</v>
      </c>
      <c r="D95" s="6" t="s">
        <v>392</v>
      </c>
      <c r="E95" s="7" t="s">
        <v>32</v>
      </c>
      <c r="F95" s="14" t="s">
        <v>32</v>
      </c>
      <c r="G95" s="45"/>
      <c r="H95" s="6"/>
      <c r="I95" s="6"/>
      <c r="J95" s="6">
        <v>1</v>
      </c>
      <c r="K95" s="6"/>
      <c r="L95" s="6"/>
      <c r="M95" s="6"/>
      <c r="N95" s="6"/>
      <c r="O95" s="6"/>
      <c r="P95" s="6"/>
      <c r="Q95" s="6">
        <v>2</v>
      </c>
      <c r="R95" s="6"/>
      <c r="S95" s="6">
        <v>7</v>
      </c>
      <c r="T95" s="6">
        <v>6</v>
      </c>
      <c r="U95" s="6">
        <v>1</v>
      </c>
      <c r="V95" s="6">
        <v>1</v>
      </c>
      <c r="W95" s="6"/>
      <c r="X95" s="14"/>
      <c r="Y95" s="26">
        <f t="shared" si="5"/>
        <v>10</v>
      </c>
      <c r="Z95" s="14">
        <f t="shared" si="6"/>
        <v>8</v>
      </c>
      <c r="AA95" s="19">
        <f t="shared" si="4"/>
        <v>18</v>
      </c>
      <c r="AC95" s="20" t="s">
        <v>95</v>
      </c>
      <c r="AE95" s="88"/>
    </row>
    <row r="96" spans="1:31" s="19" customFormat="1" ht="12.75">
      <c r="A96" s="34">
        <v>521401</v>
      </c>
      <c r="B96" s="6" t="s">
        <v>395</v>
      </c>
      <c r="C96" s="7" t="s">
        <v>89</v>
      </c>
      <c r="D96" s="6" t="s">
        <v>394</v>
      </c>
      <c r="E96" s="7" t="s">
        <v>32</v>
      </c>
      <c r="F96" s="14" t="s">
        <v>32</v>
      </c>
      <c r="G96" s="45">
        <v>1</v>
      </c>
      <c r="H96" s="6"/>
      <c r="I96" s="6"/>
      <c r="J96" s="6"/>
      <c r="K96" s="6"/>
      <c r="L96" s="6"/>
      <c r="M96" s="6"/>
      <c r="N96" s="6">
        <v>1</v>
      </c>
      <c r="O96" s="6"/>
      <c r="P96" s="6"/>
      <c r="Q96" s="6">
        <v>1</v>
      </c>
      <c r="R96" s="6"/>
      <c r="S96" s="6">
        <v>8</v>
      </c>
      <c r="T96" s="6">
        <v>33</v>
      </c>
      <c r="U96" s="6">
        <v>5</v>
      </c>
      <c r="V96" s="6">
        <v>1</v>
      </c>
      <c r="W96" s="6"/>
      <c r="X96" s="14"/>
      <c r="Y96" s="26">
        <f t="shared" si="5"/>
        <v>15</v>
      </c>
      <c r="Z96" s="14">
        <f t="shared" si="6"/>
        <v>35</v>
      </c>
      <c r="AA96" s="19">
        <f t="shared" si="4"/>
        <v>50</v>
      </c>
      <c r="AC96" s="20" t="s">
        <v>95</v>
      </c>
      <c r="AE96" s="88"/>
    </row>
    <row r="97" spans="1:31" s="19" customFormat="1" ht="12.75">
      <c r="A97" s="34">
        <v>521904</v>
      </c>
      <c r="B97" s="6" t="s">
        <v>397</v>
      </c>
      <c r="C97" s="7" t="s">
        <v>89</v>
      </c>
      <c r="D97" s="6" t="s">
        <v>396</v>
      </c>
      <c r="E97" s="7" t="s">
        <v>28</v>
      </c>
      <c r="F97" s="14" t="s">
        <v>28</v>
      </c>
      <c r="G97" s="4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>
        <v>7</v>
      </c>
      <c r="U97" s="6"/>
      <c r="V97" s="6"/>
      <c r="W97" s="6"/>
      <c r="X97" s="14"/>
      <c r="Y97" s="26">
        <f t="shared" si="5"/>
        <v>0</v>
      </c>
      <c r="Z97" s="14">
        <f t="shared" si="6"/>
        <v>7</v>
      </c>
      <c r="AA97" s="19">
        <f t="shared" si="4"/>
        <v>7</v>
      </c>
      <c r="AC97" s="20" t="s">
        <v>95</v>
      </c>
      <c r="AE97" s="88"/>
    </row>
    <row r="98" spans="1:31" s="19" customFormat="1" ht="12.75">
      <c r="A98" s="35">
        <v>540101</v>
      </c>
      <c r="B98" s="15" t="s">
        <v>589</v>
      </c>
      <c r="C98" s="16" t="s">
        <v>89</v>
      </c>
      <c r="D98" s="15" t="s">
        <v>398</v>
      </c>
      <c r="E98" s="16" t="s">
        <v>18</v>
      </c>
      <c r="F98" s="17" t="s">
        <v>246</v>
      </c>
      <c r="G98" s="46"/>
      <c r="H98" s="15"/>
      <c r="I98" s="15"/>
      <c r="J98" s="15"/>
      <c r="K98" s="15"/>
      <c r="L98" s="15"/>
      <c r="M98" s="15">
        <v>1</v>
      </c>
      <c r="N98" s="15">
        <v>1</v>
      </c>
      <c r="O98" s="15"/>
      <c r="P98" s="15"/>
      <c r="Q98" s="15">
        <v>1</v>
      </c>
      <c r="R98" s="15"/>
      <c r="S98" s="15">
        <v>26</v>
      </c>
      <c r="T98" s="15">
        <v>10</v>
      </c>
      <c r="U98" s="15">
        <v>1</v>
      </c>
      <c r="V98" s="15">
        <v>2</v>
      </c>
      <c r="W98" s="15"/>
      <c r="X98" s="17"/>
      <c r="Y98" s="27">
        <f t="shared" si="5"/>
        <v>29</v>
      </c>
      <c r="Z98" s="17">
        <f t="shared" si="6"/>
        <v>13</v>
      </c>
      <c r="AA98" s="19">
        <f t="shared" si="4"/>
        <v>42</v>
      </c>
      <c r="AC98" s="20" t="s">
        <v>96</v>
      </c>
      <c r="AD98" s="19">
        <f>SUM(AA98)</f>
        <v>42</v>
      </c>
      <c r="AE98" s="88">
        <v>54</v>
      </c>
    </row>
    <row r="99" spans="1:31" s="19" customFormat="1" ht="12.75">
      <c r="A99" s="20" t="s">
        <v>1</v>
      </c>
      <c r="C99" s="20"/>
      <c r="D99" s="42"/>
      <c r="E99" s="20"/>
      <c r="F99" s="20"/>
      <c r="G99" s="19">
        <f aca="true" t="shared" si="7" ref="G99:Z99">SUM(G7:G98)</f>
        <v>2</v>
      </c>
      <c r="H99" s="19">
        <f t="shared" si="7"/>
        <v>3</v>
      </c>
      <c r="I99" s="19">
        <f t="shared" si="7"/>
        <v>43</v>
      </c>
      <c r="J99" s="19">
        <f t="shared" si="7"/>
        <v>74</v>
      </c>
      <c r="K99" s="19">
        <f t="shared" si="7"/>
        <v>6</v>
      </c>
      <c r="L99" s="19">
        <f t="shared" si="7"/>
        <v>2</v>
      </c>
      <c r="M99" s="19">
        <f t="shared" si="7"/>
        <v>28</v>
      </c>
      <c r="N99" s="19">
        <f t="shared" si="7"/>
        <v>32</v>
      </c>
      <c r="O99" s="19">
        <f>SUM(O7:O98)</f>
        <v>0</v>
      </c>
      <c r="P99" s="19">
        <f>SUM(P7:P98)</f>
        <v>0</v>
      </c>
      <c r="Q99" s="19">
        <f t="shared" si="7"/>
        <v>52</v>
      </c>
      <c r="R99" s="19">
        <f t="shared" si="7"/>
        <v>94</v>
      </c>
      <c r="S99" s="19">
        <f t="shared" si="7"/>
        <v>959</v>
      </c>
      <c r="T99" s="19">
        <f t="shared" si="7"/>
        <v>1281</v>
      </c>
      <c r="U99" s="19">
        <f t="shared" si="7"/>
        <v>125</v>
      </c>
      <c r="V99" s="19">
        <f t="shared" si="7"/>
        <v>160</v>
      </c>
      <c r="W99" s="19">
        <f>SUM(W7:W98)</f>
        <v>7</v>
      </c>
      <c r="X99" s="19">
        <f>SUM(X7:X98)</f>
        <v>5</v>
      </c>
      <c r="Y99" s="19">
        <f t="shared" si="7"/>
        <v>1222</v>
      </c>
      <c r="Z99" s="19">
        <f t="shared" si="7"/>
        <v>1651</v>
      </c>
      <c r="AA99" s="19">
        <f>SUM(AA7:AA98)</f>
        <v>2873</v>
      </c>
      <c r="AC99" s="20"/>
      <c r="AD99" s="19">
        <f>SUM(AD7:AD98)</f>
        <v>2873</v>
      </c>
      <c r="AE99" s="88"/>
    </row>
    <row r="100" spans="1:31" s="19" customFormat="1" ht="12.75">
      <c r="A100" s="20"/>
      <c r="C100" s="20"/>
      <c r="D100" s="42"/>
      <c r="E100" s="20"/>
      <c r="F100" s="20"/>
      <c r="AC100" s="20"/>
      <c r="AE100" s="88"/>
    </row>
    <row r="101" spans="1:31" s="19" customFormat="1" ht="12.75">
      <c r="A101" s="20"/>
      <c r="C101" s="20"/>
      <c r="D101" s="42"/>
      <c r="E101" s="20"/>
      <c r="F101" s="20"/>
      <c r="AC101" s="20"/>
      <c r="AE101" s="88"/>
    </row>
    <row r="102" spans="1:28" ht="12.75">
      <c r="A102" s="2" t="s">
        <v>8</v>
      </c>
      <c r="C102" s="1"/>
      <c r="E102" s="1"/>
      <c r="AB102" s="19"/>
    </row>
    <row r="103" spans="1:29" ht="12.75">
      <c r="A103" s="2" t="s">
        <v>7</v>
      </c>
      <c r="C103" s="1"/>
      <c r="E103" s="1"/>
      <c r="AB103" s="19"/>
      <c r="AC103" s="20"/>
    </row>
    <row r="104" spans="1:28" ht="12.75">
      <c r="A104" s="2" t="s">
        <v>608</v>
      </c>
      <c r="E104" s="1"/>
      <c r="AB104" s="19"/>
    </row>
    <row r="105" spans="1:29" ht="12.75">
      <c r="A105" s="54"/>
      <c r="C105" s="2" t="s">
        <v>15</v>
      </c>
      <c r="E105" s="1"/>
      <c r="AB105" s="19"/>
      <c r="AC105" s="20"/>
    </row>
    <row r="106" spans="1:28" ht="12.75">
      <c r="A106" s="1"/>
      <c r="C106" s="1"/>
      <c r="E106" s="1"/>
      <c r="G106" s="99" t="s">
        <v>9</v>
      </c>
      <c r="H106" s="99"/>
      <c r="I106" s="99" t="s">
        <v>11</v>
      </c>
      <c r="J106" s="99"/>
      <c r="K106" s="99" t="s">
        <v>10</v>
      </c>
      <c r="L106" s="99"/>
      <c r="M106" s="99" t="s">
        <v>584</v>
      </c>
      <c r="N106" s="99"/>
      <c r="O106" s="97" t="s">
        <v>585</v>
      </c>
      <c r="P106" s="98"/>
      <c r="Q106" s="99" t="s">
        <v>3</v>
      </c>
      <c r="R106" s="99"/>
      <c r="S106" s="99" t="s">
        <v>4</v>
      </c>
      <c r="T106" s="99"/>
      <c r="U106" s="99" t="s">
        <v>5</v>
      </c>
      <c r="V106" s="99"/>
      <c r="W106" s="97" t="s">
        <v>94</v>
      </c>
      <c r="X106" s="98"/>
      <c r="Y106" s="99" t="s">
        <v>13</v>
      </c>
      <c r="Z106" s="99"/>
      <c r="AB106" s="19"/>
    </row>
    <row r="107" spans="1:31" ht="12.75">
      <c r="A107" s="3" t="s">
        <v>93</v>
      </c>
      <c r="B107" s="4" t="s">
        <v>54</v>
      </c>
      <c r="C107" s="5" t="s">
        <v>2</v>
      </c>
      <c r="D107" s="41" t="s">
        <v>55</v>
      </c>
      <c r="E107" s="5" t="s">
        <v>34</v>
      </c>
      <c r="F107" s="5" t="s">
        <v>35</v>
      </c>
      <c r="G107" s="24" t="s">
        <v>0</v>
      </c>
      <c r="H107" s="24" t="s">
        <v>6</v>
      </c>
      <c r="I107" s="24" t="s">
        <v>0</v>
      </c>
      <c r="J107" s="24" t="s">
        <v>6</v>
      </c>
      <c r="K107" s="24" t="s">
        <v>0</v>
      </c>
      <c r="L107" s="24" t="s">
        <v>6</v>
      </c>
      <c r="M107" s="33" t="s">
        <v>0</v>
      </c>
      <c r="N107" s="33" t="s">
        <v>6</v>
      </c>
      <c r="O107" s="33" t="s">
        <v>0</v>
      </c>
      <c r="P107" s="33" t="s">
        <v>6</v>
      </c>
      <c r="Q107" s="24" t="s">
        <v>0</v>
      </c>
      <c r="R107" s="24" t="s">
        <v>6</v>
      </c>
      <c r="S107" s="24" t="s">
        <v>0</v>
      </c>
      <c r="T107" s="24" t="s">
        <v>6</v>
      </c>
      <c r="U107" s="24" t="s">
        <v>0</v>
      </c>
      <c r="V107" s="24" t="s">
        <v>6</v>
      </c>
      <c r="W107" s="33" t="s">
        <v>0</v>
      </c>
      <c r="X107" s="33" t="s">
        <v>6</v>
      </c>
      <c r="Y107" s="24" t="s">
        <v>0</v>
      </c>
      <c r="Z107" s="24" t="s">
        <v>6</v>
      </c>
      <c r="AA107" s="32" t="s">
        <v>1</v>
      </c>
      <c r="AB107" s="19"/>
      <c r="AC107" s="82" t="s">
        <v>113</v>
      </c>
      <c r="AD107" s="90" t="s">
        <v>580</v>
      </c>
      <c r="AE107" s="40" t="s">
        <v>581</v>
      </c>
    </row>
    <row r="108" spans="1:31" s="19" customFormat="1" ht="12.75">
      <c r="A108" s="39" t="s">
        <v>533</v>
      </c>
      <c r="B108" s="11" t="s">
        <v>590</v>
      </c>
      <c r="C108" s="81" t="s">
        <v>618</v>
      </c>
      <c r="D108" s="11" t="s">
        <v>399</v>
      </c>
      <c r="E108" s="12" t="s">
        <v>45</v>
      </c>
      <c r="F108" s="13" t="s">
        <v>228</v>
      </c>
      <c r="G108" s="47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>
        <v>2</v>
      </c>
      <c r="T108" s="11">
        <v>1</v>
      </c>
      <c r="U108" s="11"/>
      <c r="V108" s="11"/>
      <c r="W108" s="11"/>
      <c r="X108" s="13"/>
      <c r="Y108" s="25">
        <f aca="true" t="shared" si="8" ref="Y108:Y160">G108+I108+K108+M108+O108+Q108+S108+U108+W108</f>
        <v>2</v>
      </c>
      <c r="Z108" s="13">
        <f aca="true" t="shared" si="9" ref="Z108:Z160">H108+J108+L108+N108+P108+R108+T108+V108+X108</f>
        <v>1</v>
      </c>
      <c r="AA108" s="19">
        <f aca="true" t="shared" si="10" ref="AA108:AA140">SUM(Y108:Z108)</f>
        <v>3</v>
      </c>
      <c r="AC108" s="20" t="s">
        <v>100</v>
      </c>
      <c r="AD108" s="51">
        <f>SUM(AA108)</f>
        <v>3</v>
      </c>
      <c r="AE108" s="87" t="s">
        <v>85</v>
      </c>
    </row>
    <row r="109" spans="1:31" s="19" customFormat="1" ht="12.75">
      <c r="A109" s="29" t="s">
        <v>546</v>
      </c>
      <c r="B109" s="6" t="s">
        <v>591</v>
      </c>
      <c r="C109" s="7" t="s">
        <v>618</v>
      </c>
      <c r="D109" s="6" t="s">
        <v>400</v>
      </c>
      <c r="E109" s="7" t="s">
        <v>45</v>
      </c>
      <c r="F109" s="14" t="s">
        <v>228</v>
      </c>
      <c r="G109" s="45">
        <v>1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v>1</v>
      </c>
      <c r="T109" s="6">
        <v>2</v>
      </c>
      <c r="U109" s="6"/>
      <c r="V109" s="6"/>
      <c r="W109" s="6"/>
      <c r="X109" s="14"/>
      <c r="Y109" s="26">
        <f t="shared" si="8"/>
        <v>2</v>
      </c>
      <c r="Z109" s="14">
        <f t="shared" si="9"/>
        <v>2</v>
      </c>
      <c r="AA109" s="19">
        <f t="shared" si="10"/>
        <v>4</v>
      </c>
      <c r="AC109" s="20" t="s">
        <v>101</v>
      </c>
      <c r="AD109" s="19">
        <f>SUM(AA109:AA115)</f>
        <v>20</v>
      </c>
      <c r="AE109" s="87" t="s">
        <v>86</v>
      </c>
    </row>
    <row r="110" spans="1:31" s="19" customFormat="1" ht="12.75">
      <c r="A110" s="29" t="s">
        <v>547</v>
      </c>
      <c r="B110" s="6" t="s">
        <v>402</v>
      </c>
      <c r="C110" s="7" t="s">
        <v>618</v>
      </c>
      <c r="D110" s="6" t="s">
        <v>401</v>
      </c>
      <c r="E110" s="7" t="s">
        <v>45</v>
      </c>
      <c r="F110" s="14" t="s">
        <v>228</v>
      </c>
      <c r="G110" s="4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>
        <v>2</v>
      </c>
      <c r="T110" s="6">
        <v>6</v>
      </c>
      <c r="U110" s="6"/>
      <c r="V110" s="6"/>
      <c r="W110" s="6"/>
      <c r="X110" s="14"/>
      <c r="Y110" s="26">
        <f t="shared" si="8"/>
        <v>2</v>
      </c>
      <c r="Z110" s="14">
        <f t="shared" si="9"/>
        <v>6</v>
      </c>
      <c r="AA110" s="19">
        <f t="shared" si="10"/>
        <v>8</v>
      </c>
      <c r="AC110" s="20" t="s">
        <v>100</v>
      </c>
      <c r="AE110" s="88"/>
    </row>
    <row r="111" spans="1:31" s="19" customFormat="1" ht="12.75">
      <c r="A111" s="29" t="s">
        <v>547</v>
      </c>
      <c r="B111" s="6" t="s">
        <v>592</v>
      </c>
      <c r="C111" s="7" t="s">
        <v>618</v>
      </c>
      <c r="D111" s="6" t="s">
        <v>403</v>
      </c>
      <c r="E111" s="7" t="s">
        <v>45</v>
      </c>
      <c r="F111" s="14" t="s">
        <v>228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v>1</v>
      </c>
      <c r="V111" s="6">
        <v>1</v>
      </c>
      <c r="W111" s="6"/>
      <c r="X111" s="14"/>
      <c r="Y111" s="26">
        <f t="shared" si="8"/>
        <v>1</v>
      </c>
      <c r="Z111" s="14">
        <f t="shared" si="9"/>
        <v>1</v>
      </c>
      <c r="AA111" s="19">
        <f t="shared" si="10"/>
        <v>2</v>
      </c>
      <c r="AC111" s="20" t="s">
        <v>100</v>
      </c>
      <c r="AE111" s="88"/>
    </row>
    <row r="112" spans="1:31" s="19" customFormat="1" ht="12.75">
      <c r="A112" s="29" t="s">
        <v>547</v>
      </c>
      <c r="B112" s="6" t="s">
        <v>614</v>
      </c>
      <c r="C112" s="7" t="s">
        <v>618</v>
      </c>
      <c r="D112" s="6" t="s">
        <v>556</v>
      </c>
      <c r="E112" s="7" t="s">
        <v>45</v>
      </c>
      <c r="F112" s="14" t="s">
        <v>228</v>
      </c>
      <c r="G112" s="4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1</v>
      </c>
      <c r="T112" s="6"/>
      <c r="U112" s="6"/>
      <c r="V112" s="6"/>
      <c r="W112" s="6"/>
      <c r="X112" s="14"/>
      <c r="Y112" s="26">
        <f t="shared" si="8"/>
        <v>1</v>
      </c>
      <c r="Z112" s="14">
        <f t="shared" si="9"/>
        <v>0</v>
      </c>
      <c r="AA112" s="19">
        <f t="shared" si="10"/>
        <v>1</v>
      </c>
      <c r="AC112" s="20" t="s">
        <v>101</v>
      </c>
      <c r="AE112" s="88"/>
    </row>
    <row r="113" spans="1:31" s="19" customFormat="1" ht="12.75">
      <c r="A113" s="29" t="s">
        <v>535</v>
      </c>
      <c r="B113" s="6" t="s">
        <v>615</v>
      </c>
      <c r="C113" s="7" t="s">
        <v>618</v>
      </c>
      <c r="D113" s="6" t="s">
        <v>404</v>
      </c>
      <c r="E113" s="7" t="s">
        <v>45</v>
      </c>
      <c r="F113" s="14" t="s">
        <v>228</v>
      </c>
      <c r="G113" s="4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v>3</v>
      </c>
      <c r="T113" s="6"/>
      <c r="U113" s="6"/>
      <c r="V113" s="6"/>
      <c r="W113" s="6"/>
      <c r="X113" s="14"/>
      <c r="Y113" s="26">
        <f t="shared" si="8"/>
        <v>3</v>
      </c>
      <c r="Z113" s="14">
        <f t="shared" si="9"/>
        <v>0</v>
      </c>
      <c r="AA113" s="19">
        <f t="shared" si="10"/>
        <v>3</v>
      </c>
      <c r="AC113" s="20" t="s">
        <v>101</v>
      </c>
      <c r="AE113" s="88"/>
    </row>
    <row r="114" spans="1:31" s="19" customFormat="1" ht="12.75">
      <c r="A114" s="29" t="s">
        <v>535</v>
      </c>
      <c r="B114" s="6" t="s">
        <v>593</v>
      </c>
      <c r="C114" s="7" t="s">
        <v>618</v>
      </c>
      <c r="D114" s="6" t="s">
        <v>405</v>
      </c>
      <c r="E114" s="7" t="s">
        <v>45</v>
      </c>
      <c r="F114" s="14" t="s">
        <v>228</v>
      </c>
      <c r="G114" s="45"/>
      <c r="H114" s="6">
        <v>1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4"/>
      <c r="Y114" s="26">
        <f>G114+I114+K114+M114+O114+Q114+S114+U114+W114</f>
        <v>0</v>
      </c>
      <c r="Z114" s="14">
        <f>H114+J114+L114+N114+P114+R114+T114+V114+X114</f>
        <v>1</v>
      </c>
      <c r="AA114" s="19">
        <f>SUM(Y114:Z114)</f>
        <v>1</v>
      </c>
      <c r="AC114" s="20" t="s">
        <v>101</v>
      </c>
      <c r="AE114" s="88"/>
    </row>
    <row r="115" spans="1:31" s="19" customFormat="1" ht="12.75">
      <c r="A115" s="29" t="s">
        <v>535</v>
      </c>
      <c r="B115" s="6" t="s">
        <v>594</v>
      </c>
      <c r="C115" s="7" t="s">
        <v>618</v>
      </c>
      <c r="D115" s="6" t="s">
        <v>406</v>
      </c>
      <c r="E115" s="7" t="s">
        <v>45</v>
      </c>
      <c r="F115" s="14" t="s">
        <v>228</v>
      </c>
      <c r="G115" s="45"/>
      <c r="H115" s="6"/>
      <c r="I115" s="6">
        <v>1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4"/>
      <c r="Y115" s="26">
        <f t="shared" si="8"/>
        <v>1</v>
      </c>
      <c r="Z115" s="14">
        <f t="shared" si="9"/>
        <v>0</v>
      </c>
      <c r="AA115" s="19">
        <f t="shared" si="10"/>
        <v>1</v>
      </c>
      <c r="AC115" s="20" t="s">
        <v>101</v>
      </c>
      <c r="AE115" s="88"/>
    </row>
    <row r="116" spans="1:31" s="19" customFormat="1" ht="12.75">
      <c r="A116" s="29" t="s">
        <v>543</v>
      </c>
      <c r="B116" s="6" t="s">
        <v>408</v>
      </c>
      <c r="C116" s="7" t="s">
        <v>618</v>
      </c>
      <c r="D116" s="6" t="s">
        <v>407</v>
      </c>
      <c r="E116" s="7" t="s">
        <v>44</v>
      </c>
      <c r="F116" s="14" t="s">
        <v>246</v>
      </c>
      <c r="G116" s="45"/>
      <c r="H116" s="6"/>
      <c r="I116" s="6">
        <v>1</v>
      </c>
      <c r="J116" s="6"/>
      <c r="K116" s="6"/>
      <c r="L116" s="6"/>
      <c r="M116" s="6"/>
      <c r="N116" s="6"/>
      <c r="O116" s="6"/>
      <c r="P116" s="6"/>
      <c r="Q116" s="6"/>
      <c r="R116" s="6"/>
      <c r="S116" s="6">
        <v>2</v>
      </c>
      <c r="T116" s="6">
        <v>3</v>
      </c>
      <c r="U116" s="6"/>
      <c r="V116" s="6">
        <v>1</v>
      </c>
      <c r="W116" s="6"/>
      <c r="X116" s="14"/>
      <c r="Y116" s="26">
        <f t="shared" si="8"/>
        <v>3</v>
      </c>
      <c r="Z116" s="14">
        <f t="shared" si="9"/>
        <v>4</v>
      </c>
      <c r="AA116" s="19">
        <f t="shared" si="10"/>
        <v>7</v>
      </c>
      <c r="AC116" s="20" t="s">
        <v>102</v>
      </c>
      <c r="AD116" s="19">
        <f>SUM(AA116)</f>
        <v>7</v>
      </c>
      <c r="AE116" s="87" t="s">
        <v>88</v>
      </c>
    </row>
    <row r="117" spans="1:31" s="19" customFormat="1" ht="12.75">
      <c r="A117" s="29">
        <v>110101</v>
      </c>
      <c r="B117" s="6" t="s">
        <v>410</v>
      </c>
      <c r="C117" s="7" t="s">
        <v>618</v>
      </c>
      <c r="D117" s="6" t="s">
        <v>409</v>
      </c>
      <c r="E117" s="7" t="s">
        <v>44</v>
      </c>
      <c r="F117" s="14" t="s">
        <v>258</v>
      </c>
      <c r="G117" s="45">
        <v>1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1</v>
      </c>
      <c r="T117" s="6">
        <v>1</v>
      </c>
      <c r="U117" s="6">
        <v>1</v>
      </c>
      <c r="V117" s="6"/>
      <c r="W117" s="6"/>
      <c r="X117" s="14"/>
      <c r="Y117" s="26">
        <f t="shared" si="8"/>
        <v>3</v>
      </c>
      <c r="Z117" s="14">
        <f t="shared" si="9"/>
        <v>1</v>
      </c>
      <c r="AA117" s="19">
        <f t="shared" si="10"/>
        <v>4</v>
      </c>
      <c r="AC117" s="20" t="s">
        <v>100</v>
      </c>
      <c r="AD117" s="19">
        <f>SUM(AA117)</f>
        <v>4</v>
      </c>
      <c r="AE117" s="88">
        <v>11</v>
      </c>
    </row>
    <row r="118" spans="1:31" s="19" customFormat="1" ht="12.75">
      <c r="A118" s="29">
        <v>130101</v>
      </c>
      <c r="B118" s="6" t="s">
        <v>412</v>
      </c>
      <c r="C118" s="7" t="s">
        <v>618</v>
      </c>
      <c r="D118" s="6" t="s">
        <v>411</v>
      </c>
      <c r="E118" s="7" t="s">
        <v>46</v>
      </c>
      <c r="F118" s="14" t="s">
        <v>28</v>
      </c>
      <c r="G118" s="45"/>
      <c r="H118" s="6">
        <v>3</v>
      </c>
      <c r="I118" s="6"/>
      <c r="J118" s="6">
        <v>2</v>
      </c>
      <c r="K118" s="6"/>
      <c r="L118" s="6"/>
      <c r="M118" s="6">
        <v>1</v>
      </c>
      <c r="N118" s="6">
        <v>2</v>
      </c>
      <c r="O118" s="6"/>
      <c r="P118" s="6"/>
      <c r="Q118" s="6"/>
      <c r="R118" s="6">
        <v>4</v>
      </c>
      <c r="S118" s="6">
        <v>6</v>
      </c>
      <c r="T118" s="6">
        <v>15</v>
      </c>
      <c r="U118" s="6">
        <v>1</v>
      </c>
      <c r="V118" s="6">
        <v>5</v>
      </c>
      <c r="W118" s="6"/>
      <c r="X118" s="14">
        <v>1</v>
      </c>
      <c r="Y118" s="26">
        <f t="shared" si="8"/>
        <v>8</v>
      </c>
      <c r="Z118" s="14">
        <f t="shared" si="9"/>
        <v>32</v>
      </c>
      <c r="AA118" s="19">
        <f t="shared" si="10"/>
        <v>40</v>
      </c>
      <c r="AC118" s="20" t="s">
        <v>102</v>
      </c>
      <c r="AD118" s="19">
        <f>SUM(AA118:AA119)</f>
        <v>47</v>
      </c>
      <c r="AE118" s="88">
        <v>13</v>
      </c>
    </row>
    <row r="119" spans="1:31" s="19" customFormat="1" ht="12.75">
      <c r="A119" s="29">
        <v>131001</v>
      </c>
      <c r="B119" s="6" t="s">
        <v>414</v>
      </c>
      <c r="C119" s="7" t="s">
        <v>618</v>
      </c>
      <c r="D119" s="6" t="s">
        <v>413</v>
      </c>
      <c r="E119" s="7" t="s">
        <v>46</v>
      </c>
      <c r="F119" s="14" t="s">
        <v>28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>
        <v>7</v>
      </c>
      <c r="U119" s="6"/>
      <c r="V119" s="6"/>
      <c r="W119" s="6"/>
      <c r="X119" s="14"/>
      <c r="Y119" s="26">
        <f t="shared" si="8"/>
        <v>0</v>
      </c>
      <c r="Z119" s="14">
        <f t="shared" si="9"/>
        <v>7</v>
      </c>
      <c r="AA119" s="19">
        <f t="shared" si="10"/>
        <v>7</v>
      </c>
      <c r="AC119" s="20" t="s">
        <v>102</v>
      </c>
      <c r="AE119" s="88"/>
    </row>
    <row r="120" spans="1:31" s="19" customFormat="1" ht="12.75">
      <c r="A120" s="29">
        <v>140701</v>
      </c>
      <c r="B120" s="6" t="s">
        <v>417</v>
      </c>
      <c r="C120" s="7" t="s">
        <v>618</v>
      </c>
      <c r="D120" s="6" t="s">
        <v>416</v>
      </c>
      <c r="E120" s="7" t="s">
        <v>47</v>
      </c>
      <c r="F120" s="14" t="s">
        <v>270</v>
      </c>
      <c r="G120" s="45"/>
      <c r="H120" s="6">
        <v>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>
        <v>2</v>
      </c>
      <c r="T120" s="6"/>
      <c r="U120" s="6">
        <v>1</v>
      </c>
      <c r="V120" s="6"/>
      <c r="W120" s="6"/>
      <c r="X120" s="14"/>
      <c r="Y120" s="26">
        <f t="shared" si="8"/>
        <v>3</v>
      </c>
      <c r="Z120" s="14">
        <f t="shared" si="9"/>
        <v>1</v>
      </c>
      <c r="AA120" s="19">
        <f t="shared" si="10"/>
        <v>4</v>
      </c>
      <c r="AC120" s="20" t="s">
        <v>100</v>
      </c>
      <c r="AD120" s="19">
        <f>SUM(AA120:AA125)</f>
        <v>58</v>
      </c>
      <c r="AE120" s="88">
        <v>14</v>
      </c>
    </row>
    <row r="121" spans="1:31" s="19" customFormat="1" ht="12.75">
      <c r="A121" s="29">
        <v>140801</v>
      </c>
      <c r="B121" s="6" t="s">
        <v>419</v>
      </c>
      <c r="C121" s="7" t="s">
        <v>618</v>
      </c>
      <c r="D121" s="6" t="s">
        <v>418</v>
      </c>
      <c r="E121" s="7" t="s">
        <v>47</v>
      </c>
      <c r="F121" s="14" t="s">
        <v>270</v>
      </c>
      <c r="G121" s="45">
        <v>2</v>
      </c>
      <c r="H121" s="6">
        <v>1</v>
      </c>
      <c r="I121" s="6"/>
      <c r="J121" s="6"/>
      <c r="K121" s="6"/>
      <c r="L121" s="6"/>
      <c r="M121" s="6"/>
      <c r="N121" s="6"/>
      <c r="O121" s="6"/>
      <c r="P121" s="6"/>
      <c r="Q121" s="6">
        <v>1</v>
      </c>
      <c r="R121" s="6"/>
      <c r="S121" s="6">
        <v>13</v>
      </c>
      <c r="T121" s="6">
        <v>3</v>
      </c>
      <c r="U121" s="6"/>
      <c r="V121" s="6"/>
      <c r="W121" s="6"/>
      <c r="X121" s="14"/>
      <c r="Y121" s="26">
        <f t="shared" si="8"/>
        <v>16</v>
      </c>
      <c r="Z121" s="14">
        <f t="shared" si="9"/>
        <v>4</v>
      </c>
      <c r="AA121" s="19">
        <f t="shared" si="10"/>
        <v>20</v>
      </c>
      <c r="AC121" s="20" t="s">
        <v>100</v>
      </c>
      <c r="AE121" s="88"/>
    </row>
    <row r="122" spans="1:31" s="19" customFormat="1" ht="12.75">
      <c r="A122" s="29">
        <v>141001</v>
      </c>
      <c r="B122" s="6" t="s">
        <v>421</v>
      </c>
      <c r="C122" s="7" t="s">
        <v>618</v>
      </c>
      <c r="D122" s="6" t="s">
        <v>420</v>
      </c>
      <c r="E122" s="7" t="s">
        <v>47</v>
      </c>
      <c r="F122" s="14" t="s">
        <v>270</v>
      </c>
      <c r="G122" s="45">
        <v>3</v>
      </c>
      <c r="H122" s="6"/>
      <c r="I122" s="6"/>
      <c r="J122" s="6"/>
      <c r="K122" s="6"/>
      <c r="L122" s="6"/>
      <c r="M122" s="6">
        <v>2</v>
      </c>
      <c r="N122" s="6"/>
      <c r="O122" s="6"/>
      <c r="P122" s="6"/>
      <c r="Q122" s="6">
        <v>1</v>
      </c>
      <c r="R122" s="6"/>
      <c r="S122" s="6">
        <v>5</v>
      </c>
      <c r="T122" s="6"/>
      <c r="U122" s="6">
        <v>1</v>
      </c>
      <c r="V122" s="6"/>
      <c r="W122" s="6"/>
      <c r="X122" s="14"/>
      <c r="Y122" s="26">
        <f t="shared" si="8"/>
        <v>12</v>
      </c>
      <c r="Z122" s="14">
        <f t="shared" si="9"/>
        <v>0</v>
      </c>
      <c r="AA122" s="19">
        <f t="shared" si="10"/>
        <v>12</v>
      </c>
      <c r="AC122" s="20" t="s">
        <v>100</v>
      </c>
      <c r="AE122" s="88"/>
    </row>
    <row r="123" spans="1:31" s="19" customFormat="1" ht="12.75">
      <c r="A123" s="29">
        <v>141901</v>
      </c>
      <c r="B123" s="6" t="s">
        <v>423</v>
      </c>
      <c r="C123" s="7" t="s">
        <v>618</v>
      </c>
      <c r="D123" s="6" t="s">
        <v>422</v>
      </c>
      <c r="E123" s="7" t="s">
        <v>47</v>
      </c>
      <c r="F123" s="14" t="s">
        <v>270</v>
      </c>
      <c r="G123" s="45">
        <v>1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>
        <v>8</v>
      </c>
      <c r="T123" s="6"/>
      <c r="U123" s="6"/>
      <c r="V123" s="6">
        <v>1</v>
      </c>
      <c r="W123" s="6"/>
      <c r="X123" s="14"/>
      <c r="Y123" s="26">
        <f t="shared" si="8"/>
        <v>9</v>
      </c>
      <c r="Z123" s="14">
        <f t="shared" si="9"/>
        <v>1</v>
      </c>
      <c r="AA123" s="19">
        <f t="shared" si="10"/>
        <v>10</v>
      </c>
      <c r="AC123" s="20" t="s">
        <v>100</v>
      </c>
      <c r="AE123" s="88"/>
    </row>
    <row r="124" spans="1:31" s="19" customFormat="1" ht="12.75">
      <c r="A124" s="29">
        <v>142401</v>
      </c>
      <c r="B124" s="6" t="s">
        <v>425</v>
      </c>
      <c r="C124" s="7" t="s">
        <v>618</v>
      </c>
      <c r="D124" s="6" t="s">
        <v>424</v>
      </c>
      <c r="E124" s="7" t="s">
        <v>47</v>
      </c>
      <c r="F124" s="14" t="s">
        <v>270</v>
      </c>
      <c r="G124" s="45">
        <v>1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>
        <v>6</v>
      </c>
      <c r="T124" s="6">
        <v>2</v>
      </c>
      <c r="U124" s="6">
        <v>1</v>
      </c>
      <c r="V124" s="6"/>
      <c r="W124" s="6"/>
      <c r="X124" s="14"/>
      <c r="Y124" s="26">
        <f t="shared" si="8"/>
        <v>8</v>
      </c>
      <c r="Z124" s="14">
        <f t="shared" si="9"/>
        <v>2</v>
      </c>
      <c r="AA124" s="19">
        <f t="shared" si="10"/>
        <v>10</v>
      </c>
      <c r="AC124" s="20" t="s">
        <v>100</v>
      </c>
      <c r="AE124" s="88"/>
    </row>
    <row r="125" spans="1:31" s="19" customFormat="1" ht="12.75">
      <c r="A125" s="29">
        <v>143501</v>
      </c>
      <c r="B125" s="6" t="s">
        <v>427</v>
      </c>
      <c r="C125" s="7" t="s">
        <v>618</v>
      </c>
      <c r="D125" s="6" t="s">
        <v>426</v>
      </c>
      <c r="E125" s="7" t="s">
        <v>47</v>
      </c>
      <c r="F125" s="14" t="s">
        <v>270</v>
      </c>
      <c r="G125" s="45"/>
      <c r="H125" s="6">
        <v>1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>
        <v>1</v>
      </c>
      <c r="T125" s="6"/>
      <c r="U125" s="6"/>
      <c r="V125" s="6"/>
      <c r="W125" s="6"/>
      <c r="X125" s="14"/>
      <c r="Y125" s="26">
        <f t="shared" si="8"/>
        <v>1</v>
      </c>
      <c r="Z125" s="14">
        <f t="shared" si="9"/>
        <v>1</v>
      </c>
      <c r="AA125" s="19">
        <f t="shared" si="10"/>
        <v>2</v>
      </c>
      <c r="AC125" s="20" t="s">
        <v>100</v>
      </c>
      <c r="AE125" s="88"/>
    </row>
    <row r="126" spans="1:31" s="19" customFormat="1" ht="12.75">
      <c r="A126" s="29">
        <v>160905</v>
      </c>
      <c r="B126" s="6" t="s">
        <v>429</v>
      </c>
      <c r="C126" s="7" t="s">
        <v>618</v>
      </c>
      <c r="D126" s="6" t="s">
        <v>428</v>
      </c>
      <c r="E126" s="7" t="s">
        <v>44</v>
      </c>
      <c r="F126" s="14" t="s">
        <v>246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>
        <v>3</v>
      </c>
      <c r="S126" s="6">
        <v>1</v>
      </c>
      <c r="T126" s="6">
        <v>2</v>
      </c>
      <c r="U126" s="6"/>
      <c r="V126" s="6"/>
      <c r="W126" s="6"/>
      <c r="X126" s="14"/>
      <c r="Y126" s="26">
        <f t="shared" si="8"/>
        <v>1</v>
      </c>
      <c r="Z126" s="14">
        <f t="shared" si="9"/>
        <v>5</v>
      </c>
      <c r="AA126" s="19">
        <f t="shared" si="10"/>
        <v>6</v>
      </c>
      <c r="AC126" s="20" t="s">
        <v>102</v>
      </c>
      <c r="AD126" s="19">
        <f>SUM(AA126)</f>
        <v>6</v>
      </c>
      <c r="AE126" s="88">
        <v>16</v>
      </c>
    </row>
    <row r="127" spans="1:31" s="19" customFormat="1" ht="12.75">
      <c r="A127" s="29">
        <v>190501</v>
      </c>
      <c r="B127" s="6" t="s">
        <v>595</v>
      </c>
      <c r="C127" s="7" t="s">
        <v>618</v>
      </c>
      <c r="D127" s="6" t="s">
        <v>430</v>
      </c>
      <c r="E127" s="7" t="s">
        <v>45</v>
      </c>
      <c r="F127" s="14" t="s">
        <v>228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v>2</v>
      </c>
      <c r="T127" s="6">
        <v>5</v>
      </c>
      <c r="U127" s="6"/>
      <c r="V127" s="6">
        <v>2</v>
      </c>
      <c r="W127" s="6"/>
      <c r="X127" s="14"/>
      <c r="Y127" s="26">
        <f t="shared" si="8"/>
        <v>2</v>
      </c>
      <c r="Z127" s="14">
        <f t="shared" si="9"/>
        <v>7</v>
      </c>
      <c r="AA127" s="19">
        <f t="shared" si="10"/>
        <v>9</v>
      </c>
      <c r="AC127" s="20" t="s">
        <v>100</v>
      </c>
      <c r="AD127" s="19">
        <f>SUM(AA127:AA129)</f>
        <v>44</v>
      </c>
      <c r="AE127" s="88">
        <v>19</v>
      </c>
    </row>
    <row r="128" spans="1:31" s="19" customFormat="1" ht="12.75">
      <c r="A128" s="29">
        <v>190701</v>
      </c>
      <c r="B128" s="6" t="s">
        <v>596</v>
      </c>
      <c r="C128" s="7" t="s">
        <v>618</v>
      </c>
      <c r="D128" s="6" t="s">
        <v>431</v>
      </c>
      <c r="E128" s="7" t="s">
        <v>46</v>
      </c>
      <c r="F128" s="14" t="s">
        <v>28</v>
      </c>
      <c r="G128" s="45"/>
      <c r="H128" s="6">
        <v>2</v>
      </c>
      <c r="I128" s="6"/>
      <c r="J128" s="6">
        <v>1</v>
      </c>
      <c r="K128" s="6"/>
      <c r="L128" s="6"/>
      <c r="M128" s="6">
        <v>1</v>
      </c>
      <c r="N128" s="6"/>
      <c r="O128" s="6"/>
      <c r="P128" s="6"/>
      <c r="Q128" s="6"/>
      <c r="R128" s="6">
        <v>2</v>
      </c>
      <c r="S128" s="6">
        <v>4</v>
      </c>
      <c r="T128" s="6">
        <v>16</v>
      </c>
      <c r="U128" s="6"/>
      <c r="V128" s="6">
        <v>3</v>
      </c>
      <c r="W128" s="6"/>
      <c r="X128" s="14"/>
      <c r="Y128" s="26">
        <f t="shared" si="8"/>
        <v>5</v>
      </c>
      <c r="Z128" s="14">
        <f t="shared" si="9"/>
        <v>24</v>
      </c>
      <c r="AA128" s="19">
        <f t="shared" si="10"/>
        <v>29</v>
      </c>
      <c r="AC128" s="20" t="s">
        <v>100</v>
      </c>
      <c r="AE128" s="88"/>
    </row>
    <row r="129" spans="1:31" s="19" customFormat="1" ht="12.75">
      <c r="A129" s="29">
        <v>190901</v>
      </c>
      <c r="B129" s="6" t="s">
        <v>597</v>
      </c>
      <c r="C129" s="7" t="s">
        <v>618</v>
      </c>
      <c r="D129" s="6" t="s">
        <v>432</v>
      </c>
      <c r="E129" s="7" t="s">
        <v>46</v>
      </c>
      <c r="F129" s="14" t="s">
        <v>28</v>
      </c>
      <c r="G129" s="45"/>
      <c r="H129" s="6"/>
      <c r="I129" s="6"/>
      <c r="J129" s="6"/>
      <c r="K129" s="6"/>
      <c r="L129" s="6"/>
      <c r="M129" s="6"/>
      <c r="N129" s="6">
        <v>1</v>
      </c>
      <c r="O129" s="6"/>
      <c r="P129" s="6"/>
      <c r="Q129" s="6"/>
      <c r="R129" s="6"/>
      <c r="S129" s="6"/>
      <c r="T129" s="6">
        <v>4</v>
      </c>
      <c r="U129" s="6"/>
      <c r="V129" s="6">
        <v>1</v>
      </c>
      <c r="W129" s="6"/>
      <c r="X129" s="14"/>
      <c r="Y129" s="26">
        <f t="shared" si="8"/>
        <v>0</v>
      </c>
      <c r="Z129" s="14">
        <f t="shared" si="9"/>
        <v>6</v>
      </c>
      <c r="AA129" s="19">
        <f t="shared" si="10"/>
        <v>6</v>
      </c>
      <c r="AC129" s="20" t="s">
        <v>100</v>
      </c>
      <c r="AE129" s="88"/>
    </row>
    <row r="130" spans="1:31" s="19" customFormat="1" ht="12.75">
      <c r="A130" s="29">
        <v>230101</v>
      </c>
      <c r="B130" s="6" t="s">
        <v>434</v>
      </c>
      <c r="C130" s="7" t="s">
        <v>618</v>
      </c>
      <c r="D130" s="6" t="s">
        <v>433</v>
      </c>
      <c r="E130" s="7" t="s">
        <v>44</v>
      </c>
      <c r="F130" s="14" t="s">
        <v>246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>
        <v>1</v>
      </c>
      <c r="T130" s="6">
        <v>1</v>
      </c>
      <c r="U130" s="6"/>
      <c r="V130" s="6"/>
      <c r="W130" s="6"/>
      <c r="X130" s="14"/>
      <c r="Y130" s="26">
        <f t="shared" si="8"/>
        <v>1</v>
      </c>
      <c r="Z130" s="14">
        <f t="shared" si="9"/>
        <v>1</v>
      </c>
      <c r="AA130" s="19">
        <f t="shared" si="10"/>
        <v>2</v>
      </c>
      <c r="AC130" s="20" t="s">
        <v>102</v>
      </c>
      <c r="AD130" s="19">
        <f>SUM(AA130)</f>
        <v>2</v>
      </c>
      <c r="AE130" s="88">
        <v>23</v>
      </c>
    </row>
    <row r="131" spans="1:31" s="19" customFormat="1" ht="12.75">
      <c r="A131" s="29">
        <v>250101</v>
      </c>
      <c r="B131" s="6" t="s">
        <v>436</v>
      </c>
      <c r="C131" s="7" t="s">
        <v>618</v>
      </c>
      <c r="D131" s="6" t="s">
        <v>435</v>
      </c>
      <c r="E131" s="7" t="s">
        <v>44</v>
      </c>
      <c r="F131" s="14" t="s">
        <v>249</v>
      </c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>
        <v>2</v>
      </c>
      <c r="S131" s="6">
        <v>11</v>
      </c>
      <c r="T131" s="6">
        <v>32</v>
      </c>
      <c r="U131" s="6">
        <v>1</v>
      </c>
      <c r="V131" s="6">
        <v>10</v>
      </c>
      <c r="W131" s="6"/>
      <c r="X131" s="14">
        <v>2</v>
      </c>
      <c r="Y131" s="26">
        <f t="shared" si="8"/>
        <v>12</v>
      </c>
      <c r="Z131" s="14">
        <f t="shared" si="9"/>
        <v>46</v>
      </c>
      <c r="AA131" s="19">
        <f t="shared" si="10"/>
        <v>58</v>
      </c>
      <c r="AC131" s="20" t="s">
        <v>103</v>
      </c>
      <c r="AD131" s="19">
        <f>SUM(AA131)</f>
        <v>58</v>
      </c>
      <c r="AE131" s="88">
        <v>25</v>
      </c>
    </row>
    <row r="132" spans="1:31" s="19" customFormat="1" ht="12.75">
      <c r="A132" s="29">
        <v>260204</v>
      </c>
      <c r="B132" s="6" t="s">
        <v>598</v>
      </c>
      <c r="C132" s="7" t="s">
        <v>618</v>
      </c>
      <c r="D132" s="6" t="s">
        <v>437</v>
      </c>
      <c r="E132" s="7" t="s">
        <v>45</v>
      </c>
      <c r="F132" s="14" t="s">
        <v>228</v>
      </c>
      <c r="G132" s="45">
        <v>1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>
        <v>4</v>
      </c>
      <c r="T132" s="6"/>
      <c r="U132" s="6">
        <v>1</v>
      </c>
      <c r="V132" s="6"/>
      <c r="W132" s="6"/>
      <c r="X132" s="14"/>
      <c r="Y132" s="26">
        <f t="shared" si="8"/>
        <v>6</v>
      </c>
      <c r="Z132" s="14">
        <f t="shared" si="9"/>
        <v>0</v>
      </c>
      <c r="AA132" s="19">
        <f t="shared" si="10"/>
        <v>6</v>
      </c>
      <c r="AC132" s="20" t="s">
        <v>100</v>
      </c>
      <c r="AD132" s="19">
        <f>SUM(AA132:AA135)</f>
        <v>13</v>
      </c>
      <c r="AE132" s="88">
        <v>26</v>
      </c>
    </row>
    <row r="133" spans="1:31" s="19" customFormat="1" ht="12.75">
      <c r="A133" s="29">
        <v>260701</v>
      </c>
      <c r="B133" s="6" t="s">
        <v>439</v>
      </c>
      <c r="C133" s="7" t="s">
        <v>618</v>
      </c>
      <c r="D133" s="6" t="s">
        <v>438</v>
      </c>
      <c r="E133" s="7" t="s">
        <v>45</v>
      </c>
      <c r="F133" s="14" t="s">
        <v>309</v>
      </c>
      <c r="G133" s="45"/>
      <c r="H133" s="6"/>
      <c r="I133" s="6"/>
      <c r="J133" s="6"/>
      <c r="K133" s="6"/>
      <c r="L133" s="6"/>
      <c r="M133" s="6"/>
      <c r="N133" s="6">
        <v>1</v>
      </c>
      <c r="O133" s="6"/>
      <c r="P133" s="6"/>
      <c r="Q133" s="6"/>
      <c r="R133" s="6"/>
      <c r="S133" s="6"/>
      <c r="T133" s="6"/>
      <c r="U133" s="6"/>
      <c r="V133" s="6"/>
      <c r="W133" s="6"/>
      <c r="X133" s="14"/>
      <c r="Y133" s="26">
        <f t="shared" si="8"/>
        <v>0</v>
      </c>
      <c r="Z133" s="14">
        <f t="shared" si="9"/>
        <v>1</v>
      </c>
      <c r="AA133" s="19">
        <f t="shared" si="10"/>
        <v>1</v>
      </c>
      <c r="AC133" s="20" t="s">
        <v>100</v>
      </c>
      <c r="AE133" s="88"/>
    </row>
    <row r="134" spans="1:31" s="19" customFormat="1" ht="12.75">
      <c r="A134" s="29">
        <v>261304</v>
      </c>
      <c r="B134" s="6" t="s">
        <v>599</v>
      </c>
      <c r="C134" s="7" t="s">
        <v>618</v>
      </c>
      <c r="D134" s="6" t="s">
        <v>440</v>
      </c>
      <c r="E134" s="7" t="s">
        <v>45</v>
      </c>
      <c r="F134" s="14" t="s">
        <v>228</v>
      </c>
      <c r="G134" s="45"/>
      <c r="H134" s="6">
        <v>1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>
        <v>1</v>
      </c>
      <c r="V134" s="6"/>
      <c r="W134" s="6"/>
      <c r="X134" s="14"/>
      <c r="Y134" s="26">
        <f t="shared" si="8"/>
        <v>1</v>
      </c>
      <c r="Z134" s="14">
        <f t="shared" si="9"/>
        <v>1</v>
      </c>
      <c r="AA134" s="19">
        <f t="shared" si="10"/>
        <v>2</v>
      </c>
      <c r="AC134" s="20" t="s">
        <v>101</v>
      </c>
      <c r="AE134" s="88"/>
    </row>
    <row r="135" spans="1:31" s="19" customFormat="1" ht="12.75">
      <c r="A135" s="29">
        <v>261307</v>
      </c>
      <c r="B135" s="6" t="s">
        <v>600</v>
      </c>
      <c r="C135" s="7" t="s">
        <v>618</v>
      </c>
      <c r="D135" s="6" t="s">
        <v>441</v>
      </c>
      <c r="E135" s="7" t="s">
        <v>45</v>
      </c>
      <c r="F135" s="14" t="s">
        <v>228</v>
      </c>
      <c r="G135" s="45">
        <v>1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3</v>
      </c>
      <c r="U135" s="6"/>
      <c r="V135" s="6"/>
      <c r="W135" s="6"/>
      <c r="X135" s="14"/>
      <c r="Y135" s="26">
        <f t="shared" si="8"/>
        <v>1</v>
      </c>
      <c r="Z135" s="14">
        <f t="shared" si="9"/>
        <v>3</v>
      </c>
      <c r="AA135" s="19">
        <f t="shared" si="10"/>
        <v>4</v>
      </c>
      <c r="AC135" s="20" t="s">
        <v>101</v>
      </c>
      <c r="AE135" s="88"/>
    </row>
    <row r="136" spans="1:31" s="19" customFormat="1" ht="12.75">
      <c r="A136" s="29">
        <v>270101</v>
      </c>
      <c r="B136" s="6" t="s">
        <v>443</v>
      </c>
      <c r="C136" s="7" t="s">
        <v>618</v>
      </c>
      <c r="D136" s="6" t="s">
        <v>442</v>
      </c>
      <c r="E136" s="7" t="s">
        <v>44</v>
      </c>
      <c r="F136" s="14" t="s">
        <v>258</v>
      </c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>
        <v>1</v>
      </c>
      <c r="W136" s="6"/>
      <c r="X136" s="14"/>
      <c r="Y136" s="26">
        <f t="shared" si="8"/>
        <v>0</v>
      </c>
      <c r="Z136" s="14">
        <f t="shared" si="9"/>
        <v>1</v>
      </c>
      <c r="AA136" s="19">
        <f t="shared" si="10"/>
        <v>1</v>
      </c>
      <c r="AC136" s="20" t="s">
        <v>100</v>
      </c>
      <c r="AD136" s="19">
        <f>SUM(AA136)</f>
        <v>1</v>
      </c>
      <c r="AE136" s="88">
        <v>27</v>
      </c>
    </row>
    <row r="137" spans="1:31" s="19" customFormat="1" ht="12.75">
      <c r="A137" s="29">
        <v>300101</v>
      </c>
      <c r="B137" s="6" t="s">
        <v>558</v>
      </c>
      <c r="C137" s="7" t="s">
        <v>618</v>
      </c>
      <c r="D137" s="6" t="s">
        <v>557</v>
      </c>
      <c r="E137" s="7" t="s">
        <v>45</v>
      </c>
      <c r="F137" s="14" t="s">
        <v>309</v>
      </c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>
        <v>2</v>
      </c>
      <c r="U137" s="6"/>
      <c r="V137" s="6"/>
      <c r="W137" s="6"/>
      <c r="X137" s="14"/>
      <c r="Y137" s="26">
        <f t="shared" si="8"/>
        <v>0</v>
      </c>
      <c r="Z137" s="14">
        <f t="shared" si="9"/>
        <v>2</v>
      </c>
      <c r="AA137" s="19">
        <f t="shared" si="10"/>
        <v>2</v>
      </c>
      <c r="AC137" s="20" t="s">
        <v>100</v>
      </c>
      <c r="AD137" s="19">
        <f>SUM(AA137)</f>
        <v>2</v>
      </c>
      <c r="AE137" s="88">
        <v>30</v>
      </c>
    </row>
    <row r="138" spans="1:31" s="19" customFormat="1" ht="12.75">
      <c r="A138" s="29">
        <v>310505</v>
      </c>
      <c r="B138" s="6" t="s">
        <v>601</v>
      </c>
      <c r="C138" s="7" t="s">
        <v>618</v>
      </c>
      <c r="D138" s="6" t="s">
        <v>415</v>
      </c>
      <c r="E138" s="7" t="s">
        <v>46</v>
      </c>
      <c r="F138" s="14" t="s">
        <v>28</v>
      </c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>
        <v>1</v>
      </c>
      <c r="S138" s="6">
        <v>4</v>
      </c>
      <c r="T138" s="6">
        <v>3</v>
      </c>
      <c r="U138" s="6">
        <v>2</v>
      </c>
      <c r="V138" s="6">
        <v>2</v>
      </c>
      <c r="W138" s="6"/>
      <c r="X138" s="14"/>
      <c r="Y138" s="26">
        <f t="shared" si="8"/>
        <v>6</v>
      </c>
      <c r="Z138" s="14">
        <f t="shared" si="9"/>
        <v>6</v>
      </c>
      <c r="AA138" s="19">
        <f t="shared" si="10"/>
        <v>12</v>
      </c>
      <c r="AC138" s="20" t="s">
        <v>100</v>
      </c>
      <c r="AD138" s="19">
        <f>SUM(AA138)</f>
        <v>12</v>
      </c>
      <c r="AE138" s="88">
        <v>31</v>
      </c>
    </row>
    <row r="139" spans="1:31" s="19" customFormat="1" ht="12.75">
      <c r="A139" s="34">
        <v>400501</v>
      </c>
      <c r="B139" s="6" t="s">
        <v>445</v>
      </c>
      <c r="C139" s="7" t="s">
        <v>618</v>
      </c>
      <c r="D139" s="6" t="s">
        <v>444</v>
      </c>
      <c r="E139" s="7" t="s">
        <v>44</v>
      </c>
      <c r="F139" s="14" t="s">
        <v>258</v>
      </c>
      <c r="G139" s="45"/>
      <c r="H139" s="6"/>
      <c r="I139" s="6"/>
      <c r="J139" s="6"/>
      <c r="K139" s="6"/>
      <c r="L139" s="6"/>
      <c r="M139" s="6"/>
      <c r="N139" s="6">
        <v>1</v>
      </c>
      <c r="O139" s="6"/>
      <c r="P139" s="6"/>
      <c r="Q139" s="6"/>
      <c r="R139" s="6"/>
      <c r="S139" s="6">
        <v>2</v>
      </c>
      <c r="T139" s="6">
        <v>5</v>
      </c>
      <c r="U139" s="6"/>
      <c r="V139" s="6">
        <v>1</v>
      </c>
      <c r="W139" s="6"/>
      <c r="X139" s="14"/>
      <c r="Y139" s="26">
        <f t="shared" si="8"/>
        <v>2</v>
      </c>
      <c r="Z139" s="14">
        <f t="shared" si="9"/>
        <v>7</v>
      </c>
      <c r="AA139" s="19">
        <f t="shared" si="10"/>
        <v>9</v>
      </c>
      <c r="AC139" s="20" t="s">
        <v>100</v>
      </c>
      <c r="AD139" s="19">
        <f>SUM(AA139:AA142)</f>
        <v>30</v>
      </c>
      <c r="AE139" s="88">
        <v>40</v>
      </c>
    </row>
    <row r="140" spans="1:31" s="19" customFormat="1" ht="12.75">
      <c r="A140" s="34">
        <v>400607</v>
      </c>
      <c r="B140" s="6" t="s">
        <v>447</v>
      </c>
      <c r="C140" s="7" t="s">
        <v>618</v>
      </c>
      <c r="D140" s="6" t="s">
        <v>446</v>
      </c>
      <c r="E140" s="7" t="s">
        <v>48</v>
      </c>
      <c r="F140" s="14" t="s">
        <v>30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>
        <v>5</v>
      </c>
      <c r="T140" s="6">
        <v>1</v>
      </c>
      <c r="U140" s="6"/>
      <c r="V140" s="6">
        <v>1</v>
      </c>
      <c r="W140" s="6"/>
      <c r="X140" s="14"/>
      <c r="Y140" s="26">
        <f t="shared" si="8"/>
        <v>5</v>
      </c>
      <c r="Z140" s="14">
        <f t="shared" si="9"/>
        <v>2</v>
      </c>
      <c r="AA140" s="19">
        <f t="shared" si="10"/>
        <v>7</v>
      </c>
      <c r="AC140" s="20" t="s">
        <v>104</v>
      </c>
      <c r="AE140" s="88"/>
    </row>
    <row r="141" spans="1:31" s="19" customFormat="1" ht="12.75">
      <c r="A141" s="34">
        <v>400607</v>
      </c>
      <c r="B141" s="6" t="s">
        <v>449</v>
      </c>
      <c r="C141" s="7" t="s">
        <v>618</v>
      </c>
      <c r="D141" s="6" t="s">
        <v>448</v>
      </c>
      <c r="E141" s="7" t="s">
        <v>48</v>
      </c>
      <c r="F141" s="14" t="s">
        <v>30</v>
      </c>
      <c r="G141" s="45"/>
      <c r="H141" s="6"/>
      <c r="I141" s="6"/>
      <c r="J141" s="6"/>
      <c r="K141" s="6"/>
      <c r="L141" s="6"/>
      <c r="M141" s="6"/>
      <c r="N141" s="6">
        <v>1</v>
      </c>
      <c r="O141" s="6"/>
      <c r="P141" s="6"/>
      <c r="Q141" s="6"/>
      <c r="R141" s="6"/>
      <c r="S141" s="6">
        <v>4</v>
      </c>
      <c r="T141" s="6">
        <v>6</v>
      </c>
      <c r="U141" s="6"/>
      <c r="V141" s="6">
        <v>2</v>
      </c>
      <c r="W141" s="6"/>
      <c r="X141" s="14"/>
      <c r="Y141" s="26">
        <f t="shared" si="8"/>
        <v>4</v>
      </c>
      <c r="Z141" s="14">
        <f t="shared" si="9"/>
        <v>9</v>
      </c>
      <c r="AA141" s="19">
        <f aca="true" t="shared" si="11" ref="AA141:AA160">SUM(Y141:Z141)</f>
        <v>13</v>
      </c>
      <c r="AC141" s="20" t="s">
        <v>100</v>
      </c>
      <c r="AE141" s="88"/>
    </row>
    <row r="142" spans="1:31" s="19" customFormat="1" ht="12.75">
      <c r="A142" s="34">
        <v>400801</v>
      </c>
      <c r="B142" s="6" t="s">
        <v>451</v>
      </c>
      <c r="C142" s="7" t="s">
        <v>618</v>
      </c>
      <c r="D142" s="6" t="s">
        <v>450</v>
      </c>
      <c r="E142" s="7" t="s">
        <v>44</v>
      </c>
      <c r="F142" s="14" t="s">
        <v>258</v>
      </c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>
        <v>1</v>
      </c>
      <c r="T142" s="6"/>
      <c r="U142" s="6"/>
      <c r="V142" s="6"/>
      <c r="W142" s="6"/>
      <c r="X142" s="14"/>
      <c r="Y142" s="26">
        <f t="shared" si="8"/>
        <v>1</v>
      </c>
      <c r="Z142" s="14">
        <f t="shared" si="9"/>
        <v>0</v>
      </c>
      <c r="AA142" s="19">
        <f t="shared" si="11"/>
        <v>1</v>
      </c>
      <c r="AC142" s="20" t="s">
        <v>100</v>
      </c>
      <c r="AE142" s="88"/>
    </row>
    <row r="143" spans="1:31" s="19" customFormat="1" ht="12.75">
      <c r="A143" s="34">
        <v>422704</v>
      </c>
      <c r="B143" s="6" t="s">
        <v>578</v>
      </c>
      <c r="C143" s="7" t="s">
        <v>618</v>
      </c>
      <c r="D143" s="6" t="s">
        <v>452</v>
      </c>
      <c r="E143" s="7" t="s">
        <v>44</v>
      </c>
      <c r="F143" s="14" t="s">
        <v>249</v>
      </c>
      <c r="G143" s="45"/>
      <c r="H143" s="6">
        <v>1</v>
      </c>
      <c r="I143" s="6"/>
      <c r="J143" s="6">
        <v>1</v>
      </c>
      <c r="K143" s="6"/>
      <c r="L143" s="6"/>
      <c r="M143" s="6"/>
      <c r="N143" s="6"/>
      <c r="O143" s="6"/>
      <c r="P143" s="6"/>
      <c r="Q143" s="6"/>
      <c r="R143" s="6"/>
      <c r="S143" s="6">
        <v>1</v>
      </c>
      <c r="T143" s="6">
        <v>4</v>
      </c>
      <c r="U143" s="6"/>
      <c r="V143" s="6">
        <v>1</v>
      </c>
      <c r="W143" s="6"/>
      <c r="X143" s="14"/>
      <c r="Y143" s="26">
        <f t="shared" si="8"/>
        <v>1</v>
      </c>
      <c r="Z143" s="14">
        <f t="shared" si="9"/>
        <v>7</v>
      </c>
      <c r="AA143" s="19">
        <f t="shared" si="11"/>
        <v>8</v>
      </c>
      <c r="AC143" s="20" t="s">
        <v>102</v>
      </c>
      <c r="AD143" s="19">
        <f>SUM(AA143:AA144)</f>
        <v>14</v>
      </c>
      <c r="AE143" s="88">
        <v>42</v>
      </c>
    </row>
    <row r="144" spans="1:31" s="19" customFormat="1" ht="12.75">
      <c r="A144" s="34">
        <v>422805</v>
      </c>
      <c r="B144" s="6" t="s">
        <v>454</v>
      </c>
      <c r="C144" s="7" t="s">
        <v>618</v>
      </c>
      <c r="D144" s="6" t="s">
        <v>453</v>
      </c>
      <c r="E144" s="7" t="s">
        <v>44</v>
      </c>
      <c r="F144" s="14" t="s">
        <v>249</v>
      </c>
      <c r="G144" s="45"/>
      <c r="H144" s="49"/>
      <c r="I144" s="6">
        <v>1</v>
      </c>
      <c r="J144" s="6"/>
      <c r="K144" s="6"/>
      <c r="L144" s="6"/>
      <c r="M144" s="6"/>
      <c r="N144" s="6"/>
      <c r="O144" s="6"/>
      <c r="P144" s="6"/>
      <c r="Q144" s="6"/>
      <c r="R144" s="6"/>
      <c r="S144" s="6">
        <v>1</v>
      </c>
      <c r="T144" s="6">
        <v>4</v>
      </c>
      <c r="U144" s="6"/>
      <c r="V144" s="6"/>
      <c r="W144" s="6"/>
      <c r="X144" s="14"/>
      <c r="Y144" s="26">
        <f t="shared" si="8"/>
        <v>2</v>
      </c>
      <c r="Z144" s="14">
        <f t="shared" si="9"/>
        <v>4</v>
      </c>
      <c r="AA144" s="19">
        <f t="shared" si="11"/>
        <v>6</v>
      </c>
      <c r="AC144" s="20" t="s">
        <v>100</v>
      </c>
      <c r="AE144" s="88"/>
    </row>
    <row r="145" spans="1:31" s="19" customFormat="1" ht="12.75">
      <c r="A145" s="34">
        <v>440401</v>
      </c>
      <c r="B145" s="6" t="s">
        <v>456</v>
      </c>
      <c r="C145" s="7" t="s">
        <v>618</v>
      </c>
      <c r="D145" s="6" t="s">
        <v>455</v>
      </c>
      <c r="E145" s="7" t="s">
        <v>44</v>
      </c>
      <c r="F145" s="14" t="s">
        <v>249</v>
      </c>
      <c r="G145" s="45"/>
      <c r="H145" s="6"/>
      <c r="I145" s="6"/>
      <c r="J145" s="6">
        <v>1</v>
      </c>
      <c r="K145" s="6"/>
      <c r="L145" s="6"/>
      <c r="M145" s="6"/>
      <c r="N145" s="6">
        <v>1</v>
      </c>
      <c r="O145" s="6"/>
      <c r="P145" s="6"/>
      <c r="Q145" s="6"/>
      <c r="R145" s="6">
        <v>1</v>
      </c>
      <c r="S145" s="6">
        <v>8</v>
      </c>
      <c r="T145" s="6">
        <v>4</v>
      </c>
      <c r="U145" s="6">
        <v>1</v>
      </c>
      <c r="V145" s="6"/>
      <c r="W145" s="6"/>
      <c r="X145" s="14"/>
      <c r="Y145" s="26">
        <f t="shared" si="8"/>
        <v>9</v>
      </c>
      <c r="Z145" s="14">
        <f t="shared" si="9"/>
        <v>7</v>
      </c>
      <c r="AA145" s="19">
        <f t="shared" si="11"/>
        <v>16</v>
      </c>
      <c r="AC145" s="20" t="s">
        <v>105</v>
      </c>
      <c r="AD145" s="51">
        <f>SUM(AA145:AA147)</f>
        <v>33</v>
      </c>
      <c r="AE145" s="88">
        <v>44</v>
      </c>
    </row>
    <row r="146" spans="1:31" s="19" customFormat="1" ht="12.75">
      <c r="A146" s="34">
        <v>440401</v>
      </c>
      <c r="B146" s="6" t="s">
        <v>458</v>
      </c>
      <c r="C146" s="7" t="s">
        <v>618</v>
      </c>
      <c r="D146" s="6" t="s">
        <v>457</v>
      </c>
      <c r="E146" s="7" t="s">
        <v>45</v>
      </c>
      <c r="F146" s="14" t="s">
        <v>228</v>
      </c>
      <c r="G146" s="4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>
        <v>3</v>
      </c>
      <c r="T146" s="6">
        <v>1</v>
      </c>
      <c r="U146" s="6">
        <v>1</v>
      </c>
      <c r="V146" s="6">
        <v>1</v>
      </c>
      <c r="W146" s="6"/>
      <c r="X146" s="14"/>
      <c r="Y146" s="26">
        <f t="shared" si="8"/>
        <v>4</v>
      </c>
      <c r="Z146" s="14">
        <f t="shared" si="9"/>
        <v>2</v>
      </c>
      <c r="AA146" s="19">
        <f t="shared" si="11"/>
        <v>6</v>
      </c>
      <c r="AC146" s="20" t="s">
        <v>106</v>
      </c>
      <c r="AE146" s="88"/>
    </row>
    <row r="147" spans="1:31" s="19" customFormat="1" ht="12.75">
      <c r="A147" s="34">
        <v>440501</v>
      </c>
      <c r="B147" s="6" t="s">
        <v>460</v>
      </c>
      <c r="C147" s="7" t="s">
        <v>618</v>
      </c>
      <c r="D147" s="6" t="s">
        <v>459</v>
      </c>
      <c r="E147" s="7" t="s">
        <v>45</v>
      </c>
      <c r="F147" s="14" t="s">
        <v>228</v>
      </c>
      <c r="G147" s="45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4</v>
      </c>
      <c r="T147" s="6">
        <v>3</v>
      </c>
      <c r="U147" s="6">
        <v>2</v>
      </c>
      <c r="V147" s="6">
        <v>2</v>
      </c>
      <c r="W147" s="6"/>
      <c r="X147" s="14"/>
      <c r="Y147" s="26">
        <f t="shared" si="8"/>
        <v>6</v>
      </c>
      <c r="Z147" s="14">
        <f t="shared" si="9"/>
        <v>5</v>
      </c>
      <c r="AA147" s="19">
        <f t="shared" si="11"/>
        <v>11</v>
      </c>
      <c r="AC147" s="20" t="s">
        <v>102</v>
      </c>
      <c r="AE147" s="88"/>
    </row>
    <row r="148" spans="1:31" s="19" customFormat="1" ht="12.75">
      <c r="A148" s="34">
        <v>450602</v>
      </c>
      <c r="B148" s="6" t="s">
        <v>462</v>
      </c>
      <c r="C148" s="7" t="s">
        <v>618</v>
      </c>
      <c r="D148" s="6" t="s">
        <v>461</v>
      </c>
      <c r="E148" s="7" t="s">
        <v>45</v>
      </c>
      <c r="F148" s="14" t="s">
        <v>228</v>
      </c>
      <c r="G148" s="45"/>
      <c r="H148" s="6">
        <v>1</v>
      </c>
      <c r="I148" s="6"/>
      <c r="J148" s="6"/>
      <c r="K148" s="6"/>
      <c r="L148" s="6"/>
      <c r="M148" s="6">
        <v>1</v>
      </c>
      <c r="N148" s="6"/>
      <c r="O148" s="6"/>
      <c r="P148" s="6"/>
      <c r="Q148" s="6"/>
      <c r="R148" s="6"/>
      <c r="S148" s="6">
        <v>1</v>
      </c>
      <c r="T148" s="6"/>
      <c r="U148" s="6">
        <v>1</v>
      </c>
      <c r="V148" s="6"/>
      <c r="W148" s="6"/>
      <c r="X148" s="14"/>
      <c r="Y148" s="26">
        <f t="shared" si="8"/>
        <v>3</v>
      </c>
      <c r="Z148" s="14">
        <f t="shared" si="9"/>
        <v>1</v>
      </c>
      <c r="AA148" s="19">
        <f t="shared" si="11"/>
        <v>4</v>
      </c>
      <c r="AC148" s="20" t="s">
        <v>100</v>
      </c>
      <c r="AD148" s="19">
        <f>SUM(AA148:AA149)</f>
        <v>16</v>
      </c>
      <c r="AE148" s="88">
        <v>45</v>
      </c>
    </row>
    <row r="149" spans="1:31" s="19" customFormat="1" ht="12.75">
      <c r="A149" s="34">
        <v>451001</v>
      </c>
      <c r="B149" s="6" t="s">
        <v>464</v>
      </c>
      <c r="C149" s="7" t="s">
        <v>618</v>
      </c>
      <c r="D149" s="6" t="s">
        <v>463</v>
      </c>
      <c r="E149" s="7" t="s">
        <v>44</v>
      </c>
      <c r="F149" s="14" t="s">
        <v>249</v>
      </c>
      <c r="G149" s="45">
        <v>1</v>
      </c>
      <c r="H149" s="6">
        <v>1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>
        <v>6</v>
      </c>
      <c r="T149" s="6">
        <v>2</v>
      </c>
      <c r="U149" s="6"/>
      <c r="V149" s="6">
        <v>1</v>
      </c>
      <c r="W149" s="6">
        <v>1</v>
      </c>
      <c r="X149" s="14"/>
      <c r="Y149" s="26">
        <f t="shared" si="8"/>
        <v>8</v>
      </c>
      <c r="Z149" s="14">
        <f t="shared" si="9"/>
        <v>4</v>
      </c>
      <c r="AA149" s="19">
        <f t="shared" si="11"/>
        <v>12</v>
      </c>
      <c r="AC149" s="20" t="s">
        <v>102</v>
      </c>
      <c r="AE149" s="88"/>
    </row>
    <row r="150" spans="1:31" s="19" customFormat="1" ht="12.75">
      <c r="A150" s="34">
        <v>500901</v>
      </c>
      <c r="B150" s="6" t="s">
        <v>466</v>
      </c>
      <c r="C150" s="7" t="s">
        <v>618</v>
      </c>
      <c r="D150" s="6" t="s">
        <v>465</v>
      </c>
      <c r="E150" s="7" t="s">
        <v>44</v>
      </c>
      <c r="F150" s="14" t="s">
        <v>353</v>
      </c>
      <c r="G150" s="45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>
        <v>6</v>
      </c>
      <c r="T150" s="6">
        <v>1</v>
      </c>
      <c r="U150" s="6">
        <v>1</v>
      </c>
      <c r="V150" s="6"/>
      <c r="W150" s="6"/>
      <c r="X150" s="14"/>
      <c r="Y150" s="26">
        <f t="shared" si="8"/>
        <v>7</v>
      </c>
      <c r="Z150" s="14">
        <f t="shared" si="9"/>
        <v>1</v>
      </c>
      <c r="AA150" s="19">
        <f t="shared" si="11"/>
        <v>8</v>
      </c>
      <c r="AC150" s="20" t="s">
        <v>107</v>
      </c>
      <c r="AD150" s="19">
        <f>SUM(AA150)</f>
        <v>8</v>
      </c>
      <c r="AE150" s="88">
        <v>50</v>
      </c>
    </row>
    <row r="151" spans="1:31" s="19" customFormat="1" ht="12.75">
      <c r="A151" s="34">
        <v>510203</v>
      </c>
      <c r="B151" s="6" t="s">
        <v>468</v>
      </c>
      <c r="C151" s="7" t="s">
        <v>618</v>
      </c>
      <c r="D151" s="6" t="s">
        <v>467</v>
      </c>
      <c r="E151" s="7" t="s">
        <v>46</v>
      </c>
      <c r="F151" s="14" t="s">
        <v>28</v>
      </c>
      <c r="G151" s="45"/>
      <c r="H151" s="6"/>
      <c r="I151" s="6"/>
      <c r="J151" s="6"/>
      <c r="K151" s="6">
        <v>1</v>
      </c>
      <c r="L151" s="6"/>
      <c r="M151" s="6"/>
      <c r="N151" s="6"/>
      <c r="O151" s="6"/>
      <c r="P151" s="6"/>
      <c r="Q151" s="6"/>
      <c r="R151" s="6"/>
      <c r="S151" s="6"/>
      <c r="T151" s="6">
        <v>18</v>
      </c>
      <c r="U151" s="6"/>
      <c r="V151" s="6">
        <v>2</v>
      </c>
      <c r="W151" s="6"/>
      <c r="X151" s="14"/>
      <c r="Y151" s="26">
        <f t="shared" si="8"/>
        <v>1</v>
      </c>
      <c r="Z151" s="14">
        <f t="shared" si="9"/>
        <v>20</v>
      </c>
      <c r="AA151" s="19">
        <f t="shared" si="11"/>
        <v>21</v>
      </c>
      <c r="AC151" s="20" t="s">
        <v>100</v>
      </c>
      <c r="AD151" s="19">
        <f>SUM(AA151:AA154)</f>
        <v>76</v>
      </c>
      <c r="AE151" s="88">
        <v>51</v>
      </c>
    </row>
    <row r="152" spans="1:31" s="19" customFormat="1" ht="12.75">
      <c r="A152" s="34">
        <v>511005</v>
      </c>
      <c r="B152" s="6" t="s">
        <v>607</v>
      </c>
      <c r="C152" s="7" t="s">
        <v>618</v>
      </c>
      <c r="D152" s="6" t="s">
        <v>469</v>
      </c>
      <c r="E152" s="7" t="s">
        <v>45</v>
      </c>
      <c r="F152" s="14" t="s">
        <v>228</v>
      </c>
      <c r="G152" s="45">
        <v>1</v>
      </c>
      <c r="H152" s="6"/>
      <c r="I152" s="6"/>
      <c r="J152" s="6">
        <v>1</v>
      </c>
      <c r="K152" s="6"/>
      <c r="L152" s="6"/>
      <c r="M152" s="6">
        <v>1</v>
      </c>
      <c r="N152" s="6"/>
      <c r="O152" s="6"/>
      <c r="P152" s="6"/>
      <c r="Q152" s="6"/>
      <c r="R152" s="6">
        <v>1</v>
      </c>
      <c r="S152" s="6">
        <v>1</v>
      </c>
      <c r="T152" s="6">
        <v>6</v>
      </c>
      <c r="U152" s="6"/>
      <c r="V152" s="6">
        <v>2</v>
      </c>
      <c r="W152" s="6">
        <v>1</v>
      </c>
      <c r="X152" s="14"/>
      <c r="Y152" s="26">
        <f t="shared" si="8"/>
        <v>4</v>
      </c>
      <c r="Z152" s="14">
        <f t="shared" si="9"/>
        <v>10</v>
      </c>
      <c r="AA152" s="19">
        <f t="shared" si="11"/>
        <v>14</v>
      </c>
      <c r="AC152" s="20" t="s">
        <v>100</v>
      </c>
      <c r="AE152" s="88"/>
    </row>
    <row r="153" spans="1:31" s="19" customFormat="1" ht="12.75">
      <c r="A153" s="34">
        <v>512003</v>
      </c>
      <c r="B153" s="6" t="s">
        <v>471</v>
      </c>
      <c r="C153" s="7" t="s">
        <v>618</v>
      </c>
      <c r="D153" s="6" t="s">
        <v>470</v>
      </c>
      <c r="E153" s="7" t="s">
        <v>50</v>
      </c>
      <c r="F153" s="14" t="s">
        <v>31</v>
      </c>
      <c r="G153" s="45"/>
      <c r="H153" s="6">
        <v>1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>
        <v>2</v>
      </c>
      <c r="U153" s="6"/>
      <c r="V153" s="6"/>
      <c r="W153" s="6"/>
      <c r="X153" s="14"/>
      <c r="Y153" s="26">
        <f t="shared" si="8"/>
        <v>0</v>
      </c>
      <c r="Z153" s="14">
        <f t="shared" si="9"/>
        <v>3</v>
      </c>
      <c r="AA153" s="19">
        <f t="shared" si="11"/>
        <v>3</v>
      </c>
      <c r="AC153" s="20" t="s">
        <v>100</v>
      </c>
      <c r="AE153" s="88"/>
    </row>
    <row r="154" spans="1:31" s="19" customFormat="1" ht="12.75">
      <c r="A154" s="34">
        <v>513808</v>
      </c>
      <c r="B154" s="6" t="s">
        <v>473</v>
      </c>
      <c r="C154" s="7" t="s">
        <v>618</v>
      </c>
      <c r="D154" s="6" t="s">
        <v>472</v>
      </c>
      <c r="E154" s="7" t="s">
        <v>49</v>
      </c>
      <c r="F154" s="14" t="s">
        <v>379</v>
      </c>
      <c r="G154" s="45"/>
      <c r="H154" s="6"/>
      <c r="I154" s="6"/>
      <c r="J154" s="6"/>
      <c r="K154" s="6"/>
      <c r="L154" s="6"/>
      <c r="M154" s="6"/>
      <c r="N154" s="6">
        <v>1</v>
      </c>
      <c r="O154" s="6"/>
      <c r="P154" s="6"/>
      <c r="Q154" s="6"/>
      <c r="R154" s="6">
        <v>2</v>
      </c>
      <c r="S154" s="6">
        <v>3</v>
      </c>
      <c r="T154" s="6">
        <v>21</v>
      </c>
      <c r="U154" s="6"/>
      <c r="V154" s="6">
        <v>11</v>
      </c>
      <c r="W154" s="6"/>
      <c r="X154" s="14"/>
      <c r="Y154" s="26">
        <f t="shared" si="8"/>
        <v>3</v>
      </c>
      <c r="Z154" s="14">
        <f t="shared" si="9"/>
        <v>35</v>
      </c>
      <c r="AA154" s="19">
        <f t="shared" si="11"/>
        <v>38</v>
      </c>
      <c r="AC154" s="20" t="s">
        <v>100</v>
      </c>
      <c r="AE154" s="88"/>
    </row>
    <row r="155" spans="1:31" s="19" customFormat="1" ht="12.75">
      <c r="A155" s="34">
        <v>521002</v>
      </c>
      <c r="B155" s="6" t="s">
        <v>616</v>
      </c>
      <c r="C155" s="7" t="s">
        <v>618</v>
      </c>
      <c r="D155" s="6" t="s">
        <v>482</v>
      </c>
      <c r="E155" s="7" t="s">
        <v>33</v>
      </c>
      <c r="F155" s="14" t="s">
        <v>483</v>
      </c>
      <c r="G155" s="45"/>
      <c r="H155" s="6"/>
      <c r="I155" s="6">
        <v>1</v>
      </c>
      <c r="J155" s="6">
        <v>1</v>
      </c>
      <c r="K155" s="6"/>
      <c r="L155" s="6"/>
      <c r="M155" s="6"/>
      <c r="N155" s="6"/>
      <c r="O155" s="6"/>
      <c r="P155" s="6"/>
      <c r="Q155" s="6"/>
      <c r="R155" s="6"/>
      <c r="S155" s="6">
        <v>1</v>
      </c>
      <c r="T155" s="6">
        <v>5</v>
      </c>
      <c r="U155" s="6">
        <v>1</v>
      </c>
      <c r="V155" s="6"/>
      <c r="W155" s="6"/>
      <c r="X155" s="14"/>
      <c r="Y155" s="26">
        <f t="shared" si="8"/>
        <v>3</v>
      </c>
      <c r="Z155" s="14">
        <f t="shared" si="9"/>
        <v>6</v>
      </c>
      <c r="AA155" s="19">
        <f t="shared" si="11"/>
        <v>9</v>
      </c>
      <c r="AC155" s="20" t="s">
        <v>100</v>
      </c>
      <c r="AD155" s="19">
        <f>SUM(AA155:AA159)</f>
        <v>131</v>
      </c>
      <c r="AE155" s="88">
        <v>52</v>
      </c>
    </row>
    <row r="156" spans="1:31" s="19" customFormat="1" ht="12.75">
      <c r="A156" s="34">
        <v>520201</v>
      </c>
      <c r="B156" s="6" t="s">
        <v>475</v>
      </c>
      <c r="C156" s="7" t="s">
        <v>618</v>
      </c>
      <c r="D156" s="6" t="s">
        <v>474</v>
      </c>
      <c r="E156" s="7" t="s">
        <v>51</v>
      </c>
      <c r="F156" s="14" t="s">
        <v>32</v>
      </c>
      <c r="G156" s="45">
        <v>2</v>
      </c>
      <c r="H156" s="6"/>
      <c r="I156" s="6"/>
      <c r="J156" s="6">
        <v>1</v>
      </c>
      <c r="K156" s="6"/>
      <c r="L156" s="6"/>
      <c r="M156" s="6">
        <v>1</v>
      </c>
      <c r="N156" s="6"/>
      <c r="O156" s="6"/>
      <c r="P156" s="6"/>
      <c r="Q156" s="6"/>
      <c r="R156" s="6"/>
      <c r="S156" s="6">
        <v>4</v>
      </c>
      <c r="T156" s="6">
        <v>8</v>
      </c>
      <c r="U156" s="6">
        <v>1</v>
      </c>
      <c r="V156" s="6">
        <v>1</v>
      </c>
      <c r="W156" s="6"/>
      <c r="X156" s="14"/>
      <c r="Y156" s="26">
        <f t="shared" si="8"/>
        <v>8</v>
      </c>
      <c r="Z156" s="14">
        <f t="shared" si="9"/>
        <v>10</v>
      </c>
      <c r="AA156" s="19">
        <f t="shared" si="11"/>
        <v>18</v>
      </c>
      <c r="AC156" s="20" t="s">
        <v>108</v>
      </c>
      <c r="AE156" s="88"/>
    </row>
    <row r="157" spans="1:31" s="19" customFormat="1" ht="12.75">
      <c r="A157" s="34">
        <v>520201</v>
      </c>
      <c r="B157" s="6" t="s">
        <v>477</v>
      </c>
      <c r="C157" s="7" t="s">
        <v>618</v>
      </c>
      <c r="D157" s="6" t="s">
        <v>476</v>
      </c>
      <c r="E157" s="7" t="s">
        <v>51</v>
      </c>
      <c r="F157" s="14" t="s">
        <v>32</v>
      </c>
      <c r="G157" s="45">
        <v>5</v>
      </c>
      <c r="H157" s="6"/>
      <c r="I157" s="6">
        <v>1</v>
      </c>
      <c r="J157" s="6"/>
      <c r="K157" s="6"/>
      <c r="L157" s="6"/>
      <c r="M157" s="6"/>
      <c r="N157" s="6">
        <v>1</v>
      </c>
      <c r="O157" s="6"/>
      <c r="P157" s="6"/>
      <c r="Q157" s="6">
        <v>2</v>
      </c>
      <c r="R157" s="6">
        <v>1</v>
      </c>
      <c r="S157" s="6">
        <v>40</v>
      </c>
      <c r="T157" s="6">
        <v>16</v>
      </c>
      <c r="U157" s="6">
        <v>7</v>
      </c>
      <c r="V157" s="6">
        <v>5</v>
      </c>
      <c r="W157" s="6"/>
      <c r="X157" s="14"/>
      <c r="Y157" s="26">
        <f t="shared" si="8"/>
        <v>55</v>
      </c>
      <c r="Z157" s="14">
        <f t="shared" si="9"/>
        <v>23</v>
      </c>
      <c r="AA157" s="19">
        <f t="shared" si="11"/>
        <v>78</v>
      </c>
      <c r="AC157" s="20" t="s">
        <v>108</v>
      </c>
      <c r="AE157" s="88"/>
    </row>
    <row r="158" spans="1:31" s="19" customFormat="1" ht="12.75">
      <c r="A158" s="34">
        <v>520201</v>
      </c>
      <c r="B158" s="6" t="s">
        <v>479</v>
      </c>
      <c r="C158" s="7" t="s">
        <v>618</v>
      </c>
      <c r="D158" s="6" t="s">
        <v>478</v>
      </c>
      <c r="E158" s="7" t="s">
        <v>51</v>
      </c>
      <c r="F158" s="14" t="s">
        <v>32</v>
      </c>
      <c r="G158" s="45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>
        <v>2</v>
      </c>
      <c r="U158" s="6"/>
      <c r="V158" s="6"/>
      <c r="W158" s="6"/>
      <c r="X158" s="14"/>
      <c r="Y158" s="26">
        <f t="shared" si="8"/>
        <v>0</v>
      </c>
      <c r="Z158" s="14">
        <f t="shared" si="9"/>
        <v>2</v>
      </c>
      <c r="AA158" s="19">
        <f t="shared" si="11"/>
        <v>2</v>
      </c>
      <c r="AC158" s="20" t="s">
        <v>108</v>
      </c>
      <c r="AE158" s="88"/>
    </row>
    <row r="159" spans="1:31" s="19" customFormat="1" ht="12.75">
      <c r="A159" s="34">
        <v>520301</v>
      </c>
      <c r="B159" s="6" t="s">
        <v>481</v>
      </c>
      <c r="C159" s="7" t="s">
        <v>618</v>
      </c>
      <c r="D159" s="6" t="s">
        <v>480</v>
      </c>
      <c r="E159" s="7" t="s">
        <v>51</v>
      </c>
      <c r="F159" s="14" t="s">
        <v>32</v>
      </c>
      <c r="G159" s="45">
        <v>2</v>
      </c>
      <c r="H159" s="6"/>
      <c r="I159" s="6"/>
      <c r="J159" s="6"/>
      <c r="K159" s="6"/>
      <c r="L159" s="6"/>
      <c r="M159" s="6">
        <v>1</v>
      </c>
      <c r="N159" s="6">
        <v>1</v>
      </c>
      <c r="O159" s="6"/>
      <c r="P159" s="6"/>
      <c r="Q159" s="6">
        <v>2</v>
      </c>
      <c r="R159" s="6"/>
      <c r="S159" s="6">
        <v>11</v>
      </c>
      <c r="T159" s="6">
        <v>7</v>
      </c>
      <c r="U159" s="6"/>
      <c r="V159" s="6"/>
      <c r="W159" s="6"/>
      <c r="X159" s="14"/>
      <c r="Y159" s="26">
        <f t="shared" si="8"/>
        <v>16</v>
      </c>
      <c r="Z159" s="14">
        <f t="shared" si="9"/>
        <v>8</v>
      </c>
      <c r="AA159" s="19">
        <f t="shared" si="11"/>
        <v>24</v>
      </c>
      <c r="AC159" s="20" t="s">
        <v>100</v>
      </c>
      <c r="AE159" s="88"/>
    </row>
    <row r="160" spans="1:31" s="19" customFormat="1" ht="12.75">
      <c r="A160" s="35">
        <v>540101</v>
      </c>
      <c r="B160" s="15" t="s">
        <v>485</v>
      </c>
      <c r="C160" s="16" t="s">
        <v>618</v>
      </c>
      <c r="D160" s="15" t="s">
        <v>484</v>
      </c>
      <c r="E160" s="16" t="s">
        <v>44</v>
      </c>
      <c r="F160" s="17" t="s">
        <v>246</v>
      </c>
      <c r="G160" s="46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>
        <v>1</v>
      </c>
      <c r="T160" s="15">
        <v>3</v>
      </c>
      <c r="U160" s="15"/>
      <c r="V160" s="15"/>
      <c r="W160" s="15"/>
      <c r="X160" s="17"/>
      <c r="Y160" s="27">
        <f t="shared" si="8"/>
        <v>1</v>
      </c>
      <c r="Z160" s="17">
        <f t="shared" si="9"/>
        <v>3</v>
      </c>
      <c r="AA160" s="19">
        <f t="shared" si="11"/>
        <v>4</v>
      </c>
      <c r="AC160" s="20" t="s">
        <v>102</v>
      </c>
      <c r="AD160" s="19">
        <f>SUM(AA160)</f>
        <v>4</v>
      </c>
      <c r="AE160" s="88">
        <v>54</v>
      </c>
    </row>
    <row r="161" spans="1:31" s="19" customFormat="1" ht="12.75">
      <c r="A161" s="20" t="s">
        <v>1</v>
      </c>
      <c r="C161" s="20"/>
      <c r="D161" s="42"/>
      <c r="E161" s="20"/>
      <c r="F161" s="20"/>
      <c r="G161" s="19">
        <f aca="true" t="shared" si="12" ref="G161:AA161">SUM(G108:G160)</f>
        <v>22</v>
      </c>
      <c r="H161" s="19">
        <f t="shared" si="12"/>
        <v>14</v>
      </c>
      <c r="I161" s="19">
        <f t="shared" si="12"/>
        <v>5</v>
      </c>
      <c r="J161" s="19">
        <f t="shared" si="12"/>
        <v>8</v>
      </c>
      <c r="K161" s="19">
        <f t="shared" si="12"/>
        <v>1</v>
      </c>
      <c r="L161" s="19">
        <f t="shared" si="12"/>
        <v>0</v>
      </c>
      <c r="M161" s="19">
        <f t="shared" si="12"/>
        <v>8</v>
      </c>
      <c r="N161" s="19">
        <f t="shared" si="12"/>
        <v>10</v>
      </c>
      <c r="O161" s="19">
        <f>SUM(O108:O160)</f>
        <v>0</v>
      </c>
      <c r="P161" s="19">
        <f>SUM(P108:P160)</f>
        <v>0</v>
      </c>
      <c r="Q161" s="19">
        <f t="shared" si="12"/>
        <v>6</v>
      </c>
      <c r="R161" s="19">
        <f t="shared" si="12"/>
        <v>17</v>
      </c>
      <c r="S161" s="19">
        <f t="shared" si="12"/>
        <v>183</v>
      </c>
      <c r="T161" s="19">
        <f t="shared" si="12"/>
        <v>227</v>
      </c>
      <c r="U161" s="19">
        <f t="shared" si="12"/>
        <v>26</v>
      </c>
      <c r="V161" s="19">
        <f t="shared" si="12"/>
        <v>57</v>
      </c>
      <c r="W161" s="19">
        <f>SUM(W108:W160)</f>
        <v>2</v>
      </c>
      <c r="X161" s="19">
        <f>SUM(X108:X160)</f>
        <v>3</v>
      </c>
      <c r="Y161" s="19">
        <f t="shared" si="12"/>
        <v>253</v>
      </c>
      <c r="Z161" s="19">
        <f t="shared" si="12"/>
        <v>336</v>
      </c>
      <c r="AA161" s="19">
        <f t="shared" si="12"/>
        <v>589</v>
      </c>
      <c r="AC161" s="20"/>
      <c r="AD161" s="19">
        <f>SUM(AD108:AD160)</f>
        <v>589</v>
      </c>
      <c r="AE161" s="88"/>
    </row>
    <row r="162" spans="1:31" s="19" customFormat="1" ht="12.75">
      <c r="A162" s="20"/>
      <c r="C162" s="20"/>
      <c r="D162" s="42"/>
      <c r="E162" s="20"/>
      <c r="F162" s="20"/>
      <c r="AC162" s="20"/>
      <c r="AE162" s="88"/>
    </row>
    <row r="163" spans="1:31" s="19" customFormat="1" ht="12.75">
      <c r="A163" s="20"/>
      <c r="C163" s="20"/>
      <c r="D163" s="42"/>
      <c r="E163" s="20"/>
      <c r="F163" s="20"/>
      <c r="AC163" s="20"/>
      <c r="AE163" s="88"/>
    </row>
    <row r="164" spans="1:29" ht="12.75">
      <c r="A164" s="2" t="s">
        <v>8</v>
      </c>
      <c r="C164" s="1"/>
      <c r="E164" s="1"/>
      <c r="AC164" s="20"/>
    </row>
    <row r="165" spans="1:5" ht="12.75">
      <c r="A165" s="2" t="s">
        <v>7</v>
      </c>
      <c r="C165" s="1"/>
      <c r="E165" s="1"/>
    </row>
    <row r="166" spans="1:5" ht="12.75">
      <c r="A166" s="2" t="s">
        <v>608</v>
      </c>
      <c r="E166" s="1"/>
    </row>
    <row r="167" spans="1:5" ht="12.75">
      <c r="A167" s="54"/>
      <c r="C167" s="2" t="s">
        <v>16</v>
      </c>
      <c r="E167" s="1"/>
    </row>
    <row r="168" spans="1:26" ht="12.75">
      <c r="A168" s="1"/>
      <c r="C168" s="1"/>
      <c r="E168" s="1"/>
      <c r="G168" s="99" t="s">
        <v>9</v>
      </c>
      <c r="H168" s="99"/>
      <c r="I168" s="99" t="s">
        <v>11</v>
      </c>
      <c r="J168" s="99"/>
      <c r="K168" s="99" t="s">
        <v>10</v>
      </c>
      <c r="L168" s="99"/>
      <c r="M168" s="99" t="s">
        <v>584</v>
      </c>
      <c r="N168" s="99"/>
      <c r="O168" s="97" t="s">
        <v>585</v>
      </c>
      <c r="P168" s="98"/>
      <c r="Q168" s="99" t="s">
        <v>3</v>
      </c>
      <c r="R168" s="99"/>
      <c r="S168" s="99" t="s">
        <v>4</v>
      </c>
      <c r="T168" s="99"/>
      <c r="U168" s="99" t="s">
        <v>5</v>
      </c>
      <c r="V168" s="99"/>
      <c r="W168" s="97" t="s">
        <v>94</v>
      </c>
      <c r="X168" s="98"/>
      <c r="Y168" s="99" t="s">
        <v>13</v>
      </c>
      <c r="Z168" s="99"/>
    </row>
    <row r="169" spans="1:31" ht="12.75">
      <c r="A169" s="3" t="s">
        <v>93</v>
      </c>
      <c r="B169" s="8" t="s">
        <v>54</v>
      </c>
      <c r="C169" s="9" t="s">
        <v>2</v>
      </c>
      <c r="D169" s="43" t="s">
        <v>55</v>
      </c>
      <c r="E169" s="9" t="s">
        <v>34</v>
      </c>
      <c r="F169" s="9" t="s">
        <v>35</v>
      </c>
      <c r="G169" s="10" t="s">
        <v>0</v>
      </c>
      <c r="H169" s="10" t="s">
        <v>6</v>
      </c>
      <c r="I169" s="10" t="s">
        <v>0</v>
      </c>
      <c r="J169" s="10" t="s">
        <v>6</v>
      </c>
      <c r="K169" s="10" t="s">
        <v>0</v>
      </c>
      <c r="L169" s="10" t="s">
        <v>6</v>
      </c>
      <c r="M169" s="33" t="s">
        <v>0</v>
      </c>
      <c r="N169" s="33" t="s">
        <v>6</v>
      </c>
      <c r="O169" s="33" t="s">
        <v>0</v>
      </c>
      <c r="P169" s="33" t="s">
        <v>6</v>
      </c>
      <c r="Q169" s="10" t="s">
        <v>0</v>
      </c>
      <c r="R169" s="10" t="s">
        <v>6</v>
      </c>
      <c r="S169" s="10" t="s">
        <v>0</v>
      </c>
      <c r="T169" s="10" t="s">
        <v>6</v>
      </c>
      <c r="U169" s="10" t="s">
        <v>0</v>
      </c>
      <c r="V169" s="10" t="s">
        <v>6</v>
      </c>
      <c r="W169" s="33" t="s">
        <v>0</v>
      </c>
      <c r="X169" s="33" t="s">
        <v>6</v>
      </c>
      <c r="Y169" s="10" t="s">
        <v>0</v>
      </c>
      <c r="Z169" s="10" t="s">
        <v>6</v>
      </c>
      <c r="AA169" s="28" t="s">
        <v>1</v>
      </c>
      <c r="AB169" s="19"/>
      <c r="AC169" s="82" t="s">
        <v>113</v>
      </c>
      <c r="AD169" s="90" t="s">
        <v>580</v>
      </c>
      <c r="AE169" s="40" t="s">
        <v>581</v>
      </c>
    </row>
    <row r="170" spans="1:31" s="19" customFormat="1" ht="12.75">
      <c r="A170" s="39" t="s">
        <v>547</v>
      </c>
      <c r="B170" s="11" t="s">
        <v>602</v>
      </c>
      <c r="C170" s="81" t="s">
        <v>88</v>
      </c>
      <c r="D170" s="11" t="s">
        <v>486</v>
      </c>
      <c r="E170" s="12" t="s">
        <v>45</v>
      </c>
      <c r="F170" s="13" t="s">
        <v>228</v>
      </c>
      <c r="G170" s="47"/>
      <c r="H170" s="11">
        <v>1</v>
      </c>
      <c r="I170" s="11">
        <v>1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3"/>
      <c r="Y170" s="25">
        <f aca="true" t="shared" si="13" ref="Y170:Y198">G170+I170+K170+M170+O170+Q170+S170+U170+W170</f>
        <v>1</v>
      </c>
      <c r="Z170" s="13">
        <f aca="true" t="shared" si="14" ref="Z170:Z198">H170+J170+L170+N170+P170+R170+T170+V170+X170</f>
        <v>1</v>
      </c>
      <c r="AA170" s="19">
        <f aca="true" t="shared" si="15" ref="AA170:AA198">SUM(Y170:Z170)</f>
        <v>2</v>
      </c>
      <c r="AC170" s="20" t="s">
        <v>109</v>
      </c>
      <c r="AD170">
        <f>SUM(AA170:AA172)</f>
        <v>4</v>
      </c>
      <c r="AE170" s="158" t="s">
        <v>86</v>
      </c>
    </row>
    <row r="171" spans="1:31" s="19" customFormat="1" ht="12.75">
      <c r="A171" s="29" t="s">
        <v>547</v>
      </c>
      <c r="B171" s="6" t="s">
        <v>592</v>
      </c>
      <c r="C171" s="7" t="s">
        <v>88</v>
      </c>
      <c r="D171" s="6" t="s">
        <v>559</v>
      </c>
      <c r="E171" s="7" t="s">
        <v>45</v>
      </c>
      <c r="F171" s="14" t="s">
        <v>228</v>
      </c>
      <c r="G171" s="45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1</v>
      </c>
      <c r="T171" s="6"/>
      <c r="U171" s="6"/>
      <c r="V171" s="6"/>
      <c r="W171" s="6"/>
      <c r="X171" s="14"/>
      <c r="Y171" s="26">
        <f t="shared" si="13"/>
        <v>1</v>
      </c>
      <c r="Z171" s="14">
        <f t="shared" si="14"/>
        <v>0</v>
      </c>
      <c r="AA171" s="19">
        <f t="shared" si="15"/>
        <v>1</v>
      </c>
      <c r="AC171" s="20" t="s">
        <v>109</v>
      </c>
      <c r="AD171"/>
      <c r="AE171" s="88"/>
    </row>
    <row r="172" spans="1:31" s="19" customFormat="1" ht="12.75">
      <c r="A172" s="29" t="s">
        <v>547</v>
      </c>
      <c r="B172" s="6" t="s">
        <v>614</v>
      </c>
      <c r="C172" s="7" t="s">
        <v>88</v>
      </c>
      <c r="D172" s="6" t="s">
        <v>560</v>
      </c>
      <c r="E172" s="7" t="s">
        <v>45</v>
      </c>
      <c r="F172" s="14" t="s">
        <v>228</v>
      </c>
      <c r="G172" s="4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>
        <v>1</v>
      </c>
      <c r="U172" s="6"/>
      <c r="V172" s="6"/>
      <c r="W172" s="6"/>
      <c r="X172" s="14"/>
      <c r="Y172" s="26">
        <f t="shared" si="13"/>
        <v>0</v>
      </c>
      <c r="Z172" s="14">
        <f t="shared" si="14"/>
        <v>1</v>
      </c>
      <c r="AA172" s="19">
        <f t="shared" si="15"/>
        <v>1</v>
      </c>
      <c r="AC172" s="20" t="s">
        <v>109</v>
      </c>
      <c r="AD172"/>
      <c r="AE172" s="88"/>
    </row>
    <row r="173" spans="1:31" s="19" customFormat="1" ht="12.75">
      <c r="A173" s="29">
        <v>110101</v>
      </c>
      <c r="B173" s="6" t="s">
        <v>488</v>
      </c>
      <c r="C173" s="7" t="s">
        <v>88</v>
      </c>
      <c r="D173" s="6" t="s">
        <v>487</v>
      </c>
      <c r="E173" s="7" t="s">
        <v>44</v>
      </c>
      <c r="F173" s="14" t="s">
        <v>258</v>
      </c>
      <c r="G173" s="4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>
        <v>1</v>
      </c>
      <c r="T173" s="6"/>
      <c r="U173" s="6"/>
      <c r="V173" s="6"/>
      <c r="W173" s="6"/>
      <c r="X173" s="14"/>
      <c r="Y173" s="26">
        <f t="shared" si="13"/>
        <v>1</v>
      </c>
      <c r="Z173" s="14">
        <f t="shared" si="14"/>
        <v>0</v>
      </c>
      <c r="AA173" s="19">
        <f>SUM(Y173:Z173)</f>
        <v>1</v>
      </c>
      <c r="AC173" s="20" t="s">
        <v>109</v>
      </c>
      <c r="AD173">
        <f>SUM(AA173)</f>
        <v>1</v>
      </c>
      <c r="AE173" s="88">
        <v>11</v>
      </c>
    </row>
    <row r="174" spans="1:31" s="19" customFormat="1" ht="12.75">
      <c r="A174" s="29">
        <v>130101</v>
      </c>
      <c r="B174" s="6" t="s">
        <v>490</v>
      </c>
      <c r="C174" s="7" t="s">
        <v>88</v>
      </c>
      <c r="D174" s="6" t="s">
        <v>489</v>
      </c>
      <c r="E174" s="7" t="s">
        <v>46</v>
      </c>
      <c r="F174" s="14" t="s">
        <v>28</v>
      </c>
      <c r="G174" s="4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>
        <v>3</v>
      </c>
      <c r="T174" s="6">
        <v>8</v>
      </c>
      <c r="U174" s="6"/>
      <c r="V174" s="6"/>
      <c r="W174" s="6"/>
      <c r="X174" s="14"/>
      <c r="Y174" s="26">
        <f t="shared" si="13"/>
        <v>3</v>
      </c>
      <c r="Z174" s="14">
        <f t="shared" si="14"/>
        <v>8</v>
      </c>
      <c r="AA174" s="19">
        <f>SUM(Y174:Z174)</f>
        <v>11</v>
      </c>
      <c r="AC174" s="20" t="s">
        <v>109</v>
      </c>
      <c r="AD174">
        <f>SUM(AA174)</f>
        <v>11</v>
      </c>
      <c r="AE174" s="88">
        <v>13</v>
      </c>
    </row>
    <row r="175" spans="1:31" s="19" customFormat="1" ht="12.75">
      <c r="A175" s="34">
        <v>140701</v>
      </c>
      <c r="B175" s="6" t="s">
        <v>492</v>
      </c>
      <c r="C175" s="7" t="s">
        <v>88</v>
      </c>
      <c r="D175" s="6" t="s">
        <v>491</v>
      </c>
      <c r="E175" s="7" t="s">
        <v>47</v>
      </c>
      <c r="F175" s="14" t="s">
        <v>270</v>
      </c>
      <c r="G175" s="45">
        <v>1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4"/>
      <c r="Y175" s="26">
        <f t="shared" si="13"/>
        <v>1</v>
      </c>
      <c r="Z175" s="14">
        <f t="shared" si="14"/>
        <v>0</v>
      </c>
      <c r="AA175" s="19">
        <f t="shared" si="15"/>
        <v>1</v>
      </c>
      <c r="AC175" s="20" t="s">
        <v>109</v>
      </c>
      <c r="AD175">
        <f>SUM(AA175:AA179)</f>
        <v>10</v>
      </c>
      <c r="AE175" s="88">
        <v>14</v>
      </c>
    </row>
    <row r="176" spans="1:31" s="19" customFormat="1" ht="12.75">
      <c r="A176" s="34">
        <v>140801</v>
      </c>
      <c r="B176" s="6" t="s">
        <v>562</v>
      </c>
      <c r="C176" s="7" t="s">
        <v>88</v>
      </c>
      <c r="D176" s="6" t="s">
        <v>561</v>
      </c>
      <c r="E176" s="7" t="s">
        <v>47</v>
      </c>
      <c r="F176" s="14" t="s">
        <v>270</v>
      </c>
      <c r="G176" s="45">
        <v>1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>
        <v>1</v>
      </c>
      <c r="T176" s="6"/>
      <c r="U176" s="6"/>
      <c r="V176" s="6"/>
      <c r="W176" s="6"/>
      <c r="X176" s="14"/>
      <c r="Y176" s="26">
        <f t="shared" si="13"/>
        <v>2</v>
      </c>
      <c r="Z176" s="14">
        <f t="shared" si="14"/>
        <v>0</v>
      </c>
      <c r="AA176" s="19">
        <f t="shared" si="15"/>
        <v>2</v>
      </c>
      <c r="AC176" s="20" t="s">
        <v>109</v>
      </c>
      <c r="AD176"/>
      <c r="AE176" s="88"/>
    </row>
    <row r="177" spans="1:31" s="19" customFormat="1" ht="12.75">
      <c r="A177" s="34">
        <v>141001</v>
      </c>
      <c r="B177" s="6" t="s">
        <v>494</v>
      </c>
      <c r="C177" s="7" t="s">
        <v>88</v>
      </c>
      <c r="D177" s="6" t="s">
        <v>493</v>
      </c>
      <c r="E177" s="7" t="s">
        <v>47</v>
      </c>
      <c r="F177" s="14" t="s">
        <v>270</v>
      </c>
      <c r="G177" s="45"/>
      <c r="H177" s="6">
        <v>1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>
        <v>1</v>
      </c>
      <c r="W177" s="6"/>
      <c r="X177" s="14"/>
      <c r="Y177" s="26">
        <f t="shared" si="13"/>
        <v>0</v>
      </c>
      <c r="Z177" s="14">
        <f t="shared" si="14"/>
        <v>2</v>
      </c>
      <c r="AA177" s="19">
        <f t="shared" si="15"/>
        <v>2</v>
      </c>
      <c r="AC177" s="20" t="s">
        <v>109</v>
      </c>
      <c r="AE177" s="88"/>
    </row>
    <row r="178" spans="1:31" s="19" customFormat="1" ht="12.75">
      <c r="A178" s="34">
        <v>141901</v>
      </c>
      <c r="B178" s="6" t="s">
        <v>496</v>
      </c>
      <c r="C178" s="7" t="s">
        <v>88</v>
      </c>
      <c r="D178" s="6" t="s">
        <v>495</v>
      </c>
      <c r="E178" s="7" t="s">
        <v>47</v>
      </c>
      <c r="F178" s="14" t="s">
        <v>270</v>
      </c>
      <c r="G178" s="45">
        <v>1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>
        <v>2</v>
      </c>
      <c r="T178" s="6">
        <v>1</v>
      </c>
      <c r="U178" s="6"/>
      <c r="V178" s="6"/>
      <c r="W178" s="6"/>
      <c r="X178" s="14"/>
      <c r="Y178" s="26">
        <f t="shared" si="13"/>
        <v>3</v>
      </c>
      <c r="Z178" s="14">
        <f t="shared" si="14"/>
        <v>1</v>
      </c>
      <c r="AA178" s="19">
        <f t="shared" si="15"/>
        <v>4</v>
      </c>
      <c r="AC178" s="20" t="s">
        <v>109</v>
      </c>
      <c r="AE178" s="88"/>
    </row>
    <row r="179" spans="1:31" s="19" customFormat="1" ht="12.75">
      <c r="A179" s="34">
        <v>142401</v>
      </c>
      <c r="B179" s="6" t="s">
        <v>498</v>
      </c>
      <c r="C179" s="7" t="s">
        <v>88</v>
      </c>
      <c r="D179" s="6" t="s">
        <v>497</v>
      </c>
      <c r="E179" s="7" t="s">
        <v>47</v>
      </c>
      <c r="F179" s="14" t="s">
        <v>270</v>
      </c>
      <c r="G179" s="45"/>
      <c r="H179" s="6">
        <v>1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4"/>
      <c r="Y179" s="26">
        <f t="shared" si="13"/>
        <v>0</v>
      </c>
      <c r="Z179" s="14">
        <f t="shared" si="14"/>
        <v>1</v>
      </c>
      <c r="AA179" s="19">
        <f t="shared" si="15"/>
        <v>1</v>
      </c>
      <c r="AC179" s="20" t="s">
        <v>109</v>
      </c>
      <c r="AE179" s="88"/>
    </row>
    <row r="180" spans="1:31" s="19" customFormat="1" ht="12.75">
      <c r="A180" s="34">
        <v>230101</v>
      </c>
      <c r="B180" s="6" t="s">
        <v>500</v>
      </c>
      <c r="C180" s="7" t="s">
        <v>88</v>
      </c>
      <c r="D180" s="6" t="s">
        <v>499</v>
      </c>
      <c r="E180" s="7" t="s">
        <v>44</v>
      </c>
      <c r="F180" s="14" t="s">
        <v>246</v>
      </c>
      <c r="G180" s="4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>
        <v>1</v>
      </c>
      <c r="T180" s="6"/>
      <c r="U180" s="6"/>
      <c r="V180" s="6">
        <v>2</v>
      </c>
      <c r="W180" s="6"/>
      <c r="X180" s="14"/>
      <c r="Y180" s="26">
        <f t="shared" si="13"/>
        <v>1</v>
      </c>
      <c r="Z180" s="14">
        <f t="shared" si="14"/>
        <v>2</v>
      </c>
      <c r="AA180" s="19">
        <f t="shared" si="15"/>
        <v>3</v>
      </c>
      <c r="AC180" s="20" t="s">
        <v>109</v>
      </c>
      <c r="AD180" s="19">
        <f>SUM(AA180)</f>
        <v>3</v>
      </c>
      <c r="AE180" s="88">
        <v>23</v>
      </c>
    </row>
    <row r="181" spans="1:31" s="19" customFormat="1" ht="12.75">
      <c r="A181" s="34">
        <v>260202</v>
      </c>
      <c r="B181" s="6" t="s">
        <v>502</v>
      </c>
      <c r="C181" s="7" t="s">
        <v>88</v>
      </c>
      <c r="D181" s="6" t="s">
        <v>501</v>
      </c>
      <c r="E181" s="7" t="s">
        <v>44</v>
      </c>
      <c r="F181" s="14" t="s">
        <v>228</v>
      </c>
      <c r="G181" s="4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>
        <v>4</v>
      </c>
      <c r="T181" s="6"/>
      <c r="U181" s="6"/>
      <c r="V181" s="6"/>
      <c r="W181" s="6"/>
      <c r="X181" s="14"/>
      <c r="Y181" s="26">
        <f t="shared" si="13"/>
        <v>4</v>
      </c>
      <c r="Z181" s="14">
        <f t="shared" si="14"/>
        <v>0</v>
      </c>
      <c r="AA181" s="19">
        <f t="shared" si="15"/>
        <v>4</v>
      </c>
      <c r="AC181" s="20" t="s">
        <v>109</v>
      </c>
      <c r="AD181" s="19">
        <f>SUM(AA181:AA182)</f>
        <v>6</v>
      </c>
      <c r="AE181" s="88">
        <v>26</v>
      </c>
    </row>
    <row r="182" spans="1:31" s="19" customFormat="1" ht="12.75">
      <c r="A182" s="34">
        <v>260204</v>
      </c>
      <c r="B182" s="6" t="s">
        <v>598</v>
      </c>
      <c r="C182" s="7" t="s">
        <v>88</v>
      </c>
      <c r="D182" s="6" t="s">
        <v>563</v>
      </c>
      <c r="E182" s="7" t="s">
        <v>45</v>
      </c>
      <c r="F182" s="14" t="s">
        <v>228</v>
      </c>
      <c r="G182" s="4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>
        <v>2</v>
      </c>
      <c r="U182" s="6"/>
      <c r="V182" s="6"/>
      <c r="W182" s="6"/>
      <c r="X182" s="14"/>
      <c r="Y182" s="26">
        <f t="shared" si="13"/>
        <v>0</v>
      </c>
      <c r="Z182" s="14">
        <f t="shared" si="14"/>
        <v>2</v>
      </c>
      <c r="AA182" s="19">
        <f t="shared" si="15"/>
        <v>2</v>
      </c>
      <c r="AC182" s="20" t="s">
        <v>109</v>
      </c>
      <c r="AE182" s="88"/>
    </row>
    <row r="183" spans="1:31" s="19" customFormat="1" ht="12.75">
      <c r="A183" s="34">
        <v>270101</v>
      </c>
      <c r="B183" s="6" t="s">
        <v>504</v>
      </c>
      <c r="C183" s="7" t="s">
        <v>88</v>
      </c>
      <c r="D183" s="6" t="s">
        <v>503</v>
      </c>
      <c r="E183" s="7" t="s">
        <v>44</v>
      </c>
      <c r="F183" s="14" t="s">
        <v>258</v>
      </c>
      <c r="G183" s="45">
        <v>1</v>
      </c>
      <c r="H183" s="6"/>
      <c r="I183" s="6"/>
      <c r="J183" s="6"/>
      <c r="K183" s="6"/>
      <c r="L183" s="6"/>
      <c r="M183" s="6"/>
      <c r="N183" s="6"/>
      <c r="O183" s="6"/>
      <c r="P183" s="6"/>
      <c r="Q183" s="6">
        <v>1</v>
      </c>
      <c r="R183" s="6"/>
      <c r="S183" s="6">
        <v>3</v>
      </c>
      <c r="T183" s="6">
        <v>2</v>
      </c>
      <c r="U183" s="6"/>
      <c r="V183" s="6"/>
      <c r="W183" s="6"/>
      <c r="X183" s="14"/>
      <c r="Y183" s="26">
        <f t="shared" si="13"/>
        <v>5</v>
      </c>
      <c r="Z183" s="14">
        <f t="shared" si="14"/>
        <v>2</v>
      </c>
      <c r="AA183" s="19">
        <f t="shared" si="15"/>
        <v>7</v>
      </c>
      <c r="AC183" s="20" t="s">
        <v>109</v>
      </c>
      <c r="AD183" s="19">
        <f>SUM(AA183)</f>
        <v>7</v>
      </c>
      <c r="AE183" s="88">
        <v>27</v>
      </c>
    </row>
    <row r="184" spans="1:31" s="51" customFormat="1" ht="12.75">
      <c r="A184" s="55">
        <v>300101</v>
      </c>
      <c r="B184" s="49" t="s">
        <v>565</v>
      </c>
      <c r="C184" s="56" t="s">
        <v>88</v>
      </c>
      <c r="D184" s="49" t="s">
        <v>564</v>
      </c>
      <c r="E184" s="56" t="s">
        <v>45</v>
      </c>
      <c r="F184" s="57" t="s">
        <v>309</v>
      </c>
      <c r="G184" s="58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>
        <v>1</v>
      </c>
      <c r="U184" s="49"/>
      <c r="V184" s="49"/>
      <c r="W184" s="49"/>
      <c r="X184" s="57"/>
      <c r="Y184" s="59">
        <f t="shared" si="13"/>
        <v>0</v>
      </c>
      <c r="Z184" s="57">
        <f t="shared" si="14"/>
        <v>1</v>
      </c>
      <c r="AA184" s="51">
        <f t="shared" si="15"/>
        <v>1</v>
      </c>
      <c r="AC184" s="20" t="s">
        <v>109</v>
      </c>
      <c r="AD184" s="51">
        <f>SUM(AA184)</f>
        <v>1</v>
      </c>
      <c r="AE184" s="90">
        <v>30</v>
      </c>
    </row>
    <row r="185" spans="1:31" s="19" customFormat="1" ht="12.75">
      <c r="A185" s="34">
        <v>400501</v>
      </c>
      <c r="B185" s="6" t="s">
        <v>506</v>
      </c>
      <c r="C185" s="7" t="s">
        <v>88</v>
      </c>
      <c r="D185" s="6" t="s">
        <v>505</v>
      </c>
      <c r="E185" s="7" t="s">
        <v>44</v>
      </c>
      <c r="F185" s="14" t="s">
        <v>258</v>
      </c>
      <c r="G185" s="45">
        <v>1</v>
      </c>
      <c r="H185" s="6">
        <v>2</v>
      </c>
      <c r="I185" s="6"/>
      <c r="J185" s="6"/>
      <c r="K185" s="6"/>
      <c r="L185" s="6"/>
      <c r="M185" s="6"/>
      <c r="N185" s="6">
        <v>1</v>
      </c>
      <c r="O185" s="6"/>
      <c r="P185" s="6"/>
      <c r="Q185" s="6"/>
      <c r="R185" s="6"/>
      <c r="S185" s="6">
        <v>2</v>
      </c>
      <c r="T185" s="6"/>
      <c r="U185" s="6"/>
      <c r="V185" s="6"/>
      <c r="W185" s="6"/>
      <c r="X185" s="14"/>
      <c r="Y185" s="26">
        <f t="shared" si="13"/>
        <v>3</v>
      </c>
      <c r="Z185" s="14">
        <f t="shared" si="14"/>
        <v>3</v>
      </c>
      <c r="AA185" s="19">
        <f t="shared" si="15"/>
        <v>6</v>
      </c>
      <c r="AC185" s="20" t="s">
        <v>109</v>
      </c>
      <c r="AD185" s="19">
        <f>SUM(AA185:AA187)</f>
        <v>15</v>
      </c>
      <c r="AE185" s="88">
        <v>40</v>
      </c>
    </row>
    <row r="186" spans="1:31" s="19" customFormat="1" ht="12.75">
      <c r="A186" s="34">
        <v>400607</v>
      </c>
      <c r="B186" s="6" t="s">
        <v>508</v>
      </c>
      <c r="C186" s="7" t="s">
        <v>88</v>
      </c>
      <c r="D186" s="6" t="s">
        <v>507</v>
      </c>
      <c r="E186" s="7" t="s">
        <v>48</v>
      </c>
      <c r="F186" s="14" t="s">
        <v>30</v>
      </c>
      <c r="G186" s="45">
        <v>2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>
        <v>2</v>
      </c>
      <c r="T186" s="6"/>
      <c r="U186" s="6"/>
      <c r="V186" s="6">
        <v>2</v>
      </c>
      <c r="W186" s="6"/>
      <c r="X186" s="14"/>
      <c r="Y186" s="26">
        <f t="shared" si="13"/>
        <v>4</v>
      </c>
      <c r="Z186" s="14">
        <f t="shared" si="14"/>
        <v>2</v>
      </c>
      <c r="AA186" s="19">
        <f t="shared" si="15"/>
        <v>6</v>
      </c>
      <c r="AC186" s="20" t="s">
        <v>109</v>
      </c>
      <c r="AE186" s="88"/>
    </row>
    <row r="187" spans="1:31" s="19" customFormat="1" ht="12.75">
      <c r="A187" s="34">
        <v>400801</v>
      </c>
      <c r="B187" s="6" t="s">
        <v>510</v>
      </c>
      <c r="C187" s="7" t="s">
        <v>88</v>
      </c>
      <c r="D187" s="6" t="s">
        <v>509</v>
      </c>
      <c r="E187" s="7" t="s">
        <v>44</v>
      </c>
      <c r="F187" s="14" t="s">
        <v>258</v>
      </c>
      <c r="G187" s="45">
        <v>1</v>
      </c>
      <c r="H187" s="6"/>
      <c r="I187" s="6"/>
      <c r="J187" s="6"/>
      <c r="K187" s="6"/>
      <c r="L187" s="6"/>
      <c r="M187" s="6"/>
      <c r="N187" s="6">
        <v>1</v>
      </c>
      <c r="O187" s="6"/>
      <c r="P187" s="6"/>
      <c r="Q187" s="6"/>
      <c r="R187" s="6"/>
      <c r="S187" s="6">
        <v>1</v>
      </c>
      <c r="T187" s="6"/>
      <c r="U187" s="6"/>
      <c r="V187" s="6"/>
      <c r="W187" s="6"/>
      <c r="X187" s="14"/>
      <c r="Y187" s="26">
        <f t="shared" si="13"/>
        <v>2</v>
      </c>
      <c r="Z187" s="14">
        <f t="shared" si="14"/>
        <v>1</v>
      </c>
      <c r="AA187" s="19">
        <f t="shared" si="15"/>
        <v>3</v>
      </c>
      <c r="AC187" s="20" t="s">
        <v>109</v>
      </c>
      <c r="AE187" s="88"/>
    </row>
    <row r="188" spans="1:31" s="19" customFormat="1" ht="12.75">
      <c r="A188" s="34">
        <v>422704</v>
      </c>
      <c r="B188" s="6" t="s">
        <v>515</v>
      </c>
      <c r="C188" s="7" t="s">
        <v>88</v>
      </c>
      <c r="D188" s="6" t="s">
        <v>514</v>
      </c>
      <c r="E188" s="7" t="s">
        <v>44</v>
      </c>
      <c r="F188" s="14" t="s">
        <v>249</v>
      </c>
      <c r="G188" s="4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>
        <v>2</v>
      </c>
      <c r="S188" s="6"/>
      <c r="T188" s="6">
        <v>1</v>
      </c>
      <c r="U188" s="6">
        <v>1</v>
      </c>
      <c r="V188" s="6">
        <v>1</v>
      </c>
      <c r="W188" s="6"/>
      <c r="X188" s="14"/>
      <c r="Y188" s="26">
        <f>G188+I188+K188+M188+O188+Q188+S188+U188+W188</f>
        <v>1</v>
      </c>
      <c r="Z188" s="14">
        <f>H188+J188+L188+N188+P188+R188+T188+V188+X188</f>
        <v>4</v>
      </c>
      <c r="AA188" s="19">
        <f>SUM(Y188:Z188)</f>
        <v>5</v>
      </c>
      <c r="AC188" s="20" t="s">
        <v>109</v>
      </c>
      <c r="AD188" s="19">
        <f>SUM(AA188:AA191)</f>
        <v>12</v>
      </c>
      <c r="AE188" s="88">
        <v>42</v>
      </c>
    </row>
    <row r="189" spans="1:31" s="19" customFormat="1" ht="12.75">
      <c r="A189" s="34">
        <v>422801</v>
      </c>
      <c r="B189" s="6" t="s">
        <v>603</v>
      </c>
      <c r="C189" s="7" t="s">
        <v>88</v>
      </c>
      <c r="D189" s="6" t="s">
        <v>511</v>
      </c>
      <c r="E189" s="7" t="s">
        <v>44</v>
      </c>
      <c r="F189" s="14" t="s">
        <v>249</v>
      </c>
      <c r="G189" s="4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>
        <v>1</v>
      </c>
      <c r="T189" s="6">
        <v>1</v>
      </c>
      <c r="U189" s="6"/>
      <c r="V189" s="6">
        <v>1</v>
      </c>
      <c r="W189" s="6"/>
      <c r="X189" s="14"/>
      <c r="Y189" s="26">
        <f>G189+I189+K189+M189+O189+Q189+S189+U189+W189</f>
        <v>1</v>
      </c>
      <c r="Z189" s="14">
        <f>H189+J189+L189+N189+P189+R189+T189+V189+X189</f>
        <v>2</v>
      </c>
      <c r="AA189" s="19">
        <f>SUM(Y189:Z189)</f>
        <v>3</v>
      </c>
      <c r="AC189" s="20" t="s">
        <v>109</v>
      </c>
      <c r="AE189" s="88"/>
    </row>
    <row r="190" spans="1:31" s="19" customFormat="1" ht="12.75">
      <c r="A190" s="34">
        <v>422805</v>
      </c>
      <c r="B190" s="6" t="s">
        <v>513</v>
      </c>
      <c r="C190" s="7" t="s">
        <v>88</v>
      </c>
      <c r="D190" s="6" t="s">
        <v>512</v>
      </c>
      <c r="E190" s="7" t="s">
        <v>44</v>
      </c>
      <c r="F190" s="14" t="s">
        <v>249</v>
      </c>
      <c r="G190" s="45"/>
      <c r="H190" s="6"/>
      <c r="I190" s="6">
        <v>1</v>
      </c>
      <c r="J190" s="6"/>
      <c r="K190" s="6"/>
      <c r="L190" s="6"/>
      <c r="M190" s="6"/>
      <c r="N190" s="6"/>
      <c r="O190" s="6"/>
      <c r="P190" s="6"/>
      <c r="Q190" s="6"/>
      <c r="R190" s="6"/>
      <c r="S190" s="6">
        <v>1</v>
      </c>
      <c r="T190" s="6">
        <v>1</v>
      </c>
      <c r="U190" s="6"/>
      <c r="V190" s="6"/>
      <c r="W190" s="6"/>
      <c r="X190" s="14"/>
      <c r="Y190" s="26">
        <f>G190+I190+K190+M190+O190+Q190+S190+U190+W190</f>
        <v>2</v>
      </c>
      <c r="Z190" s="14">
        <f>H190+J190+L190+N190+P190+R190+T190+V190+X190</f>
        <v>1</v>
      </c>
      <c r="AA190" s="19">
        <f>SUM(Y190:Z190)</f>
        <v>3</v>
      </c>
      <c r="AC190" s="20" t="s">
        <v>109</v>
      </c>
      <c r="AE190" s="88"/>
    </row>
    <row r="191" spans="1:31" s="19" customFormat="1" ht="12.75">
      <c r="A191" s="34">
        <v>422899</v>
      </c>
      <c r="B191" s="6" t="s">
        <v>567</v>
      </c>
      <c r="C191" s="7" t="s">
        <v>88</v>
      </c>
      <c r="D191" s="6" t="s">
        <v>566</v>
      </c>
      <c r="E191" s="7" t="s">
        <v>44</v>
      </c>
      <c r="F191" s="14" t="s">
        <v>249</v>
      </c>
      <c r="G191" s="45">
        <v>1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4"/>
      <c r="Y191" s="26">
        <f>G191+I191+K191+M191+O191+Q191+S191+U191+W191</f>
        <v>1</v>
      </c>
      <c r="Z191" s="14">
        <f>H191+J191+L191+N191+P191+R191+T191+V191+X191</f>
        <v>0</v>
      </c>
      <c r="AA191" s="19">
        <f>SUM(Y191:Z191)</f>
        <v>1</v>
      </c>
      <c r="AC191" s="20" t="s">
        <v>109</v>
      </c>
      <c r="AE191" s="88"/>
    </row>
    <row r="192" spans="1:31" s="19" customFormat="1" ht="12.75">
      <c r="A192" s="34">
        <v>440501</v>
      </c>
      <c r="B192" s="6" t="s">
        <v>517</v>
      </c>
      <c r="C192" s="7" t="s">
        <v>88</v>
      </c>
      <c r="D192" s="6" t="s">
        <v>516</v>
      </c>
      <c r="E192" s="7" t="s">
        <v>45</v>
      </c>
      <c r="F192" s="14" t="s">
        <v>228</v>
      </c>
      <c r="G192" s="45">
        <v>1</v>
      </c>
      <c r="H192" s="6"/>
      <c r="I192" s="6"/>
      <c r="J192" s="6"/>
      <c r="K192" s="6"/>
      <c r="L192" s="6"/>
      <c r="M192" s="6"/>
      <c r="N192" s="6">
        <v>1</v>
      </c>
      <c r="O192" s="6"/>
      <c r="P192" s="6"/>
      <c r="Q192" s="6"/>
      <c r="R192" s="6"/>
      <c r="S192" s="6"/>
      <c r="T192" s="6"/>
      <c r="U192" s="6"/>
      <c r="V192" s="6"/>
      <c r="W192" s="6"/>
      <c r="X192" s="14"/>
      <c r="Y192" s="26">
        <f t="shared" si="13"/>
        <v>1</v>
      </c>
      <c r="Z192" s="14">
        <f t="shared" si="14"/>
        <v>1</v>
      </c>
      <c r="AA192" s="19">
        <f t="shared" si="15"/>
        <v>2</v>
      </c>
      <c r="AC192" s="20" t="s">
        <v>109</v>
      </c>
      <c r="AD192" s="19">
        <f>SUM(AA192)</f>
        <v>2</v>
      </c>
      <c r="AE192" s="88">
        <v>44</v>
      </c>
    </row>
    <row r="193" spans="1:31" s="19" customFormat="1" ht="12.75">
      <c r="A193" s="34">
        <v>450602</v>
      </c>
      <c r="B193" s="6" t="s">
        <v>519</v>
      </c>
      <c r="C193" s="7" t="s">
        <v>88</v>
      </c>
      <c r="D193" s="6" t="s">
        <v>518</v>
      </c>
      <c r="E193" s="7" t="s">
        <v>45</v>
      </c>
      <c r="F193" s="14" t="s">
        <v>228</v>
      </c>
      <c r="G193" s="45">
        <v>1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4"/>
      <c r="Y193" s="26">
        <f t="shared" si="13"/>
        <v>1</v>
      </c>
      <c r="Z193" s="14">
        <f t="shared" si="14"/>
        <v>0</v>
      </c>
      <c r="AA193" s="19">
        <f t="shared" si="15"/>
        <v>1</v>
      </c>
      <c r="AC193" s="20" t="s">
        <v>109</v>
      </c>
      <c r="AD193" s="19">
        <f>SUM(AA193)</f>
        <v>1</v>
      </c>
      <c r="AE193" s="88">
        <v>45</v>
      </c>
    </row>
    <row r="194" spans="1:31" s="19" customFormat="1" ht="12.75">
      <c r="A194" s="34">
        <v>512003</v>
      </c>
      <c r="B194" s="6" t="s">
        <v>617</v>
      </c>
      <c r="C194" s="7" t="s">
        <v>88</v>
      </c>
      <c r="D194" s="6" t="s">
        <v>568</v>
      </c>
      <c r="E194" s="7" t="s">
        <v>50</v>
      </c>
      <c r="F194" s="14" t="s">
        <v>31</v>
      </c>
      <c r="G194" s="45"/>
      <c r="H194" s="6">
        <v>1</v>
      </c>
      <c r="I194" s="6"/>
      <c r="J194" s="6"/>
      <c r="K194" s="6"/>
      <c r="L194" s="6"/>
      <c r="M194" s="6">
        <v>1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4"/>
      <c r="Y194" s="26">
        <f t="shared" si="13"/>
        <v>1</v>
      </c>
      <c r="Z194" s="14">
        <f t="shared" si="14"/>
        <v>1</v>
      </c>
      <c r="AA194" s="19">
        <f t="shared" si="15"/>
        <v>2</v>
      </c>
      <c r="AC194" s="20" t="s">
        <v>109</v>
      </c>
      <c r="AD194" s="19">
        <f>SUM(AA194:AA197)</f>
        <v>48</v>
      </c>
      <c r="AE194" s="88">
        <v>51</v>
      </c>
    </row>
    <row r="195" spans="1:31" s="19" customFormat="1" ht="12.75">
      <c r="A195" s="34">
        <v>512003</v>
      </c>
      <c r="B195" s="6" t="s">
        <v>521</v>
      </c>
      <c r="C195" s="7" t="s">
        <v>88</v>
      </c>
      <c r="D195" s="6" t="s">
        <v>520</v>
      </c>
      <c r="E195" s="7" t="s">
        <v>50</v>
      </c>
      <c r="F195" s="14" t="s">
        <v>31</v>
      </c>
      <c r="G195" s="45">
        <v>2</v>
      </c>
      <c r="H195" s="6">
        <v>4</v>
      </c>
      <c r="I195" s="6"/>
      <c r="J195" s="6"/>
      <c r="K195" s="6"/>
      <c r="L195" s="6"/>
      <c r="M195" s="6">
        <v>3</v>
      </c>
      <c r="N195" s="6"/>
      <c r="O195" s="6"/>
      <c r="P195" s="6"/>
      <c r="Q195" s="6"/>
      <c r="R195" s="6"/>
      <c r="S195" s="6">
        <v>3</v>
      </c>
      <c r="T195" s="6">
        <v>1</v>
      </c>
      <c r="U195" s="6">
        <v>3</v>
      </c>
      <c r="V195" s="6"/>
      <c r="W195" s="6"/>
      <c r="X195" s="14"/>
      <c r="Y195" s="26">
        <f t="shared" si="13"/>
        <v>11</v>
      </c>
      <c r="Z195" s="14">
        <f t="shared" si="14"/>
        <v>5</v>
      </c>
      <c r="AA195" s="19">
        <f t="shared" si="15"/>
        <v>16</v>
      </c>
      <c r="AC195" s="20" t="s">
        <v>109</v>
      </c>
      <c r="AE195" s="88"/>
    </row>
    <row r="196" spans="1:31" s="19" customFormat="1" ht="12.75">
      <c r="A196" s="34">
        <v>512308</v>
      </c>
      <c r="B196" s="6" t="s">
        <v>523</v>
      </c>
      <c r="C196" s="7" t="s">
        <v>88</v>
      </c>
      <c r="D196" s="6" t="s">
        <v>522</v>
      </c>
      <c r="E196" s="7" t="s">
        <v>46</v>
      </c>
      <c r="F196" s="14" t="s">
        <v>28</v>
      </c>
      <c r="G196" s="45"/>
      <c r="H196" s="6"/>
      <c r="I196" s="6"/>
      <c r="J196" s="6"/>
      <c r="K196" s="6">
        <v>1</v>
      </c>
      <c r="L196" s="6"/>
      <c r="M196" s="6"/>
      <c r="N196" s="6"/>
      <c r="O196" s="6"/>
      <c r="P196" s="6"/>
      <c r="Q196" s="6"/>
      <c r="R196" s="6"/>
      <c r="S196" s="6">
        <v>7</v>
      </c>
      <c r="T196" s="6">
        <v>14</v>
      </c>
      <c r="U196" s="6">
        <v>1</v>
      </c>
      <c r="V196" s="6">
        <v>3</v>
      </c>
      <c r="W196" s="6"/>
      <c r="X196" s="14"/>
      <c r="Y196" s="26">
        <f t="shared" si="13"/>
        <v>9</v>
      </c>
      <c r="Z196" s="14">
        <f t="shared" si="14"/>
        <v>17</v>
      </c>
      <c r="AA196" s="19">
        <f t="shared" si="15"/>
        <v>26</v>
      </c>
      <c r="AC196" s="20" t="s">
        <v>110</v>
      </c>
      <c r="AE196" s="88"/>
    </row>
    <row r="197" spans="1:31" s="19" customFormat="1" ht="12.75">
      <c r="A197" s="34">
        <v>513808</v>
      </c>
      <c r="B197" s="6" t="s">
        <v>525</v>
      </c>
      <c r="C197" s="7" t="s">
        <v>88</v>
      </c>
      <c r="D197" s="6" t="s">
        <v>524</v>
      </c>
      <c r="E197" s="7" t="s">
        <v>49</v>
      </c>
      <c r="F197" s="14" t="s">
        <v>379</v>
      </c>
      <c r="G197" s="4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>
        <v>4</v>
      </c>
      <c r="U197" s="6"/>
      <c r="V197" s="6"/>
      <c r="W197" s="6"/>
      <c r="X197" s="14"/>
      <c r="Y197" s="26">
        <f t="shared" si="13"/>
        <v>0</v>
      </c>
      <c r="Z197" s="14">
        <f t="shared" si="14"/>
        <v>4</v>
      </c>
      <c r="AA197" s="19">
        <f t="shared" si="15"/>
        <v>4</v>
      </c>
      <c r="AC197" s="20" t="s">
        <v>109</v>
      </c>
      <c r="AE197" s="88"/>
    </row>
    <row r="198" spans="1:31" s="19" customFormat="1" ht="12.75">
      <c r="A198" s="35">
        <v>520201</v>
      </c>
      <c r="B198" s="15" t="s">
        <v>527</v>
      </c>
      <c r="C198" s="16" t="s">
        <v>88</v>
      </c>
      <c r="D198" s="15" t="s">
        <v>526</v>
      </c>
      <c r="E198" s="16" t="s">
        <v>51</v>
      </c>
      <c r="F198" s="17" t="s">
        <v>32</v>
      </c>
      <c r="G198" s="46"/>
      <c r="H198" s="15">
        <v>1</v>
      </c>
      <c r="I198" s="15"/>
      <c r="J198" s="15"/>
      <c r="K198" s="15"/>
      <c r="L198" s="15"/>
      <c r="M198" s="15">
        <v>1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7"/>
      <c r="Y198" s="27">
        <f t="shared" si="13"/>
        <v>1</v>
      </c>
      <c r="Z198" s="17">
        <f t="shared" si="14"/>
        <v>1</v>
      </c>
      <c r="AA198" s="19">
        <f t="shared" si="15"/>
        <v>2</v>
      </c>
      <c r="AC198" s="20" t="s">
        <v>109</v>
      </c>
      <c r="AD198" s="19">
        <f>SUM(AA198)</f>
        <v>2</v>
      </c>
      <c r="AE198" s="88">
        <v>52</v>
      </c>
    </row>
    <row r="199" spans="1:31" s="19" customFormat="1" ht="12.75">
      <c r="A199" s="20" t="s">
        <v>1</v>
      </c>
      <c r="C199" s="20"/>
      <c r="D199" s="42"/>
      <c r="E199" s="20"/>
      <c r="F199" s="20"/>
      <c r="G199" s="19">
        <f aca="true" t="shared" si="16" ref="G199:AA199">SUM(G170:G198)</f>
        <v>13</v>
      </c>
      <c r="H199" s="19">
        <f t="shared" si="16"/>
        <v>11</v>
      </c>
      <c r="I199" s="19">
        <f t="shared" si="16"/>
        <v>2</v>
      </c>
      <c r="J199" s="19">
        <f t="shared" si="16"/>
        <v>0</v>
      </c>
      <c r="K199" s="19">
        <f t="shared" si="16"/>
        <v>1</v>
      </c>
      <c r="L199" s="19">
        <f t="shared" si="16"/>
        <v>0</v>
      </c>
      <c r="M199" s="19">
        <f t="shared" si="16"/>
        <v>5</v>
      </c>
      <c r="N199" s="19">
        <f t="shared" si="16"/>
        <v>3</v>
      </c>
      <c r="O199" s="19">
        <f>SUM(O170:O198)</f>
        <v>0</v>
      </c>
      <c r="P199" s="19">
        <f>SUM(P170:P198)</f>
        <v>0</v>
      </c>
      <c r="Q199" s="19">
        <f t="shared" si="16"/>
        <v>1</v>
      </c>
      <c r="R199" s="19">
        <f t="shared" si="16"/>
        <v>2</v>
      </c>
      <c r="S199" s="19">
        <f t="shared" si="16"/>
        <v>33</v>
      </c>
      <c r="T199" s="19">
        <f t="shared" si="16"/>
        <v>37</v>
      </c>
      <c r="U199" s="19">
        <f t="shared" si="16"/>
        <v>5</v>
      </c>
      <c r="V199" s="19">
        <f t="shared" si="16"/>
        <v>10</v>
      </c>
      <c r="W199" s="19">
        <f>SUM(W170:W198)</f>
        <v>0</v>
      </c>
      <c r="X199" s="19">
        <f>SUM(X170:X198)</f>
        <v>0</v>
      </c>
      <c r="Y199" s="19">
        <f t="shared" si="16"/>
        <v>60</v>
      </c>
      <c r="Z199" s="19">
        <f t="shared" si="16"/>
        <v>63</v>
      </c>
      <c r="AA199" s="19">
        <f t="shared" si="16"/>
        <v>123</v>
      </c>
      <c r="AC199" s="1"/>
      <c r="AD199" s="19">
        <f>SUM(AD170:AD198)</f>
        <v>123</v>
      </c>
      <c r="AE199" s="88"/>
    </row>
    <row r="200" spans="1:31" s="19" customFormat="1" ht="12.75">
      <c r="A200" s="42"/>
      <c r="C200" s="20"/>
      <c r="D200" s="42"/>
      <c r="E200" s="20"/>
      <c r="F200" s="20"/>
      <c r="AC200" s="1"/>
      <c r="AE200" s="88"/>
    </row>
    <row r="201" spans="1:28" ht="12.75">
      <c r="A201" s="52"/>
      <c r="B201" s="19"/>
      <c r="C201" s="18"/>
      <c r="D201" s="42"/>
      <c r="E201" s="20"/>
      <c r="F201" s="20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5" ht="12.75">
      <c r="A202" s="2" t="s">
        <v>8</v>
      </c>
      <c r="C202" s="1"/>
      <c r="E202" s="1"/>
    </row>
    <row r="203" spans="1:5" ht="12.75">
      <c r="A203" s="2" t="s">
        <v>7</v>
      </c>
      <c r="C203" s="1"/>
      <c r="E203" s="1"/>
    </row>
    <row r="204" spans="1:5" ht="12.75">
      <c r="A204" s="2" t="s">
        <v>608</v>
      </c>
      <c r="E204" s="1"/>
    </row>
    <row r="205" spans="1:5" ht="12.75">
      <c r="A205" s="2"/>
      <c r="C205" s="2" t="s">
        <v>92</v>
      </c>
      <c r="E205" s="1"/>
    </row>
    <row r="206" spans="3:26" ht="12.75">
      <c r="C206" s="1"/>
      <c r="E206" s="1"/>
      <c r="G206" s="99" t="s">
        <v>9</v>
      </c>
      <c r="H206" s="99"/>
      <c r="I206" s="99" t="s">
        <v>11</v>
      </c>
      <c r="J206" s="99"/>
      <c r="K206" s="99" t="s">
        <v>10</v>
      </c>
      <c r="L206" s="99"/>
      <c r="M206" s="99" t="s">
        <v>584</v>
      </c>
      <c r="N206" s="99"/>
      <c r="O206" s="97" t="s">
        <v>585</v>
      </c>
      <c r="P206" s="98"/>
      <c r="Q206" s="99" t="s">
        <v>3</v>
      </c>
      <c r="R206" s="99"/>
      <c r="S206" s="99" t="s">
        <v>4</v>
      </c>
      <c r="T206" s="99"/>
      <c r="U206" s="99" t="s">
        <v>5</v>
      </c>
      <c r="V206" s="99"/>
      <c r="W206" s="97" t="s">
        <v>94</v>
      </c>
      <c r="X206" s="98"/>
      <c r="Y206" s="99" t="s">
        <v>13</v>
      </c>
      <c r="Z206" s="99"/>
    </row>
    <row r="207" spans="1:28" ht="12.75">
      <c r="A207" s="3" t="s">
        <v>93</v>
      </c>
      <c r="B207" s="8" t="s">
        <v>54</v>
      </c>
      <c r="C207" s="9" t="s">
        <v>2</v>
      </c>
      <c r="D207" s="43" t="s">
        <v>55</v>
      </c>
      <c r="E207" s="9" t="s">
        <v>34</v>
      </c>
      <c r="F207" s="9" t="s">
        <v>35</v>
      </c>
      <c r="G207" s="10" t="s">
        <v>0</v>
      </c>
      <c r="H207" s="10" t="s">
        <v>6</v>
      </c>
      <c r="I207" s="10" t="s">
        <v>0</v>
      </c>
      <c r="J207" s="10" t="s">
        <v>6</v>
      </c>
      <c r="K207" s="10" t="s">
        <v>0</v>
      </c>
      <c r="L207" s="10" t="s">
        <v>6</v>
      </c>
      <c r="M207" s="33" t="s">
        <v>0</v>
      </c>
      <c r="N207" s="33" t="s">
        <v>6</v>
      </c>
      <c r="O207" s="33" t="s">
        <v>0</v>
      </c>
      <c r="P207" s="33" t="s">
        <v>6</v>
      </c>
      <c r="Q207" s="10" t="s">
        <v>0</v>
      </c>
      <c r="R207" s="10" t="s">
        <v>6</v>
      </c>
      <c r="S207" s="10" t="s">
        <v>0</v>
      </c>
      <c r="T207" s="10" t="s">
        <v>6</v>
      </c>
      <c r="U207" s="10" t="s">
        <v>0</v>
      </c>
      <c r="V207" s="10" t="s">
        <v>6</v>
      </c>
      <c r="W207" s="33" t="s">
        <v>0</v>
      </c>
      <c r="X207" s="33" t="s">
        <v>6</v>
      </c>
      <c r="Y207" s="10" t="s">
        <v>0</v>
      </c>
      <c r="Z207" s="37" t="s">
        <v>6</v>
      </c>
      <c r="AA207" s="32" t="s">
        <v>1</v>
      </c>
      <c r="AB207" s="19"/>
    </row>
    <row r="208" spans="1:31" s="19" customFormat="1" ht="12.75">
      <c r="A208" s="71">
        <v>512001</v>
      </c>
      <c r="B208" s="21" t="s">
        <v>528</v>
      </c>
      <c r="C208" s="22">
        <v>10</v>
      </c>
      <c r="D208" s="69" t="s">
        <v>53</v>
      </c>
      <c r="E208" s="22" t="s">
        <v>52</v>
      </c>
      <c r="F208" s="23" t="s">
        <v>31</v>
      </c>
      <c r="G208" s="70">
        <v>1</v>
      </c>
      <c r="H208" s="21">
        <v>2</v>
      </c>
      <c r="I208" s="21"/>
      <c r="J208" s="21">
        <v>1</v>
      </c>
      <c r="K208" s="21"/>
      <c r="L208" s="21"/>
      <c r="M208" s="21">
        <v>3</v>
      </c>
      <c r="N208" s="21">
        <v>5</v>
      </c>
      <c r="O208" s="21"/>
      <c r="P208" s="21"/>
      <c r="Q208" s="21">
        <v>1</v>
      </c>
      <c r="R208" s="21">
        <v>1</v>
      </c>
      <c r="S208" s="21">
        <v>33</v>
      </c>
      <c r="T208" s="21">
        <v>40</v>
      </c>
      <c r="U208" s="21">
        <v>6</v>
      </c>
      <c r="V208" s="21">
        <v>4</v>
      </c>
      <c r="W208" s="21"/>
      <c r="X208" s="23"/>
      <c r="Y208" s="36">
        <f>G208+I208+K208+M208+O208+Q208+S208+U208+W208</f>
        <v>44</v>
      </c>
      <c r="Z208" s="23">
        <f>H208+J208+L208+N208+P208+R208+T208+V208+X208</f>
        <v>53</v>
      </c>
      <c r="AA208" s="19">
        <f>SUM(Y208:Z208)</f>
        <v>97</v>
      </c>
      <c r="AC208" s="20" t="s">
        <v>111</v>
      </c>
      <c r="AE208" s="88"/>
    </row>
    <row r="209" spans="1:31" s="19" customFormat="1" ht="12.75">
      <c r="A209" s="42" t="s">
        <v>1</v>
      </c>
      <c r="C209" s="20"/>
      <c r="D209" s="42"/>
      <c r="E209" s="20"/>
      <c r="F209" s="20"/>
      <c r="G209" s="19">
        <f>SUM(G208)</f>
        <v>1</v>
      </c>
      <c r="H209" s="19">
        <f aca="true" t="shared" si="17" ref="H209:AA209">SUM(H208)</f>
        <v>2</v>
      </c>
      <c r="I209" s="19">
        <f t="shared" si="17"/>
        <v>0</v>
      </c>
      <c r="J209" s="19">
        <f t="shared" si="17"/>
        <v>1</v>
      </c>
      <c r="K209" s="19">
        <f t="shared" si="17"/>
        <v>0</v>
      </c>
      <c r="L209" s="19">
        <f t="shared" si="17"/>
        <v>0</v>
      </c>
      <c r="M209" s="19">
        <f t="shared" si="17"/>
        <v>3</v>
      </c>
      <c r="N209" s="19">
        <f t="shared" si="17"/>
        <v>5</v>
      </c>
      <c r="O209" s="19">
        <f>SUM(O180:O208)</f>
        <v>0</v>
      </c>
      <c r="P209" s="19">
        <f>SUM(P180:P208)</f>
        <v>0</v>
      </c>
      <c r="Q209" s="19">
        <f t="shared" si="17"/>
        <v>1</v>
      </c>
      <c r="R209" s="19">
        <f t="shared" si="17"/>
        <v>1</v>
      </c>
      <c r="S209" s="19">
        <f t="shared" si="17"/>
        <v>33</v>
      </c>
      <c r="T209" s="19">
        <f t="shared" si="17"/>
        <v>40</v>
      </c>
      <c r="U209" s="19">
        <f t="shared" si="17"/>
        <v>6</v>
      </c>
      <c r="V209" s="19">
        <f t="shared" si="17"/>
        <v>4</v>
      </c>
      <c r="W209" s="19">
        <f>SUM(W208)</f>
        <v>0</v>
      </c>
      <c r="X209" s="19">
        <f>SUM(X208)</f>
        <v>0</v>
      </c>
      <c r="Y209" s="19">
        <f t="shared" si="17"/>
        <v>44</v>
      </c>
      <c r="Z209" s="19">
        <f t="shared" si="17"/>
        <v>53</v>
      </c>
      <c r="AA209" s="19">
        <f t="shared" si="17"/>
        <v>97</v>
      </c>
      <c r="AC209" s="20"/>
      <c r="AE209" s="88"/>
    </row>
    <row r="210" spans="1:31" s="19" customFormat="1" ht="12.75">
      <c r="A210" s="42"/>
      <c r="C210" s="20"/>
      <c r="D210" s="42"/>
      <c r="E210" s="20"/>
      <c r="F210" s="20"/>
      <c r="AC210" s="20"/>
      <c r="AE210" s="88"/>
    </row>
    <row r="211" spans="1:31" s="19" customFormat="1" ht="12.75">
      <c r="A211" s="42"/>
      <c r="C211" s="20"/>
      <c r="D211" s="42"/>
      <c r="E211" s="20"/>
      <c r="F211" s="20"/>
      <c r="AC211" s="20"/>
      <c r="AE211" s="88"/>
    </row>
    <row r="212" spans="1:5" ht="12.75">
      <c r="A212" s="2" t="s">
        <v>8</v>
      </c>
      <c r="C212" s="1"/>
      <c r="E212" s="1"/>
    </row>
    <row r="213" spans="1:5" ht="12.75">
      <c r="A213" s="2" t="s">
        <v>7</v>
      </c>
      <c r="C213" s="1"/>
      <c r="E213" s="1"/>
    </row>
    <row r="214" spans="1:5" ht="12.75">
      <c r="A214" s="2" t="s">
        <v>608</v>
      </c>
      <c r="E214" s="1"/>
    </row>
    <row r="215" spans="1:5" ht="12.75">
      <c r="A215" s="2"/>
      <c r="C215" s="2" t="s">
        <v>37</v>
      </c>
      <c r="E215" s="1"/>
    </row>
    <row r="216" spans="3:26" ht="12.75">
      <c r="C216" s="1"/>
      <c r="E216" s="1"/>
      <c r="G216" s="99" t="s">
        <v>9</v>
      </c>
      <c r="H216" s="99"/>
      <c r="I216" s="99" t="s">
        <v>11</v>
      </c>
      <c r="J216" s="99"/>
      <c r="K216" s="99" t="s">
        <v>10</v>
      </c>
      <c r="L216" s="99"/>
      <c r="M216" s="99" t="s">
        <v>584</v>
      </c>
      <c r="N216" s="99"/>
      <c r="O216" s="97" t="s">
        <v>585</v>
      </c>
      <c r="P216" s="98"/>
      <c r="Q216" s="99" t="s">
        <v>3</v>
      </c>
      <c r="R216" s="99"/>
      <c r="S216" s="99" t="s">
        <v>4</v>
      </c>
      <c r="T216" s="99"/>
      <c r="U216" s="99" t="s">
        <v>5</v>
      </c>
      <c r="V216" s="99"/>
      <c r="W216" s="97" t="s">
        <v>94</v>
      </c>
      <c r="X216" s="98"/>
      <c r="Y216" s="99" t="s">
        <v>13</v>
      </c>
      <c r="Z216" s="99"/>
    </row>
    <row r="217" spans="1:27" ht="12.75">
      <c r="A217" s="3" t="s">
        <v>93</v>
      </c>
      <c r="B217" s="8" t="s">
        <v>54</v>
      </c>
      <c r="C217" s="9" t="s">
        <v>2</v>
      </c>
      <c r="D217" s="43" t="s">
        <v>55</v>
      </c>
      <c r="E217" s="9" t="s">
        <v>34</v>
      </c>
      <c r="F217" s="9" t="s">
        <v>35</v>
      </c>
      <c r="G217" s="10" t="s">
        <v>0</v>
      </c>
      <c r="H217" s="10" t="s">
        <v>6</v>
      </c>
      <c r="I217" s="10" t="s">
        <v>0</v>
      </c>
      <c r="J217" s="10" t="s">
        <v>6</v>
      </c>
      <c r="K217" s="10" t="s">
        <v>0</v>
      </c>
      <c r="L217" s="10" t="s">
        <v>6</v>
      </c>
      <c r="M217" s="33" t="s">
        <v>0</v>
      </c>
      <c r="N217" s="33" t="s">
        <v>6</v>
      </c>
      <c r="O217" s="33" t="s">
        <v>0</v>
      </c>
      <c r="P217" s="33" t="s">
        <v>6</v>
      </c>
      <c r="Q217" s="10" t="s">
        <v>0</v>
      </c>
      <c r="R217" s="10" t="s">
        <v>6</v>
      </c>
      <c r="S217" s="10" t="s">
        <v>0</v>
      </c>
      <c r="T217" s="10" t="s">
        <v>6</v>
      </c>
      <c r="U217" s="10" t="s">
        <v>0</v>
      </c>
      <c r="V217" s="10" t="s">
        <v>6</v>
      </c>
      <c r="W217" s="33" t="s">
        <v>0</v>
      </c>
      <c r="X217" s="33" t="s">
        <v>6</v>
      </c>
      <c r="Y217" s="10" t="s">
        <v>0</v>
      </c>
      <c r="Z217" s="10" t="s">
        <v>6</v>
      </c>
      <c r="AA217" s="28" t="s">
        <v>1</v>
      </c>
    </row>
    <row r="218" spans="1:31" s="19" customFormat="1" ht="12.75">
      <c r="A218" s="72"/>
      <c r="B218" s="21"/>
      <c r="C218" s="143" t="s">
        <v>619</v>
      </c>
      <c r="D218" s="21"/>
      <c r="E218" s="22"/>
      <c r="F218" s="48"/>
      <c r="G218" s="36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3"/>
      <c r="Y218" s="36">
        <f>G218+I218+K218+M218+O218+Q218+S218+U218+W218</f>
        <v>0</v>
      </c>
      <c r="Z218" s="23">
        <f>H218+J218+L218+N218+P218+R218+T218+V218+X218</f>
        <v>0</v>
      </c>
      <c r="AA218" s="19">
        <f>SUM(Y218:Z218)</f>
        <v>0</v>
      </c>
      <c r="AC218" s="20" t="s">
        <v>112</v>
      </c>
      <c r="AE218" s="88"/>
    </row>
    <row r="219" spans="1:31" s="19" customFormat="1" ht="12.75">
      <c r="A219" s="42" t="s">
        <v>1</v>
      </c>
      <c r="C219" s="44"/>
      <c r="G219" s="19">
        <f>SUM(G218)</f>
        <v>0</v>
      </c>
      <c r="H219" s="19">
        <f aca="true" t="shared" si="18" ref="H219:AA219">SUM(H218)</f>
        <v>0</v>
      </c>
      <c r="I219" s="19">
        <f t="shared" si="18"/>
        <v>0</v>
      </c>
      <c r="J219" s="19">
        <f t="shared" si="18"/>
        <v>0</v>
      </c>
      <c r="K219" s="19">
        <f t="shared" si="18"/>
        <v>0</v>
      </c>
      <c r="L219" s="19">
        <f t="shared" si="18"/>
        <v>0</v>
      </c>
      <c r="M219" s="19">
        <f t="shared" si="18"/>
        <v>0</v>
      </c>
      <c r="N219" s="19">
        <f t="shared" si="18"/>
        <v>0</v>
      </c>
      <c r="O219" s="19">
        <f>SUM(O218)</f>
        <v>0</v>
      </c>
      <c r="P219" s="19">
        <f>SUM(P218)</f>
        <v>0</v>
      </c>
      <c r="Q219" s="19">
        <f t="shared" si="18"/>
        <v>0</v>
      </c>
      <c r="R219" s="19">
        <f t="shared" si="18"/>
        <v>0</v>
      </c>
      <c r="S219" s="19">
        <f t="shared" si="18"/>
        <v>0</v>
      </c>
      <c r="T219" s="19">
        <f t="shared" si="18"/>
        <v>0</v>
      </c>
      <c r="U219" s="19">
        <f t="shared" si="18"/>
        <v>0</v>
      </c>
      <c r="V219" s="19">
        <f t="shared" si="18"/>
        <v>0</v>
      </c>
      <c r="W219" s="19">
        <f>SUM(W218)</f>
        <v>0</v>
      </c>
      <c r="X219" s="19">
        <f>SUM(X218)</f>
        <v>0</v>
      </c>
      <c r="Y219" s="19">
        <f t="shared" si="18"/>
        <v>0</v>
      </c>
      <c r="Z219" s="19">
        <f t="shared" si="18"/>
        <v>0</v>
      </c>
      <c r="AA219" s="19">
        <f t="shared" si="18"/>
        <v>0</v>
      </c>
      <c r="AC219" s="20"/>
      <c r="AE219" s="88"/>
    </row>
    <row r="220" spans="1:31" s="19" customFormat="1" ht="12.75">
      <c r="A220" s="52"/>
      <c r="C220" s="44"/>
      <c r="AC220" s="20"/>
      <c r="AE220" s="88"/>
    </row>
    <row r="221" spans="1:31" s="19" customFormat="1" ht="12.75">
      <c r="A221" s="52"/>
      <c r="C221" s="44"/>
      <c r="AC221" s="20"/>
      <c r="AE221" s="88"/>
    </row>
    <row r="222" spans="1:31" s="19" customFormat="1" ht="12.75">
      <c r="A222" s="52"/>
      <c r="C222" s="18"/>
      <c r="D222" s="42"/>
      <c r="E222" s="20"/>
      <c r="F222" s="20"/>
      <c r="AC222" s="20"/>
      <c r="AE222" s="88"/>
    </row>
    <row r="223" spans="29:36" ht="12.75">
      <c r="AC223" s="20"/>
      <c r="AD223" s="19"/>
      <c r="AE223" s="88"/>
      <c r="AF223" s="19"/>
      <c r="AG223" s="19"/>
      <c r="AH223" s="19"/>
      <c r="AI223" s="19"/>
      <c r="AJ223" s="19"/>
    </row>
    <row r="224" ht="12.75">
      <c r="A224" s="53"/>
    </row>
    <row r="229" ht="12.75">
      <c r="B229" s="2" t="s">
        <v>8</v>
      </c>
    </row>
    <row r="230" ht="12.75">
      <c r="B230" s="2" t="s">
        <v>40</v>
      </c>
    </row>
    <row r="231" spans="2:3" ht="12.75">
      <c r="B231" s="2" t="s">
        <v>608</v>
      </c>
      <c r="C231" s="30"/>
    </row>
    <row r="232" spans="7:26" ht="12.75">
      <c r="G232" s="99" t="s">
        <v>9</v>
      </c>
      <c r="H232" s="99"/>
      <c r="I232" s="99" t="s">
        <v>11</v>
      </c>
      <c r="J232" s="99"/>
      <c r="K232" s="99" t="s">
        <v>10</v>
      </c>
      <c r="L232" s="99"/>
      <c r="M232" s="99" t="s">
        <v>584</v>
      </c>
      <c r="N232" s="99"/>
      <c r="O232" s="97" t="s">
        <v>585</v>
      </c>
      <c r="P232" s="98"/>
      <c r="Q232" s="99" t="s">
        <v>3</v>
      </c>
      <c r="R232" s="99"/>
      <c r="S232" s="99" t="s">
        <v>4</v>
      </c>
      <c r="T232" s="99"/>
      <c r="U232" s="99" t="s">
        <v>5</v>
      </c>
      <c r="V232" s="99"/>
      <c r="W232" s="97" t="s">
        <v>94</v>
      </c>
      <c r="X232" s="98"/>
      <c r="Y232" s="99" t="s">
        <v>13</v>
      </c>
      <c r="Z232" s="99"/>
    </row>
    <row r="233" spans="7:28" ht="12.75">
      <c r="G233" s="10" t="s">
        <v>0</v>
      </c>
      <c r="H233" s="10" t="s">
        <v>6</v>
      </c>
      <c r="I233" s="10" t="s">
        <v>0</v>
      </c>
      <c r="J233" s="10" t="s">
        <v>6</v>
      </c>
      <c r="K233" s="10" t="s">
        <v>0</v>
      </c>
      <c r="L233" s="10" t="s">
        <v>6</v>
      </c>
      <c r="M233" s="33" t="s">
        <v>0</v>
      </c>
      <c r="N233" s="33" t="s">
        <v>6</v>
      </c>
      <c r="O233" s="33" t="s">
        <v>0</v>
      </c>
      <c r="P233" s="33" t="s">
        <v>6</v>
      </c>
      <c r="Q233" s="10" t="s">
        <v>0</v>
      </c>
      <c r="R233" s="10" t="s">
        <v>6</v>
      </c>
      <c r="S233" s="10" t="s">
        <v>0</v>
      </c>
      <c r="T233" s="10" t="s">
        <v>6</v>
      </c>
      <c r="U233" s="10" t="s">
        <v>0</v>
      </c>
      <c r="V233" s="10" t="s">
        <v>6</v>
      </c>
      <c r="W233" s="33" t="s">
        <v>0</v>
      </c>
      <c r="X233" s="33" t="s">
        <v>6</v>
      </c>
      <c r="Y233" s="10" t="s">
        <v>0</v>
      </c>
      <c r="Z233" s="10" t="s">
        <v>6</v>
      </c>
      <c r="AA233" s="28" t="s">
        <v>1</v>
      </c>
      <c r="AB233" s="19"/>
    </row>
    <row r="234" spans="3:27" ht="12.75">
      <c r="C234" s="100" t="s">
        <v>14</v>
      </c>
      <c r="D234" s="101"/>
      <c r="E234" s="101"/>
      <c r="F234" s="102"/>
      <c r="G234" s="25">
        <f>G99</f>
        <v>2</v>
      </c>
      <c r="H234" s="83">
        <f aca="true" t="shared" si="19" ref="H234:V234">H99</f>
        <v>3</v>
      </c>
      <c r="I234" s="25">
        <f t="shared" si="19"/>
        <v>43</v>
      </c>
      <c r="J234" s="13">
        <f t="shared" si="19"/>
        <v>74</v>
      </c>
      <c r="K234" s="47">
        <f t="shared" si="19"/>
        <v>6</v>
      </c>
      <c r="L234" s="83">
        <f t="shared" si="19"/>
        <v>2</v>
      </c>
      <c r="M234" s="25">
        <f t="shared" si="19"/>
        <v>28</v>
      </c>
      <c r="N234" s="13">
        <f t="shared" si="19"/>
        <v>32</v>
      </c>
      <c r="O234" s="25">
        <f>O99</f>
        <v>0</v>
      </c>
      <c r="P234" s="13">
        <f>P99</f>
        <v>0</v>
      </c>
      <c r="Q234" s="25">
        <f t="shared" si="19"/>
        <v>52</v>
      </c>
      <c r="R234" s="13">
        <f t="shared" si="19"/>
        <v>94</v>
      </c>
      <c r="S234" s="47">
        <f t="shared" si="19"/>
        <v>959</v>
      </c>
      <c r="T234" s="83">
        <f t="shared" si="19"/>
        <v>1281</v>
      </c>
      <c r="U234" s="25">
        <f t="shared" si="19"/>
        <v>125</v>
      </c>
      <c r="V234" s="13">
        <f t="shared" si="19"/>
        <v>160</v>
      </c>
      <c r="W234" s="47">
        <f>W99</f>
        <v>7</v>
      </c>
      <c r="X234" s="13">
        <f>X99</f>
        <v>5</v>
      </c>
      <c r="Y234" s="25">
        <f aca="true" t="shared" si="20" ref="Y234:Z238">G234+I234+K234+M234+O234+Q234+S234+U234+W234</f>
        <v>1222</v>
      </c>
      <c r="Z234" s="13">
        <f t="shared" si="20"/>
        <v>1651</v>
      </c>
      <c r="AA234">
        <f>SUM(Y234:Z234)</f>
        <v>2873</v>
      </c>
    </row>
    <row r="235" spans="3:27" ht="12.75">
      <c r="C235" s="103" t="s">
        <v>15</v>
      </c>
      <c r="D235" s="104"/>
      <c r="E235" s="104"/>
      <c r="F235" s="105"/>
      <c r="G235" s="26">
        <f>G161</f>
        <v>22</v>
      </c>
      <c r="H235" s="84">
        <f aca="true" t="shared" si="21" ref="H235:V235">H161</f>
        <v>14</v>
      </c>
      <c r="I235" s="26">
        <f t="shared" si="21"/>
        <v>5</v>
      </c>
      <c r="J235" s="14">
        <f t="shared" si="21"/>
        <v>8</v>
      </c>
      <c r="K235" s="45">
        <f t="shared" si="21"/>
        <v>1</v>
      </c>
      <c r="L235" s="84">
        <f t="shared" si="21"/>
        <v>0</v>
      </c>
      <c r="M235" s="26">
        <f t="shared" si="21"/>
        <v>8</v>
      </c>
      <c r="N235" s="14">
        <f t="shared" si="21"/>
        <v>10</v>
      </c>
      <c r="O235" s="26">
        <f>O161</f>
        <v>0</v>
      </c>
      <c r="P235" s="14">
        <f>P161</f>
        <v>0</v>
      </c>
      <c r="Q235" s="26">
        <f t="shared" si="21"/>
        <v>6</v>
      </c>
      <c r="R235" s="14">
        <f t="shared" si="21"/>
        <v>17</v>
      </c>
      <c r="S235" s="45">
        <f t="shared" si="21"/>
        <v>183</v>
      </c>
      <c r="T235" s="84">
        <f t="shared" si="21"/>
        <v>227</v>
      </c>
      <c r="U235" s="26">
        <f t="shared" si="21"/>
        <v>26</v>
      </c>
      <c r="V235" s="14">
        <f t="shared" si="21"/>
        <v>57</v>
      </c>
      <c r="W235" s="45">
        <f>W161</f>
        <v>2</v>
      </c>
      <c r="X235" s="14">
        <f>X161</f>
        <v>3</v>
      </c>
      <c r="Y235" s="26">
        <f t="shared" si="20"/>
        <v>253</v>
      </c>
      <c r="Z235" s="14">
        <f t="shared" si="20"/>
        <v>336</v>
      </c>
      <c r="AA235">
        <f>SUM(Y235:Z235)</f>
        <v>589</v>
      </c>
    </row>
    <row r="236" spans="3:27" ht="12.75">
      <c r="C236" s="103" t="s">
        <v>16</v>
      </c>
      <c r="D236" s="104"/>
      <c r="E236" s="104"/>
      <c r="F236" s="105"/>
      <c r="G236" s="26">
        <f>G199</f>
        <v>13</v>
      </c>
      <c r="H236" s="84">
        <f aca="true" t="shared" si="22" ref="H236:V236">H199</f>
        <v>11</v>
      </c>
      <c r="I236" s="26">
        <f t="shared" si="22"/>
        <v>2</v>
      </c>
      <c r="J236" s="14">
        <f t="shared" si="22"/>
        <v>0</v>
      </c>
      <c r="K236" s="45">
        <f t="shared" si="22"/>
        <v>1</v>
      </c>
      <c r="L236" s="84">
        <f t="shared" si="22"/>
        <v>0</v>
      </c>
      <c r="M236" s="26">
        <f t="shared" si="22"/>
        <v>5</v>
      </c>
      <c r="N236" s="14">
        <f t="shared" si="22"/>
        <v>3</v>
      </c>
      <c r="O236" s="26">
        <f>O199</f>
        <v>0</v>
      </c>
      <c r="P236" s="14">
        <f>P199</f>
        <v>0</v>
      </c>
      <c r="Q236" s="26">
        <f t="shared" si="22"/>
        <v>1</v>
      </c>
      <c r="R236" s="14">
        <f t="shared" si="22"/>
        <v>2</v>
      </c>
      <c r="S236" s="45">
        <f t="shared" si="22"/>
        <v>33</v>
      </c>
      <c r="T236" s="84">
        <f t="shared" si="22"/>
        <v>37</v>
      </c>
      <c r="U236" s="26">
        <f t="shared" si="22"/>
        <v>5</v>
      </c>
      <c r="V236" s="14">
        <f t="shared" si="22"/>
        <v>10</v>
      </c>
      <c r="W236" s="45">
        <f>W199</f>
        <v>0</v>
      </c>
      <c r="X236" s="14">
        <f>X199</f>
        <v>0</v>
      </c>
      <c r="Y236" s="26">
        <f t="shared" si="20"/>
        <v>60</v>
      </c>
      <c r="Z236" s="14">
        <f t="shared" si="20"/>
        <v>63</v>
      </c>
      <c r="AA236">
        <f>SUM(Y236:Z236)</f>
        <v>123</v>
      </c>
    </row>
    <row r="237" spans="3:27" ht="12.75">
      <c r="C237" s="103" t="s">
        <v>92</v>
      </c>
      <c r="D237" s="104"/>
      <c r="E237" s="104"/>
      <c r="F237" s="105"/>
      <c r="G237" s="26">
        <f>G209</f>
        <v>1</v>
      </c>
      <c r="H237" s="84">
        <f aca="true" t="shared" si="23" ref="H237:V237">H209</f>
        <v>2</v>
      </c>
      <c r="I237" s="26">
        <f t="shared" si="23"/>
        <v>0</v>
      </c>
      <c r="J237" s="14">
        <f t="shared" si="23"/>
        <v>1</v>
      </c>
      <c r="K237" s="45">
        <f t="shared" si="23"/>
        <v>0</v>
      </c>
      <c r="L237" s="84">
        <f t="shared" si="23"/>
        <v>0</v>
      </c>
      <c r="M237" s="26">
        <f t="shared" si="23"/>
        <v>3</v>
      </c>
      <c r="N237" s="14">
        <f t="shared" si="23"/>
        <v>5</v>
      </c>
      <c r="O237" s="26">
        <f>O209</f>
        <v>0</v>
      </c>
      <c r="P237" s="14">
        <f>P209</f>
        <v>0</v>
      </c>
      <c r="Q237" s="26">
        <f t="shared" si="23"/>
        <v>1</v>
      </c>
      <c r="R237" s="14">
        <f t="shared" si="23"/>
        <v>1</v>
      </c>
      <c r="S237" s="45">
        <f t="shared" si="23"/>
        <v>33</v>
      </c>
      <c r="T237" s="84">
        <f t="shared" si="23"/>
        <v>40</v>
      </c>
      <c r="U237" s="26">
        <f t="shared" si="23"/>
        <v>6</v>
      </c>
      <c r="V237" s="14">
        <f t="shared" si="23"/>
        <v>4</v>
      </c>
      <c r="W237" s="45">
        <f>W209</f>
        <v>0</v>
      </c>
      <c r="X237" s="14">
        <f>X209</f>
        <v>0</v>
      </c>
      <c r="Y237" s="26">
        <f t="shared" si="20"/>
        <v>44</v>
      </c>
      <c r="Z237" s="14">
        <f t="shared" si="20"/>
        <v>53</v>
      </c>
      <c r="AA237">
        <f>SUM(Y237:Z237)</f>
        <v>97</v>
      </c>
    </row>
    <row r="238" spans="3:27" ht="12.75">
      <c r="C238" s="106" t="s">
        <v>37</v>
      </c>
      <c r="D238" s="107"/>
      <c r="E238" s="107"/>
      <c r="F238" s="108"/>
      <c r="G238" s="27">
        <f>G219</f>
        <v>0</v>
      </c>
      <c r="H238" s="85">
        <f aca="true" t="shared" si="24" ref="H238:V238">H219</f>
        <v>0</v>
      </c>
      <c r="I238" s="27">
        <f t="shared" si="24"/>
        <v>0</v>
      </c>
      <c r="J238" s="17">
        <f t="shared" si="24"/>
        <v>0</v>
      </c>
      <c r="K238" s="46">
        <f t="shared" si="24"/>
        <v>0</v>
      </c>
      <c r="L238" s="85">
        <f t="shared" si="24"/>
        <v>0</v>
      </c>
      <c r="M238" s="27">
        <f t="shared" si="24"/>
        <v>0</v>
      </c>
      <c r="N238" s="17">
        <f t="shared" si="24"/>
        <v>0</v>
      </c>
      <c r="O238" s="27">
        <f>O219</f>
        <v>0</v>
      </c>
      <c r="P238" s="17">
        <f>P219</f>
        <v>0</v>
      </c>
      <c r="Q238" s="27">
        <f t="shared" si="24"/>
        <v>0</v>
      </c>
      <c r="R238" s="17">
        <f t="shared" si="24"/>
        <v>0</v>
      </c>
      <c r="S238" s="46">
        <f t="shared" si="24"/>
        <v>0</v>
      </c>
      <c r="T238" s="85">
        <f t="shared" si="24"/>
        <v>0</v>
      </c>
      <c r="U238" s="27">
        <f t="shared" si="24"/>
        <v>0</v>
      </c>
      <c r="V238" s="17">
        <f t="shared" si="24"/>
        <v>0</v>
      </c>
      <c r="W238" s="46">
        <f>W219</f>
        <v>0</v>
      </c>
      <c r="X238" s="17">
        <f>X219</f>
        <v>0</v>
      </c>
      <c r="Y238" s="27">
        <f t="shared" si="20"/>
        <v>0</v>
      </c>
      <c r="Z238" s="17">
        <f t="shared" si="20"/>
        <v>0</v>
      </c>
      <c r="AA238">
        <f>SUM(Y238:Z238)</f>
        <v>0</v>
      </c>
    </row>
    <row r="239" spans="7:27" ht="12.75">
      <c r="G239">
        <f>SUM(G234:G238)</f>
        <v>38</v>
      </c>
      <c r="H239">
        <f>SUM(H234:H238)</f>
        <v>30</v>
      </c>
      <c r="I239">
        <f aca="true" t="shared" si="25" ref="I239:V239">SUM(I234:I238)</f>
        <v>50</v>
      </c>
      <c r="J239">
        <f t="shared" si="25"/>
        <v>83</v>
      </c>
      <c r="K239">
        <f t="shared" si="25"/>
        <v>8</v>
      </c>
      <c r="L239">
        <f t="shared" si="25"/>
        <v>2</v>
      </c>
      <c r="M239">
        <f t="shared" si="25"/>
        <v>44</v>
      </c>
      <c r="N239">
        <f t="shared" si="25"/>
        <v>50</v>
      </c>
      <c r="O239">
        <f>SUM(O234:O238)</f>
        <v>0</v>
      </c>
      <c r="P239">
        <f>SUM(P234:P238)</f>
        <v>0</v>
      </c>
      <c r="Q239">
        <f t="shared" si="25"/>
        <v>60</v>
      </c>
      <c r="R239">
        <f t="shared" si="25"/>
        <v>114</v>
      </c>
      <c r="S239">
        <f t="shared" si="25"/>
        <v>1208</v>
      </c>
      <c r="T239">
        <f t="shared" si="25"/>
        <v>1585</v>
      </c>
      <c r="U239">
        <f t="shared" si="25"/>
        <v>162</v>
      </c>
      <c r="V239">
        <f t="shared" si="25"/>
        <v>231</v>
      </c>
      <c r="W239">
        <f>SUM(W234:W238)</f>
        <v>9</v>
      </c>
      <c r="X239">
        <f>SUM(X234:X238)</f>
        <v>8</v>
      </c>
      <c r="Y239">
        <f>SUM(Y234:Y238)</f>
        <v>1579</v>
      </c>
      <c r="Z239">
        <f>SUM(Z234:Z238)</f>
        <v>2103</v>
      </c>
      <c r="AA239">
        <f>SUM(AA234:AA238)</f>
        <v>3682</v>
      </c>
    </row>
    <row r="247" ht="12.75">
      <c r="B247" s="2" t="s">
        <v>8</v>
      </c>
    </row>
    <row r="248" ht="12.75">
      <c r="B248" s="2" t="s">
        <v>36</v>
      </c>
    </row>
    <row r="249" spans="2:3" ht="12.75">
      <c r="B249" s="2" t="s">
        <v>608</v>
      </c>
      <c r="C249" s="30"/>
    </row>
    <row r="250" spans="2:3" ht="12.75">
      <c r="B250" s="2"/>
      <c r="C250" s="30"/>
    </row>
    <row r="251" spans="3:26" ht="12.75">
      <c r="C251" s="2" t="s">
        <v>14</v>
      </c>
      <c r="G251" s="99" t="s">
        <v>9</v>
      </c>
      <c r="H251" s="99"/>
      <c r="I251" s="99" t="s">
        <v>11</v>
      </c>
      <c r="J251" s="99"/>
      <c r="K251" s="99" t="s">
        <v>10</v>
      </c>
      <c r="L251" s="99"/>
      <c r="M251" s="99" t="s">
        <v>584</v>
      </c>
      <c r="N251" s="99"/>
      <c r="O251" s="97" t="s">
        <v>585</v>
      </c>
      <c r="P251" s="98"/>
      <c r="Q251" s="99" t="s">
        <v>3</v>
      </c>
      <c r="R251" s="99"/>
      <c r="S251" s="99" t="s">
        <v>4</v>
      </c>
      <c r="T251" s="99"/>
      <c r="U251" s="99" t="s">
        <v>5</v>
      </c>
      <c r="V251" s="99"/>
      <c r="W251" s="97" t="s">
        <v>94</v>
      </c>
      <c r="X251" s="98"/>
      <c r="Y251" s="99" t="s">
        <v>13</v>
      </c>
      <c r="Z251" s="99"/>
    </row>
    <row r="252" spans="2:28" ht="12.75">
      <c r="B252" s="2" t="s">
        <v>56</v>
      </c>
      <c r="E252" s="30" t="s">
        <v>57</v>
      </c>
      <c r="G252" s="24" t="s">
        <v>0</v>
      </c>
      <c r="H252" s="24" t="s">
        <v>6</v>
      </c>
      <c r="I252" s="24" t="s">
        <v>0</v>
      </c>
      <c r="J252" s="24" t="s">
        <v>6</v>
      </c>
      <c r="K252" s="24" t="s">
        <v>0</v>
      </c>
      <c r="L252" s="24" t="s">
        <v>6</v>
      </c>
      <c r="M252" s="33" t="s">
        <v>0</v>
      </c>
      <c r="N252" s="33" t="s">
        <v>6</v>
      </c>
      <c r="O252" s="33" t="s">
        <v>0</v>
      </c>
      <c r="P252" s="33" t="s">
        <v>6</v>
      </c>
      <c r="Q252" s="24" t="s">
        <v>0</v>
      </c>
      <c r="R252" s="24" t="s">
        <v>6</v>
      </c>
      <c r="S252" s="24" t="s">
        <v>0</v>
      </c>
      <c r="T252" s="24" t="s">
        <v>6</v>
      </c>
      <c r="U252" s="24" t="s">
        <v>0</v>
      </c>
      <c r="V252" s="24" t="s">
        <v>6</v>
      </c>
      <c r="W252" s="33" t="s">
        <v>0</v>
      </c>
      <c r="X252" s="33" t="s">
        <v>6</v>
      </c>
      <c r="Y252" s="24" t="s">
        <v>0</v>
      </c>
      <c r="Z252" s="24" t="s">
        <v>6</v>
      </c>
      <c r="AA252" s="28" t="s">
        <v>1</v>
      </c>
      <c r="AB252" s="19"/>
    </row>
    <row r="253" spans="2:27" ht="12.75">
      <c r="B253" s="109" t="s">
        <v>19</v>
      </c>
      <c r="C253" s="110"/>
      <c r="D253" s="111"/>
      <c r="E253" s="112" t="s">
        <v>18</v>
      </c>
      <c r="F253" s="113"/>
      <c r="G253" s="25">
        <f>SUMIF(E7:E98,"=AS",G7:G98)</f>
        <v>0</v>
      </c>
      <c r="H253" s="83">
        <f>SUMIF(E7:E98,"=AS",H7:H98)</f>
        <v>1</v>
      </c>
      <c r="I253" s="25">
        <f>SUMIF(E7:E98,"=AS",I7:I98)</f>
        <v>27</v>
      </c>
      <c r="J253" s="13">
        <f>SUMIF(E7:E98,"=AS",J7:J98)</f>
        <v>30</v>
      </c>
      <c r="K253" s="47">
        <f>SUMIF(E7:E98,"=AS",K7:K98)</f>
        <v>1</v>
      </c>
      <c r="L253" s="83">
        <f>SUMIF(E7:E98,"=AS",L7:L98)</f>
        <v>0</v>
      </c>
      <c r="M253" s="25">
        <f>SUMIF(E7:E98,"=AS",M7:M98)</f>
        <v>7</v>
      </c>
      <c r="N253" s="13">
        <f>SUMIF(E7:E98,"=AS",N7:N98)</f>
        <v>16</v>
      </c>
      <c r="O253" s="25">
        <f>SUMIF(E7:E98,"=AS",O7:O98)</f>
        <v>0</v>
      </c>
      <c r="P253" s="13">
        <f>SUMIF(E7:E98,"=AS",P7:P98)</f>
        <v>0</v>
      </c>
      <c r="Q253" s="25">
        <f>SUMIF(E7:E98,"=AS",Q7:Q98)</f>
        <v>23</v>
      </c>
      <c r="R253" s="13">
        <f>SUMIF(E7:E98,"=AS",R7:R98)</f>
        <v>42</v>
      </c>
      <c r="S253" s="47">
        <f>SUMIF(E7:E98,"=AS",S7:S98)</f>
        <v>369</v>
      </c>
      <c r="T253" s="83">
        <f>SUMIF(E7:E98,"=AS",T7:T98)</f>
        <v>439</v>
      </c>
      <c r="U253" s="25">
        <f>SUMIF(E7:E98,"=AS",U7:U98)</f>
        <v>50</v>
      </c>
      <c r="V253" s="13">
        <f>SUMIF(E7:E98,"=AS",V7:V98)</f>
        <v>47</v>
      </c>
      <c r="W253" s="47">
        <f>SUMIF(E7:E98,"=AS",W7:W98)</f>
        <v>2</v>
      </c>
      <c r="X253" s="13">
        <f>SUMIF(E7:E98,"=AS",X7:X98)</f>
        <v>2</v>
      </c>
      <c r="Y253" s="25">
        <f>G253+I253+K253+M253+O253+Q253+S253+U253+W253</f>
        <v>479</v>
      </c>
      <c r="Z253" s="13">
        <f aca="true" t="shared" si="26" ref="Z253:Z261">H253+J253+L253+N253+P253+R253+T253+V253+X253</f>
        <v>577</v>
      </c>
      <c r="AA253">
        <f aca="true" t="shared" si="27" ref="AA253:AA261">SUM(Y253:Z253)</f>
        <v>1056</v>
      </c>
    </row>
    <row r="254" spans="2:27" ht="12.75">
      <c r="B254" s="114" t="s">
        <v>20</v>
      </c>
      <c r="C254" s="115"/>
      <c r="D254" s="116"/>
      <c r="E254" s="117" t="s">
        <v>32</v>
      </c>
      <c r="F254" s="118"/>
      <c r="G254" s="26">
        <f>SUMIF(E7:E98,"=BUS",G7:G98)</f>
        <v>1</v>
      </c>
      <c r="H254" s="84">
        <f>SUMIF(E7:E98,"=BUS",H7:H98)</f>
        <v>1</v>
      </c>
      <c r="I254" s="26">
        <f>SUMIF(E7:E98,"=BUS",I7:I98)</f>
        <v>3</v>
      </c>
      <c r="J254" s="14">
        <f>SUMIF(E7:E98,"=BUS",J7:J98)</f>
        <v>5</v>
      </c>
      <c r="K254" s="45">
        <f>SUMIF(E7:E98,"=BUS",K7:K98)</f>
        <v>0</v>
      </c>
      <c r="L254" s="84">
        <f>SUMIF(E7:E98,"=BUS",L7:L98)</f>
        <v>0</v>
      </c>
      <c r="M254" s="26">
        <f>SUMIF(E7:E98,"=BUS",M7:M98)</f>
        <v>9</v>
      </c>
      <c r="N254" s="14">
        <f>SUMIF(E7:E98,"=BUS",N7:N98)</f>
        <v>4</v>
      </c>
      <c r="O254" s="26">
        <f>SUMIF(E7:E98,"=BUS",O7:O98)</f>
        <v>0</v>
      </c>
      <c r="P254" s="14">
        <f>SUMIF(E7:E98,"=BUS",P7:P98)</f>
        <v>0</v>
      </c>
      <c r="Q254" s="26">
        <f>SUMIF(E7:E98,"=BUS",Q7:Q98)</f>
        <v>7</v>
      </c>
      <c r="R254" s="14">
        <f>SUMIF(E7:E98,"=BUS",R7:R98)</f>
        <v>7</v>
      </c>
      <c r="S254" s="45">
        <f>SUMIF(E7:E98,"=BUS",S7:S98)</f>
        <v>182</v>
      </c>
      <c r="T254" s="84">
        <f>SUMIF(E7:E98,"=BUS",T7:T98)</f>
        <v>115</v>
      </c>
      <c r="U254" s="26">
        <f>SUMIF(E7:E98,"=BUS",U7:U98)</f>
        <v>18</v>
      </c>
      <c r="V254" s="14">
        <f>SUMIF(E7:E98,"=BUS",V7:V98)</f>
        <v>11</v>
      </c>
      <c r="W254" s="45">
        <f>SUMIF(E7:E98,"=BUS",W7:W98)</f>
        <v>3</v>
      </c>
      <c r="X254" s="14">
        <f>SUMIF(E7:E98,"=BUS",X7:X98)</f>
        <v>1</v>
      </c>
      <c r="Y254" s="26">
        <f aca="true" t="shared" si="28" ref="Y254:Y261">G254+I254+K254+M254+O254+Q254+S254+U254+W254</f>
        <v>223</v>
      </c>
      <c r="Z254" s="14">
        <f t="shared" si="26"/>
        <v>144</v>
      </c>
      <c r="AA254">
        <f t="shared" si="27"/>
        <v>367</v>
      </c>
    </row>
    <row r="255" spans="2:27" ht="12.75">
      <c r="B255" s="114" t="s">
        <v>21</v>
      </c>
      <c r="C255" s="115"/>
      <c r="D255" s="116"/>
      <c r="E255" s="117" t="s">
        <v>42</v>
      </c>
      <c r="F255" s="118"/>
      <c r="G255" s="26">
        <f>SUMIF(E7:E98,"=ENGR",G7:G98)</f>
        <v>0</v>
      </c>
      <c r="H255" s="84">
        <f>SUMIF(E7:E98,"=ENGR",H7:H98)</f>
        <v>0</v>
      </c>
      <c r="I255" s="26">
        <f>SUMIF(E7:E98,"=ENGR",I7:I98)</f>
        <v>4</v>
      </c>
      <c r="J255" s="14">
        <f>SUMIF(E7:E98,"=ENGR",J7:J98)</f>
        <v>2</v>
      </c>
      <c r="K255" s="45">
        <f>SUMIF(E7:E98,"=ENGR",K7:K98)</f>
        <v>1</v>
      </c>
      <c r="L255" s="84">
        <f>SUMIF(E7:E98,"=ENGR",L7:L98)</f>
        <v>0</v>
      </c>
      <c r="M255" s="26">
        <f>SUMIF(E7:E98,"=ENGR",M7:M98)</f>
        <v>5</v>
      </c>
      <c r="N255" s="14">
        <f>SUMIF(E7:E98,"=ENGR",N7:N98)</f>
        <v>3</v>
      </c>
      <c r="O255" s="26">
        <f>SUMIF(E7:E98,"=ENGR",O7:O98)</f>
        <v>0</v>
      </c>
      <c r="P255" s="14">
        <f>SUMIF(E7:E98,"=ENGR",P7:P98)</f>
        <v>0</v>
      </c>
      <c r="Q255" s="26">
        <f>SUMIF(E7:E98,"=ENGR",Q7:Q98)</f>
        <v>5</v>
      </c>
      <c r="R255" s="14">
        <f>SUMIF(E7:E98,"=ENGR",R7:R98)</f>
        <v>2</v>
      </c>
      <c r="S255" s="45">
        <f>SUMIF(E7:E98,"=ENGR",S7:S98)</f>
        <v>152</v>
      </c>
      <c r="T255" s="84">
        <f>SUMIF(E7:E98,"=ENGR",T7:T98)</f>
        <v>28</v>
      </c>
      <c r="U255" s="26">
        <f>SUMIF(E7:E98,"=ENGR",U7:U98)</f>
        <v>16</v>
      </c>
      <c r="V255" s="14">
        <f>SUMIF(E7:E98,"=ENGR",V7:V98)</f>
        <v>3</v>
      </c>
      <c r="W255" s="45">
        <f>SUMIF(E7:E98,"=ENGR",W7:W98)</f>
        <v>1</v>
      </c>
      <c r="X255" s="14">
        <f>SUMIF(E7:E98,"=ENGR",X7:X98)</f>
        <v>0</v>
      </c>
      <c r="Y255" s="26">
        <f t="shared" si="28"/>
        <v>184</v>
      </c>
      <c r="Z255" s="14">
        <f t="shared" si="26"/>
        <v>38</v>
      </c>
      <c r="AA255">
        <f t="shared" si="27"/>
        <v>222</v>
      </c>
    </row>
    <row r="256" spans="2:27" ht="12.75">
      <c r="B256" s="114" t="s">
        <v>22</v>
      </c>
      <c r="C256" s="115"/>
      <c r="D256" s="116"/>
      <c r="E256" s="119" t="s">
        <v>41</v>
      </c>
      <c r="F256" s="120"/>
      <c r="G256" s="26">
        <f>SUMIF(E7:E98,"=ELSCI",G7:G98)</f>
        <v>1</v>
      </c>
      <c r="H256" s="84">
        <f>SUMIF(E7:E98,"=ELSCI",H7:H98)</f>
        <v>1</v>
      </c>
      <c r="I256" s="26">
        <f>SUMIF(E7:E98,"=ELSCI",I7:I98)</f>
        <v>2</v>
      </c>
      <c r="J256" s="14">
        <f>SUMIF(E7:E98,"=ELSCI",J7:J98)</f>
        <v>9</v>
      </c>
      <c r="K256" s="45">
        <f>SUMIF(E7:E98,"=ELSCI",K7:K98)</f>
        <v>2</v>
      </c>
      <c r="L256" s="84">
        <f>SUMIF(E7:E98,"=ELSCI",L7:L98)</f>
        <v>0</v>
      </c>
      <c r="M256" s="26">
        <f>SUMIF(E7:E98,"=ELSCI",M7:M98)</f>
        <v>5</v>
      </c>
      <c r="N256" s="14">
        <f>SUMIF(E7:E98,"=ELSCI",N7:N98)</f>
        <v>5</v>
      </c>
      <c r="O256" s="26">
        <f>SUMIF(E7:E98,"=ELSCI",O7:O98)</f>
        <v>0</v>
      </c>
      <c r="P256" s="14">
        <f>SUMIF(E7:E98,"=ELSCI",P7:P98)</f>
        <v>0</v>
      </c>
      <c r="Q256" s="26">
        <f>SUMIF(E7:E98,"=ELSCI",Q7:Q98)</f>
        <v>9</v>
      </c>
      <c r="R256" s="14">
        <f>SUMIF(E7:E98,"=ELSCI",R7:R98)</f>
        <v>8</v>
      </c>
      <c r="S256" s="45">
        <f>SUMIF(E7:E98,"=ELSCI",S7:S98)</f>
        <v>158</v>
      </c>
      <c r="T256" s="84">
        <f>SUMIF(E7:E98,"=ELSCI",T7:T98)</f>
        <v>212</v>
      </c>
      <c r="U256" s="26">
        <f>SUMIF(E7:E98,"=ELSCI",U7:U98)</f>
        <v>27</v>
      </c>
      <c r="V256" s="14">
        <f>SUMIF(E7:E98,"=ELSCI",V7:V98)</f>
        <v>30</v>
      </c>
      <c r="W256" s="45">
        <f>SUMIF(E7:E98,"=ELSCI",W7:W98)</f>
        <v>0</v>
      </c>
      <c r="X256" s="14">
        <f>SUMIF(E7:E98,"=ELSCI",X7:X98)</f>
        <v>2</v>
      </c>
      <c r="Y256" s="26">
        <f t="shared" si="28"/>
        <v>204</v>
      </c>
      <c r="Z256" s="14">
        <f t="shared" si="26"/>
        <v>267</v>
      </c>
      <c r="AA256">
        <f t="shared" si="27"/>
        <v>471</v>
      </c>
    </row>
    <row r="257" spans="2:27" ht="12.75">
      <c r="B257" s="114" t="s">
        <v>23</v>
      </c>
      <c r="C257" s="115"/>
      <c r="D257" s="116"/>
      <c r="E257" s="119" t="s">
        <v>28</v>
      </c>
      <c r="F257" s="120"/>
      <c r="G257" s="26">
        <f>SUMIF(E7:E98,"=HSS",G7:G98)</f>
        <v>0</v>
      </c>
      <c r="H257" s="84">
        <f>SUMIF(E7:E98,"=HSS",H7:H98)</f>
        <v>0</v>
      </c>
      <c r="I257" s="26">
        <f>SUMIF(E7:E98,"=HSS",I7:I98)</f>
        <v>7</v>
      </c>
      <c r="J257" s="14">
        <f>SUMIF(E7:E98,"=HSS",J7:J98)</f>
        <v>24</v>
      </c>
      <c r="K257" s="45">
        <f>SUMIF(E7:E98,"=HSS",K7:K98)</f>
        <v>2</v>
      </c>
      <c r="L257" s="84">
        <f>SUMIF(E7:E98,"=HSS",L7:L98)</f>
        <v>0</v>
      </c>
      <c r="M257" s="26">
        <f>SUMIF(E7:E98,"=HSS",M7:M98)</f>
        <v>2</v>
      </c>
      <c r="N257" s="14">
        <f>SUMIF(E7:E98,"=HSS",N7:N98)</f>
        <v>3</v>
      </c>
      <c r="O257" s="26">
        <f>SUMIF(E7:E98,"=HSS",O7:O98)</f>
        <v>0</v>
      </c>
      <c r="P257" s="14">
        <f>SUMIF(E7:E98,"=HSS",P7:P98)</f>
        <v>0</v>
      </c>
      <c r="Q257" s="26">
        <f>SUMIF(E7:E98,"=HSS",Q7:Q98)</f>
        <v>8</v>
      </c>
      <c r="R257" s="14">
        <f>SUMIF(E7:E98,"=HSS",R7:R98)</f>
        <v>30</v>
      </c>
      <c r="S257" s="45">
        <f>SUMIF(E7:E98,"=HSS",S7:S98)</f>
        <v>83</v>
      </c>
      <c r="T257" s="84">
        <f>SUMIF(E7:E98,"=HSS",T7:T98)</f>
        <v>352</v>
      </c>
      <c r="U257" s="26">
        <f>SUMIF(E7:E98,"=HSS",U7:U98)</f>
        <v>11</v>
      </c>
      <c r="V257" s="14">
        <f>SUMIF(E7:E98,"=HSS",V7:V98)</f>
        <v>45</v>
      </c>
      <c r="W257" s="45">
        <f>SUMIF(E7:E98,"=HSS",W7:W98)</f>
        <v>0</v>
      </c>
      <c r="X257" s="14">
        <f>SUMIF(E7:E98,"=HSS",X7:X98)</f>
        <v>0</v>
      </c>
      <c r="Y257" s="26">
        <f t="shared" si="28"/>
        <v>113</v>
      </c>
      <c r="Z257" s="14">
        <f t="shared" si="26"/>
        <v>454</v>
      </c>
      <c r="AA257">
        <f t="shared" si="27"/>
        <v>567</v>
      </c>
    </row>
    <row r="258" spans="2:27" ht="12.75">
      <c r="B258" s="114" t="s">
        <v>24</v>
      </c>
      <c r="C258" s="115"/>
      <c r="D258" s="116"/>
      <c r="E258" s="119" t="s">
        <v>43</v>
      </c>
      <c r="F258" s="120"/>
      <c r="G258" s="26">
        <f>SUMIF(E7:E98,"=NURS",G7:G98)</f>
        <v>0</v>
      </c>
      <c r="H258" s="84">
        <f>SUMIF(E7:E98,"=NURS",H7:H98)</f>
        <v>0</v>
      </c>
      <c r="I258" s="26">
        <f>SUMIF(E7:E98,"=NURS",I7:I98)</f>
        <v>0</v>
      </c>
      <c r="J258" s="14">
        <f>SUMIF(E7:E98,"=NURS",J7:J98)</f>
        <v>2</v>
      </c>
      <c r="K258" s="45">
        <f>SUMIF(E7:E98,"=NURS",K7:K98)</f>
        <v>0</v>
      </c>
      <c r="L258" s="84">
        <f>SUMIF(E7:E98,"=NURS",L7:L98)</f>
        <v>2</v>
      </c>
      <c r="M258" s="26">
        <f>SUMIF(E7:E98,"=NURS",M7:M98)</f>
        <v>0</v>
      </c>
      <c r="N258" s="14">
        <f>SUMIF(E7:E98,"=NURS",N7:N98)</f>
        <v>1</v>
      </c>
      <c r="O258" s="26">
        <f>SUMIF(E7:E98,"=NURS",O7:O98)</f>
        <v>0</v>
      </c>
      <c r="P258" s="14">
        <f>SUMIF(E7:E98,"=NURS",P7:P98)</f>
        <v>0</v>
      </c>
      <c r="Q258" s="26">
        <f>SUMIF(E7:E98,"=NURS",Q7:Q98)</f>
        <v>0</v>
      </c>
      <c r="R258" s="14">
        <f>SUMIF(E7:E98,"=NURS",R7:R98)</f>
        <v>5</v>
      </c>
      <c r="S258" s="45">
        <f>SUMIF(E7:E98,"=NURS",S7:S98)</f>
        <v>13</v>
      </c>
      <c r="T258" s="84">
        <f>SUMIF(E7:E98,"=NURS",T7:T98)</f>
        <v>129</v>
      </c>
      <c r="U258" s="26">
        <f>SUMIF(E7:E98,"=NURS",U7:U98)</f>
        <v>1</v>
      </c>
      <c r="V258" s="14">
        <f>SUMIF(E7:E98,"=NURS",V7:V98)</f>
        <v>19</v>
      </c>
      <c r="W258" s="45">
        <f>SUMIF(E7:E98,"=NURS",W7:W98)</f>
        <v>0</v>
      </c>
      <c r="X258" s="14">
        <f>SUMIF(E7:E98,"=NURS",X7:X98)</f>
        <v>0</v>
      </c>
      <c r="Y258" s="26">
        <f t="shared" si="28"/>
        <v>14</v>
      </c>
      <c r="Z258" s="14">
        <f t="shared" si="26"/>
        <v>158</v>
      </c>
      <c r="AA258">
        <f t="shared" si="27"/>
        <v>172</v>
      </c>
    </row>
    <row r="259" spans="2:27" ht="12.75">
      <c r="B259" s="114" t="s">
        <v>25</v>
      </c>
      <c r="C259" s="115"/>
      <c r="D259" s="116"/>
      <c r="E259" s="119" t="s">
        <v>30</v>
      </c>
      <c r="F259" s="120"/>
      <c r="G259" s="26">
        <f>SUMIF(E7:E98,"=OC",G7:G98)</f>
        <v>0</v>
      </c>
      <c r="H259" s="84">
        <f>SUMIF(E7:E98,"=OC",H7:H98)</f>
        <v>0</v>
      </c>
      <c r="I259" s="26">
        <f>SUMIF(E7:E98,"=OC",I7:I98)</f>
        <v>0</v>
      </c>
      <c r="J259" s="14">
        <f>SUMIF(E7:E98,"=OC",J7:J98)</f>
        <v>0</v>
      </c>
      <c r="K259" s="45">
        <f>SUMIF(E7:E98,"=OC",K7:K98)</f>
        <v>0</v>
      </c>
      <c r="L259" s="84">
        <f>SUMIF(E7:E98,"=OC",L7:L98)</f>
        <v>0</v>
      </c>
      <c r="M259" s="26">
        <f>SUMIF(E7:E98,"=OC",M7:M98)</f>
        <v>0</v>
      </c>
      <c r="N259" s="14">
        <f>SUMIF(E7:E98,"=OC",N7:N98)</f>
        <v>0</v>
      </c>
      <c r="O259" s="26">
        <f>SUMIF(E7:E98,"=OC",O7:O98)</f>
        <v>0</v>
      </c>
      <c r="P259" s="14">
        <f>SUMIF(E7:E98,"=OC",P7:P98)</f>
        <v>0</v>
      </c>
      <c r="Q259" s="26">
        <f>SUMIF(E7:E98,"=OC",Q7:Q98)</f>
        <v>0</v>
      </c>
      <c r="R259" s="14">
        <f>SUMIF(E7:E98,"=OC",R7:R98)</f>
        <v>0</v>
      </c>
      <c r="S259" s="45">
        <f>SUMIF(E7:E98,"=OC",S7:S98)</f>
        <v>0</v>
      </c>
      <c r="T259" s="84">
        <f>SUMIF(E7:E98,"=OC",T7:T98)</f>
        <v>0</v>
      </c>
      <c r="U259" s="26">
        <f>SUMIF(E7:E98,"=OC",U7:U98)</f>
        <v>0</v>
      </c>
      <c r="V259" s="14">
        <f>SUMIF(E7:E98,"=OC",V7:V98)</f>
        <v>0</v>
      </c>
      <c r="W259" s="45">
        <f>SUMIF(E7:E98,"=OC",W7:W98)</f>
        <v>0</v>
      </c>
      <c r="X259" s="14">
        <f>SUMIF(E7:E98,"=OC",X7:X98)</f>
        <v>0</v>
      </c>
      <c r="Y259" s="26">
        <f t="shared" si="28"/>
        <v>0</v>
      </c>
      <c r="Z259" s="14">
        <f t="shared" si="26"/>
        <v>0</v>
      </c>
      <c r="AA259">
        <f t="shared" si="27"/>
        <v>0</v>
      </c>
    </row>
    <row r="260" spans="2:27" ht="12.75">
      <c r="B260" s="114" t="s">
        <v>26</v>
      </c>
      <c r="C260" s="115"/>
      <c r="D260" s="116"/>
      <c r="E260" s="119" t="s">
        <v>17</v>
      </c>
      <c r="F260" s="120"/>
      <c r="G260" s="26">
        <f>SUMIF(E7:E98,"=PH",G7:G98)</f>
        <v>0</v>
      </c>
      <c r="H260" s="84">
        <f>SUMIF(E7:E98,"=PH",H7:H98)</f>
        <v>0</v>
      </c>
      <c r="I260" s="26">
        <f>SUMIF(E7:E98,"=PH",I7:I98)</f>
        <v>0</v>
      </c>
      <c r="J260" s="14">
        <f>SUMIF(E7:E98,"=PH",J7:J98)</f>
        <v>0</v>
      </c>
      <c r="K260" s="45">
        <f>SUMIF(E7:E98,"=PH",K7:K98)</f>
        <v>0</v>
      </c>
      <c r="L260" s="84">
        <f>SUMIF(E7:E98,"=PH",L7:L98)</f>
        <v>0</v>
      </c>
      <c r="M260" s="26">
        <f>SUMIF(E7:E98,"=PH",M7:M98)</f>
        <v>0</v>
      </c>
      <c r="N260" s="14">
        <f>SUMIF(E7:E98,"=PH",N7:N98)</f>
        <v>0</v>
      </c>
      <c r="O260" s="26">
        <f>SUMIF(E7:E98,"=PH",O7:O98)</f>
        <v>0</v>
      </c>
      <c r="P260" s="14">
        <f>SUMIF(E7:E98,"=PH",P7:P98)</f>
        <v>0</v>
      </c>
      <c r="Q260" s="26">
        <f>SUMIF(E7:E98,"=PH",Q7:Q98)</f>
        <v>0</v>
      </c>
      <c r="R260" s="14">
        <f>SUMIF(E7:E98,"=PH",R7:R98)</f>
        <v>0</v>
      </c>
      <c r="S260" s="45">
        <f>SUMIF(E7:E98,"=PH",S7:S98)</f>
        <v>1</v>
      </c>
      <c r="T260" s="84">
        <f>SUMIF(E7:E98,"=PH",T7:T98)</f>
        <v>2</v>
      </c>
      <c r="U260" s="26">
        <f>SUMIF(E7:E98,"=PH",U7:U98)</f>
        <v>0</v>
      </c>
      <c r="V260" s="14">
        <f>SUMIF(E7:E98,"=PH",V7:V98)</f>
        <v>0</v>
      </c>
      <c r="W260" s="45">
        <f>SUMIF(E7:E98,"=PH",W7:W98)</f>
        <v>0</v>
      </c>
      <c r="X260" s="14">
        <f>SUMIF(E7:E98,"=PH",X7:X98)</f>
        <v>0</v>
      </c>
      <c r="Y260" s="26">
        <f t="shared" si="28"/>
        <v>1</v>
      </c>
      <c r="Z260" s="14">
        <f t="shared" si="26"/>
        <v>2</v>
      </c>
      <c r="AA260">
        <f t="shared" si="27"/>
        <v>3</v>
      </c>
    </row>
    <row r="261" spans="2:27" ht="12.75">
      <c r="B261" s="121" t="s">
        <v>38</v>
      </c>
      <c r="C261" s="122"/>
      <c r="D261" s="123"/>
      <c r="E261" s="124" t="s">
        <v>29</v>
      </c>
      <c r="F261" s="125"/>
      <c r="G261" s="27">
        <f>SUMIF(E7:E98,"=CCE",G7:G98)</f>
        <v>0</v>
      </c>
      <c r="H261" s="85">
        <f>SUMIF(E7:E98,"=CCE",H7:H98)</f>
        <v>0</v>
      </c>
      <c r="I261" s="27">
        <f>SUMIF(E7:E98,"=CCE",I7:I98)</f>
        <v>0</v>
      </c>
      <c r="J261" s="17">
        <f>SUMIF(E7:E98,"=CCE",J7:J98)</f>
        <v>2</v>
      </c>
      <c r="K261" s="46">
        <f>SUMIF(E7:E98,"=CCE",K7:K98)</f>
        <v>0</v>
      </c>
      <c r="L261" s="85">
        <f>SUMIF(E7:E98,"=CCE",L7:L98)</f>
        <v>0</v>
      </c>
      <c r="M261" s="27">
        <f>SUMIF(E7:E98,"=CCE",M7:M98)</f>
        <v>0</v>
      </c>
      <c r="N261" s="17">
        <f>SUMIF(E7:E98,"=CCE",N7:N98)</f>
        <v>0</v>
      </c>
      <c r="O261" s="27">
        <f>SUMIF(E7:E98,"=CCE",O7:O98)</f>
        <v>0</v>
      </c>
      <c r="P261" s="17">
        <f>SUMIF(E7:E98,"=CCE",P7:P98)</f>
        <v>0</v>
      </c>
      <c r="Q261" s="27">
        <f>SUMIF(E7:E98,"=CCE",Q7:Q98)</f>
        <v>0</v>
      </c>
      <c r="R261" s="17">
        <f>SUMIF(E7:E98,"=CCE",R7:R98)</f>
        <v>0</v>
      </c>
      <c r="S261" s="46">
        <f>SUMIF(E7:E98,"=CCE",S7:S98)</f>
        <v>1</v>
      </c>
      <c r="T261" s="85">
        <f>SUMIF(E7:E98,"=CCE",T7:T98)</f>
        <v>4</v>
      </c>
      <c r="U261" s="27">
        <f>SUMIF(E7:E98,"=CCE",U7:U98)</f>
        <v>2</v>
      </c>
      <c r="V261" s="17">
        <f>SUMIF(E7:E98,"=CCE",V7:V98)</f>
        <v>5</v>
      </c>
      <c r="W261" s="46">
        <f>SUMIF(E7:E98,"=CCE",W7:W98)</f>
        <v>1</v>
      </c>
      <c r="X261" s="17">
        <f>SUMIF(E7:E98,"=CCE",X7:X98)</f>
        <v>0</v>
      </c>
      <c r="Y261" s="27">
        <f t="shared" si="28"/>
        <v>4</v>
      </c>
      <c r="Z261" s="17">
        <f t="shared" si="26"/>
        <v>11</v>
      </c>
      <c r="AA261">
        <f t="shared" si="27"/>
        <v>15</v>
      </c>
    </row>
    <row r="262" spans="2:27" ht="12.75">
      <c r="B262" s="31" t="s">
        <v>27</v>
      </c>
      <c r="G262">
        <f>SUM(G253:G261)</f>
        <v>2</v>
      </c>
      <c r="H262">
        <f aca="true" t="shared" si="29" ref="H262:AA262">SUM(H253:H261)</f>
        <v>3</v>
      </c>
      <c r="I262">
        <f t="shared" si="29"/>
        <v>43</v>
      </c>
      <c r="J262">
        <f t="shared" si="29"/>
        <v>74</v>
      </c>
      <c r="K262">
        <f t="shared" si="29"/>
        <v>6</v>
      </c>
      <c r="L262">
        <f t="shared" si="29"/>
        <v>2</v>
      </c>
      <c r="M262">
        <f t="shared" si="29"/>
        <v>28</v>
      </c>
      <c r="N262">
        <f t="shared" si="29"/>
        <v>32</v>
      </c>
      <c r="O262">
        <f>SUM(O253:O261)</f>
        <v>0</v>
      </c>
      <c r="P262">
        <f>SUM(P253:P261)</f>
        <v>0</v>
      </c>
      <c r="Q262">
        <f t="shared" si="29"/>
        <v>52</v>
      </c>
      <c r="R262">
        <f t="shared" si="29"/>
        <v>94</v>
      </c>
      <c r="S262">
        <f t="shared" si="29"/>
        <v>959</v>
      </c>
      <c r="T262">
        <f t="shared" si="29"/>
        <v>1281</v>
      </c>
      <c r="U262">
        <f t="shared" si="29"/>
        <v>125</v>
      </c>
      <c r="V262">
        <f t="shared" si="29"/>
        <v>160</v>
      </c>
      <c r="W262">
        <f>SUM(W253:W261)</f>
        <v>7</v>
      </c>
      <c r="X262">
        <f>SUM(X253:X261)</f>
        <v>5</v>
      </c>
      <c r="Y262">
        <f t="shared" si="29"/>
        <v>1222</v>
      </c>
      <c r="Z262">
        <f t="shared" si="29"/>
        <v>1651</v>
      </c>
      <c r="AA262">
        <f t="shared" si="29"/>
        <v>2873</v>
      </c>
    </row>
    <row r="263" ht="12.75">
      <c r="B263" s="31"/>
    </row>
    <row r="265" spans="3:26" ht="12.75">
      <c r="C265" s="2" t="s">
        <v>15</v>
      </c>
      <c r="G265" s="99" t="s">
        <v>9</v>
      </c>
      <c r="H265" s="99"/>
      <c r="I265" s="99" t="s">
        <v>11</v>
      </c>
      <c r="J265" s="99"/>
      <c r="K265" s="99" t="s">
        <v>10</v>
      </c>
      <c r="L265" s="99"/>
      <c r="M265" s="99" t="s">
        <v>584</v>
      </c>
      <c r="N265" s="99"/>
      <c r="O265" s="97" t="s">
        <v>585</v>
      </c>
      <c r="P265" s="98"/>
      <c r="Q265" s="99" t="s">
        <v>3</v>
      </c>
      <c r="R265" s="99"/>
      <c r="S265" s="99" t="s">
        <v>4</v>
      </c>
      <c r="T265" s="99"/>
      <c r="U265" s="99" t="s">
        <v>5</v>
      </c>
      <c r="V265" s="99"/>
      <c r="W265" s="97" t="s">
        <v>94</v>
      </c>
      <c r="X265" s="98"/>
      <c r="Y265" s="99" t="s">
        <v>13</v>
      </c>
      <c r="Z265" s="99"/>
    </row>
    <row r="266" spans="2:27" ht="12.75">
      <c r="B266" s="2" t="s">
        <v>56</v>
      </c>
      <c r="E266" s="30" t="s">
        <v>57</v>
      </c>
      <c r="G266" s="24" t="s">
        <v>0</v>
      </c>
      <c r="H266" s="24" t="s">
        <v>6</v>
      </c>
      <c r="I266" s="24" t="s">
        <v>0</v>
      </c>
      <c r="J266" s="24" t="s">
        <v>6</v>
      </c>
      <c r="K266" s="24" t="s">
        <v>0</v>
      </c>
      <c r="L266" s="24" t="s">
        <v>6</v>
      </c>
      <c r="M266" s="33" t="s">
        <v>0</v>
      </c>
      <c r="N266" s="33" t="s">
        <v>6</v>
      </c>
      <c r="O266" s="33" t="s">
        <v>0</v>
      </c>
      <c r="P266" s="33" t="s">
        <v>6</v>
      </c>
      <c r="Q266" s="24" t="s">
        <v>0</v>
      </c>
      <c r="R266" s="24" t="s">
        <v>6</v>
      </c>
      <c r="S266" s="24" t="s">
        <v>0</v>
      </c>
      <c r="T266" s="24" t="s">
        <v>6</v>
      </c>
      <c r="U266" s="24" t="s">
        <v>0</v>
      </c>
      <c r="V266" s="24" t="s">
        <v>6</v>
      </c>
      <c r="W266" s="33" t="s">
        <v>0</v>
      </c>
      <c r="X266" s="33" t="s">
        <v>6</v>
      </c>
      <c r="Y266" s="24" t="s">
        <v>0</v>
      </c>
      <c r="Z266" s="24" t="s">
        <v>6</v>
      </c>
      <c r="AA266" s="28" t="s">
        <v>1</v>
      </c>
    </row>
    <row r="267" spans="2:27" ht="12.75">
      <c r="B267" s="109" t="s">
        <v>19</v>
      </c>
      <c r="C267" s="110"/>
      <c r="D267" s="111"/>
      <c r="E267" s="112" t="s">
        <v>44</v>
      </c>
      <c r="F267" s="113"/>
      <c r="G267" s="25">
        <f>SUMIF(E108:E160,"=GRAS",G108:G160)</f>
        <v>2</v>
      </c>
      <c r="H267" s="83">
        <f>SUMIF(E108:E160,"=GRAS",H108:H160)</f>
        <v>2</v>
      </c>
      <c r="I267" s="25">
        <f>SUMIF(E108:E160,"=GRAS",I108:I160)</f>
        <v>2</v>
      </c>
      <c r="J267" s="13">
        <f>SUMIF(E108:E160,"=GRAS",J108:J160)</f>
        <v>2</v>
      </c>
      <c r="K267" s="47">
        <f>SUMIF(E108:E160,"=GRAS",K108:K160)</f>
        <v>0</v>
      </c>
      <c r="L267" s="83">
        <f>SUMIF(E108:E160,"=GRAS",L108:L160)</f>
        <v>0</v>
      </c>
      <c r="M267" s="25">
        <f>SUMIF(E108:E160,"=GRAS",M108:M160)</f>
        <v>0</v>
      </c>
      <c r="N267" s="13">
        <f>SUMIF(E108:E160,"=GRAS",N108:N160)</f>
        <v>2</v>
      </c>
      <c r="O267" s="25">
        <f>SUMIF(E108:E160,"=GRAS",O108:O160)</f>
        <v>0</v>
      </c>
      <c r="P267" s="13">
        <f>SUMIF(E108:E160,"=GRAS",P108:P160)</f>
        <v>0</v>
      </c>
      <c r="Q267" s="25">
        <f>SUMIF(E108:E160,"=GRAS",Q108:Q160)</f>
        <v>0</v>
      </c>
      <c r="R267" s="13">
        <f>SUMIF(E108:E160,"=GRAS",R108:R160)</f>
        <v>6</v>
      </c>
      <c r="S267" s="47">
        <f>SUMIF(E108:E160,"=GRAS",S108:S160)</f>
        <v>42</v>
      </c>
      <c r="T267" s="83">
        <f>SUMIF(E108:E160,"=GRAS",T108:T160)</f>
        <v>62</v>
      </c>
      <c r="U267" s="25">
        <f>SUMIF(E108:E160,"=GRAS",U108:U160)</f>
        <v>4</v>
      </c>
      <c r="V267" s="13">
        <f>SUMIF(E108:E160,"=GRAS",V108:V160)</f>
        <v>15</v>
      </c>
      <c r="W267" s="47">
        <f>SUMIF(E108:E160,"=GRAS",W108:W160)</f>
        <v>1</v>
      </c>
      <c r="X267" s="11">
        <f>SUMIF(E108:E160,"=GRAS",X108:X160)</f>
        <v>2</v>
      </c>
      <c r="Y267" s="25">
        <f aca="true" t="shared" si="30" ref="Y267:Y275">G267+I267+K267+M267+O267+Q267+S267+U267+W267</f>
        <v>51</v>
      </c>
      <c r="Z267" s="13">
        <f aca="true" t="shared" si="31" ref="Z267:Z275">H267+J267+L267+N267+P267+R267+T267+V267+X267</f>
        <v>91</v>
      </c>
      <c r="AA267">
        <f aca="true" t="shared" si="32" ref="AA267:AA275">SUM(Y267:Z267)</f>
        <v>142</v>
      </c>
    </row>
    <row r="268" spans="2:27" ht="12.75">
      <c r="B268" s="114" t="s">
        <v>20</v>
      </c>
      <c r="C268" s="115"/>
      <c r="D268" s="116"/>
      <c r="E268" s="117" t="s">
        <v>51</v>
      </c>
      <c r="F268" s="118"/>
      <c r="G268" s="26">
        <f>SUMIF(E108:E160,"=GRBUS",G108:G160)</f>
        <v>9</v>
      </c>
      <c r="H268" s="84">
        <f>SUMIF(E108:E160,"=GRBUS",H108:H160)</f>
        <v>0</v>
      </c>
      <c r="I268" s="26">
        <f>SUMIF(E108:E160,"=GRBUS",I108:I160)</f>
        <v>1</v>
      </c>
      <c r="J268" s="14">
        <f>SUMIF(E108:E160,"=GRBUS",J108:J160)</f>
        <v>1</v>
      </c>
      <c r="K268" s="45">
        <f>SUMIF(E108:E160,"=GRBUS",K108:K160)</f>
        <v>0</v>
      </c>
      <c r="L268" s="84">
        <f>SUMIF(E108:E160,"=GRBUS",L108:L160)</f>
        <v>0</v>
      </c>
      <c r="M268" s="26">
        <f>SUMIF(E108:E160,"=GRBUS",M108:M160)</f>
        <v>2</v>
      </c>
      <c r="N268" s="14">
        <f>SUMIF(E108:E160,"=GRBUS",N108:N160)</f>
        <v>2</v>
      </c>
      <c r="O268" s="26">
        <f>SUMIF(E108:E160,"=GRBUS",O108:O160)</f>
        <v>0</v>
      </c>
      <c r="P268" s="14">
        <f>SUMIF(E108:E160,"=GRBUS",P108:P160)</f>
        <v>0</v>
      </c>
      <c r="Q268" s="26">
        <f>SUMIF(E108:E160,"=GRBUS",Q108:Q160)</f>
        <v>4</v>
      </c>
      <c r="R268" s="14">
        <f>SUMIF(E108:E160,"=GRBUS",R108:R160)</f>
        <v>1</v>
      </c>
      <c r="S268" s="45">
        <f>SUMIF(E108:E160,"=GRBUS",S108:S160)</f>
        <v>55</v>
      </c>
      <c r="T268" s="84">
        <f>SUMIF(E108:E160,"=GRBUS",T108:T160)</f>
        <v>33</v>
      </c>
      <c r="U268" s="26">
        <f>SUMIF(E108:E160,"=GRBUS",U108:U160)</f>
        <v>8</v>
      </c>
      <c r="V268" s="14">
        <f>SUMIF(E108:E160,"=GRBUS",V108:V160)</f>
        <v>6</v>
      </c>
      <c r="W268" s="45">
        <f>SUMIF(E108:E160,"=GRBUS",W108:W160)</f>
        <v>0</v>
      </c>
      <c r="X268" s="6">
        <f>SUMIF(E108:E160,"=GRBUS",X108:X160)</f>
        <v>0</v>
      </c>
      <c r="Y268" s="26">
        <f t="shared" si="30"/>
        <v>79</v>
      </c>
      <c r="Z268" s="14">
        <f t="shared" si="31"/>
        <v>43</v>
      </c>
      <c r="AA268">
        <f t="shared" si="32"/>
        <v>122</v>
      </c>
    </row>
    <row r="269" spans="2:27" ht="12.75">
      <c r="B269" s="114" t="s">
        <v>21</v>
      </c>
      <c r="C269" s="115"/>
      <c r="D269" s="116"/>
      <c r="E269" s="117" t="s">
        <v>47</v>
      </c>
      <c r="F269" s="118"/>
      <c r="G269" s="26">
        <f>SUMIF(E108:E160,"=GRENG",G108:G160)</f>
        <v>7</v>
      </c>
      <c r="H269" s="84">
        <f>SUMIF(E108:E160,"=GRENG",H108:H160)</f>
        <v>3</v>
      </c>
      <c r="I269" s="26">
        <f>SUMIF(E108:E160,"=GRENG",I108:I160)</f>
        <v>0</v>
      </c>
      <c r="J269" s="14">
        <f>SUMIF(E108:E160,"=GRENG",J108:J160)</f>
        <v>0</v>
      </c>
      <c r="K269" s="45">
        <f>SUMIF(E108:E160,"=GRENG",K108:K160)</f>
        <v>0</v>
      </c>
      <c r="L269" s="84">
        <f>SUMIF(E108:E160,"=GRENG",L108:L160)</f>
        <v>0</v>
      </c>
      <c r="M269" s="26">
        <f>SUMIF(E108:E160,"=GRENG",M108:M160)</f>
        <v>2</v>
      </c>
      <c r="N269" s="14">
        <f>SUMIF(E108:E160,"=GRENG",N108:N160)</f>
        <v>0</v>
      </c>
      <c r="O269" s="26">
        <f>SUMIF(E108:E160,"=GRENG",O108:O160)</f>
        <v>0</v>
      </c>
      <c r="P269" s="14">
        <f>SUMIF(E108:E160,"=GRENG",P108:P160)</f>
        <v>0</v>
      </c>
      <c r="Q269" s="26">
        <f>SUMIF(E108:E160,"=GRENG",Q108:Q160)</f>
        <v>2</v>
      </c>
      <c r="R269" s="14">
        <f>SUMIF(E108:E160,"=GRENG",R108:R160)</f>
        <v>0</v>
      </c>
      <c r="S269" s="45">
        <f>SUMIF(E108:E160,"=GRENG",S108:S160)</f>
        <v>35</v>
      </c>
      <c r="T269" s="84">
        <f>SUMIF(E108:E160,"=GRENG",T108:T160)</f>
        <v>5</v>
      </c>
      <c r="U269" s="26">
        <f>SUMIF(E108:E160,"=GRENG",U108:U160)</f>
        <v>3</v>
      </c>
      <c r="V269" s="14">
        <f>SUMIF(E108:E160,"=GRENG",V108:V160)</f>
        <v>1</v>
      </c>
      <c r="W269" s="45">
        <f>SUMIF(E108:E160,"=GRENG",W108:W160)</f>
        <v>0</v>
      </c>
      <c r="X269" s="6">
        <f>SUMIF(E108:E160,"=GRENG",X108:X160)</f>
        <v>0</v>
      </c>
      <c r="Y269" s="26">
        <f t="shared" si="30"/>
        <v>49</v>
      </c>
      <c r="Z269" s="14">
        <f t="shared" si="31"/>
        <v>9</v>
      </c>
      <c r="AA269">
        <f t="shared" si="32"/>
        <v>58</v>
      </c>
    </row>
    <row r="270" spans="2:27" ht="12.75">
      <c r="B270" s="114" t="s">
        <v>22</v>
      </c>
      <c r="C270" s="115"/>
      <c r="D270" s="116"/>
      <c r="E270" s="119" t="s">
        <v>45</v>
      </c>
      <c r="F270" s="120"/>
      <c r="G270" s="26">
        <f>SUMIF(E108:E160,"=GRELS",G108:G160)</f>
        <v>4</v>
      </c>
      <c r="H270" s="84">
        <f>SUMIF(E108:E160,"=GRELS",H108:H160)</f>
        <v>3</v>
      </c>
      <c r="I270" s="26">
        <f>SUMIF(E108:E160,"=GRELS",I108:I160)</f>
        <v>1</v>
      </c>
      <c r="J270" s="14">
        <f>SUMIF(E108:E160,"=GRELS",J108:J160)</f>
        <v>1</v>
      </c>
      <c r="K270" s="45">
        <f>SUMIF(E108:E160,"=GRELS",K108:K160)</f>
        <v>0</v>
      </c>
      <c r="L270" s="84">
        <f>SUMIF(E108:E160,"=GRELS",L108:L160)</f>
        <v>0</v>
      </c>
      <c r="M270" s="26">
        <f>SUMIF(E108:E160,"=GRELS",M108:M160)</f>
        <v>2</v>
      </c>
      <c r="N270" s="14">
        <f>SUMIF(E108:E160,"=GRELS",N108:N160)</f>
        <v>1</v>
      </c>
      <c r="O270" s="26">
        <f>SUMIF(E108:E160,"=GRELS",O108:O160)</f>
        <v>0</v>
      </c>
      <c r="P270" s="14">
        <f>SUMIF(E108:E160,"=GRELS",P108:P160)</f>
        <v>0</v>
      </c>
      <c r="Q270" s="26">
        <f>SUMIF(E108:E160,"=GRELS",Q108:Q160)</f>
        <v>0</v>
      </c>
      <c r="R270" s="14">
        <f>SUMIF(E108:E160,"=GRELS",R108:R160)</f>
        <v>1</v>
      </c>
      <c r="S270" s="45">
        <f>SUMIF(E108:E160,"=GRELS",S108:S160)</f>
        <v>24</v>
      </c>
      <c r="T270" s="84">
        <f>SUMIF(E108:E160,"=GRELS",T108:T160)</f>
        <v>29</v>
      </c>
      <c r="U270" s="26">
        <f>SUMIF(E108:E160,"=GRELS",U108:U160)</f>
        <v>7</v>
      </c>
      <c r="V270" s="14">
        <f>SUMIF(E108:E160,"=GRELS",V108:V160)</f>
        <v>8</v>
      </c>
      <c r="W270" s="45">
        <f>SUMIF(E108:E160,"=GRELS",W108:W160)</f>
        <v>1</v>
      </c>
      <c r="X270" s="6">
        <f>SUMIF(E108:E160,"=GRELS",X108:X160)</f>
        <v>0</v>
      </c>
      <c r="Y270" s="26">
        <f t="shared" si="30"/>
        <v>39</v>
      </c>
      <c r="Z270" s="14">
        <f t="shared" si="31"/>
        <v>43</v>
      </c>
      <c r="AA270">
        <f t="shared" si="32"/>
        <v>82</v>
      </c>
    </row>
    <row r="271" spans="2:27" ht="12.75">
      <c r="B271" s="114" t="s">
        <v>23</v>
      </c>
      <c r="C271" s="115"/>
      <c r="D271" s="116"/>
      <c r="E271" s="119" t="s">
        <v>46</v>
      </c>
      <c r="F271" s="120"/>
      <c r="G271" s="26">
        <f>SUMIF(E108:E160,"=GRHSS",G108:G160)</f>
        <v>0</v>
      </c>
      <c r="H271" s="84">
        <f>SUMIF(E108:E160,"=GRHSS",H108:H160)</f>
        <v>5</v>
      </c>
      <c r="I271" s="26">
        <f>SUMIF(E108:E160,"=GRHSS",I108:I160)</f>
        <v>0</v>
      </c>
      <c r="J271" s="14">
        <f>SUMIF(E108:E160,"=GRHSS",J108:J160)</f>
        <v>3</v>
      </c>
      <c r="K271" s="45">
        <f>SUMIF(E108:E160,"=GRHSS",K108:K160)</f>
        <v>1</v>
      </c>
      <c r="L271" s="84">
        <f>SUMIF(E108:E160,"=GRHSS",L108:L160)</f>
        <v>0</v>
      </c>
      <c r="M271" s="26">
        <f>SUMIF(E108:E160,"=GRHSS",M108:M160)</f>
        <v>2</v>
      </c>
      <c r="N271" s="14">
        <f>SUMIF(E108:E160,"=GRHSS",N108:N160)</f>
        <v>3</v>
      </c>
      <c r="O271" s="26">
        <f>SUMIF(E108:E160,"=GRHSS",O108:O160)</f>
        <v>0</v>
      </c>
      <c r="P271" s="14">
        <f>SUMIF(E108:E160,"=GRHSS",P108:P160)</f>
        <v>0</v>
      </c>
      <c r="Q271" s="26">
        <f>SUMIF(E108:E160,"=GRHSS",Q108:Q160)</f>
        <v>0</v>
      </c>
      <c r="R271" s="14">
        <f>SUMIF(E108:E160,"=GRHSS",R108:R160)</f>
        <v>7</v>
      </c>
      <c r="S271" s="45">
        <f>SUMIF(E108:E160,"=GRHSS",S108:S160)</f>
        <v>14</v>
      </c>
      <c r="T271" s="84">
        <f>SUMIF(E108:E160,"=GRHSS",T108:T160)</f>
        <v>63</v>
      </c>
      <c r="U271" s="26">
        <f>SUMIF(E108:E160,"=GRHSS",U108:U160)</f>
        <v>3</v>
      </c>
      <c r="V271" s="14">
        <f>SUMIF(E108:E160,"=GRHSS",V108:V160)</f>
        <v>13</v>
      </c>
      <c r="W271" s="45">
        <f>SUMIF(E108:E160,"=GRHSS",W108:W160)</f>
        <v>0</v>
      </c>
      <c r="X271" s="6">
        <f>SUMIF(E108:E160,"=GRHSS",X108:X160)</f>
        <v>1</v>
      </c>
      <c r="Y271" s="26">
        <f t="shared" si="30"/>
        <v>20</v>
      </c>
      <c r="Z271" s="14">
        <f t="shared" si="31"/>
        <v>95</v>
      </c>
      <c r="AA271">
        <f t="shared" si="32"/>
        <v>115</v>
      </c>
    </row>
    <row r="272" spans="2:27" ht="12.75">
      <c r="B272" s="114" t="s">
        <v>24</v>
      </c>
      <c r="C272" s="115"/>
      <c r="D272" s="116"/>
      <c r="E272" s="119" t="s">
        <v>49</v>
      </c>
      <c r="F272" s="120"/>
      <c r="G272" s="26">
        <f>SUMIF(E108:E160,"=GRNUR",G108:G160)</f>
        <v>0</v>
      </c>
      <c r="H272" s="84">
        <f>SUMIF(E108:E160,"=GRNUR",H108:H160)</f>
        <v>0</v>
      </c>
      <c r="I272" s="26">
        <f>SUMIF(E108:E160,"=GRNUR",I108:I160)</f>
        <v>0</v>
      </c>
      <c r="J272" s="14">
        <f>SUMIF(E108:E160,"=GRNUR",J108:J160)</f>
        <v>0</v>
      </c>
      <c r="K272" s="45">
        <f>SUMIF(E108:E160,"=GRNUR",K108:K160)</f>
        <v>0</v>
      </c>
      <c r="L272" s="84">
        <f>SUMIF(E108:E160,"=GRNUR",L108:L160)</f>
        <v>0</v>
      </c>
      <c r="M272" s="26">
        <f>SUMIF(E108:E160,"=GRNUR",M108:M160)</f>
        <v>0</v>
      </c>
      <c r="N272" s="14">
        <f>SUMIF(E108:E160,"=GRNUR",N108:N160)</f>
        <v>1</v>
      </c>
      <c r="O272" s="26">
        <f>SUMIF(E108:E160,"=GRNUR",O108:O160)</f>
        <v>0</v>
      </c>
      <c r="P272" s="14">
        <f>SUMIF(E108:E160,"=GRNUR",P108:P160)</f>
        <v>0</v>
      </c>
      <c r="Q272" s="26">
        <f>SUMIF(E108:E160,"=GRNUR",Q108:Q160)</f>
        <v>0</v>
      </c>
      <c r="R272" s="14">
        <f>SUMIF(E108:E160,"=GRNUR",R108:R160)</f>
        <v>2</v>
      </c>
      <c r="S272" s="45">
        <f>SUMIF(E108:E160,"=GRNUR",S108:S160)</f>
        <v>3</v>
      </c>
      <c r="T272" s="84">
        <f>SUMIF(E108:E160,"=GRNUR",T108:T160)</f>
        <v>21</v>
      </c>
      <c r="U272" s="26">
        <f>SUMIF(E108:E160,"=GRNUR",U108:U160)</f>
        <v>0</v>
      </c>
      <c r="V272" s="14">
        <f>SUMIF(E108:E160,"=GRNUR",V108:V160)</f>
        <v>11</v>
      </c>
      <c r="W272" s="45">
        <f>SUMIF(E108:E160,"=GRNUR",W108:W160)</f>
        <v>0</v>
      </c>
      <c r="X272" s="6">
        <f>SUMIF(E108:E160,"=GRNUR",X108:X160)</f>
        <v>0</v>
      </c>
      <c r="Y272" s="26">
        <f t="shared" si="30"/>
        <v>3</v>
      </c>
      <c r="Z272" s="14">
        <f t="shared" si="31"/>
        <v>35</v>
      </c>
      <c r="AA272">
        <f t="shared" si="32"/>
        <v>38</v>
      </c>
    </row>
    <row r="273" spans="2:27" ht="12.75">
      <c r="B273" s="130" t="s">
        <v>25</v>
      </c>
      <c r="C273" s="131"/>
      <c r="D273" s="131"/>
      <c r="E273" s="132" t="s">
        <v>48</v>
      </c>
      <c r="F273" s="133"/>
      <c r="G273" s="26">
        <f>SUMIF(E108:E160,"=GOCG",G108:G160)</f>
        <v>0</v>
      </c>
      <c r="H273" s="84">
        <f>SUMIF(E108:E160,"=GOCG",H108:H160)</f>
        <v>0</v>
      </c>
      <c r="I273" s="26">
        <f>SUMIF(E108:E160,"=GOCG",I108:I160)</f>
        <v>0</v>
      </c>
      <c r="J273" s="14">
        <f>SUMIF(E108:E160,"=GOCG",J108:J160)</f>
        <v>0</v>
      </c>
      <c r="K273" s="45">
        <f>SUMIF(E108:E160,"=GOCG",K108:K160)</f>
        <v>0</v>
      </c>
      <c r="L273" s="84">
        <f>SUMIF(E108:E160,"=GOCG",L108:L160)</f>
        <v>0</v>
      </c>
      <c r="M273" s="26">
        <f>SUMIF(E108:E160,"=GOCG",M108:M160)</f>
        <v>0</v>
      </c>
      <c r="N273" s="14">
        <f>SUMIF(E108:E160,"=GOCG",N108:N160)</f>
        <v>1</v>
      </c>
      <c r="O273" s="26">
        <f>SUMIF(E108:E160,"=GOCE",O108:O160)</f>
        <v>0</v>
      </c>
      <c r="P273" s="14">
        <f>SUMIF(E108:E160,"=GOCG",P108:P160)</f>
        <v>0</v>
      </c>
      <c r="Q273" s="26">
        <f>SUMIF(E108:E160,"=GOCG",Q108:Q160)</f>
        <v>0</v>
      </c>
      <c r="R273" s="14">
        <f>SUMIF(E108:E160,"=GOCG",R108:R160)</f>
        <v>0</v>
      </c>
      <c r="S273" s="45">
        <f>SUMIF(E108:E160,"=GOCG",S108:S160)</f>
        <v>9</v>
      </c>
      <c r="T273" s="84">
        <f>SUMIF(E108:E160,"=GOCG",T108:T160)</f>
        <v>7</v>
      </c>
      <c r="U273" s="26">
        <f>SUMIF(E108:E160,"=GOCG",U108:U160)</f>
        <v>0</v>
      </c>
      <c r="V273" s="14">
        <f>SUMIF(E108:E160,"=GOCG",V108:V160)</f>
        <v>3</v>
      </c>
      <c r="W273" s="45">
        <f>SUMIF(E108:E160,"=GOCG",W108:W160)</f>
        <v>0</v>
      </c>
      <c r="X273" s="6">
        <f>SUMIF(E108:E160,"=GOCG",X108:X160)</f>
        <v>0</v>
      </c>
      <c r="Y273" s="26">
        <f t="shared" si="30"/>
        <v>9</v>
      </c>
      <c r="Z273" s="14">
        <f t="shared" si="31"/>
        <v>11</v>
      </c>
      <c r="AA273">
        <f t="shared" si="32"/>
        <v>20</v>
      </c>
    </row>
    <row r="274" spans="2:27" ht="12.75">
      <c r="B274" s="130" t="s">
        <v>26</v>
      </c>
      <c r="C274" s="131"/>
      <c r="D274" s="131"/>
      <c r="E274" s="132" t="s">
        <v>50</v>
      </c>
      <c r="F274" s="133"/>
      <c r="G274" s="26">
        <f>SUMIF(E108:E160,"=GRPH",G108:G160)</f>
        <v>0</v>
      </c>
      <c r="H274" s="84">
        <f>SUMIF(E108:E160,"=GRPH",H108:H160)</f>
        <v>1</v>
      </c>
      <c r="I274" s="26">
        <f>SUMIF(E108:E160,"=GRPH",I108:I160)</f>
        <v>0</v>
      </c>
      <c r="J274" s="14">
        <f>SUMIF(E108:E160,"=GRPH",J108:J160)</f>
        <v>0</v>
      </c>
      <c r="K274" s="45">
        <f>SUMIF(E108:E160,"=GRPH",K108:K160)</f>
        <v>0</v>
      </c>
      <c r="L274" s="84">
        <f>SUMIF(E108:E160,"=GRPH",L108:L160)</f>
        <v>0</v>
      </c>
      <c r="M274" s="26">
        <f>SUMIF(E108:E160,"=GRPH",M108:M160)</f>
        <v>0</v>
      </c>
      <c r="N274" s="14">
        <f>SUMIF(E108:E160,"=GRPH",N108:N160)</f>
        <v>0</v>
      </c>
      <c r="O274" s="26">
        <f>SUMIF(E108:E160,"=GRPH",O108:O160)</f>
        <v>0</v>
      </c>
      <c r="P274" s="14">
        <f>SUMIF(E108:E160,"=GRPH",P108:P160)</f>
        <v>0</v>
      </c>
      <c r="Q274" s="26">
        <f>SUMIF(E108:E160,"=GRPH",Q108:Q160)</f>
        <v>0</v>
      </c>
      <c r="R274" s="14">
        <f>SUMIF(E108:E160,"=GRPH",R108:R160)</f>
        <v>0</v>
      </c>
      <c r="S274" s="45">
        <f>SUMIF(E108:E160,"=GRPH",S108:S160)</f>
        <v>0</v>
      </c>
      <c r="T274" s="84">
        <f>SUMIF(E108:E160,"=GRPH",T108:T160)</f>
        <v>2</v>
      </c>
      <c r="U274" s="26">
        <f>SUMIF(E108:E160,"=GRPH",U108:U160)</f>
        <v>0</v>
      </c>
      <c r="V274" s="14">
        <f>SUMIF(E108:E160,"=GRPH",V108:V160)</f>
        <v>0</v>
      </c>
      <c r="W274" s="45">
        <f>SUMIF(E108:E160,"=GRPH",W108:W160)</f>
        <v>0</v>
      </c>
      <c r="X274" s="6">
        <f>SUMIF(E108:E160,"=GRPH",X108:X160)</f>
        <v>0</v>
      </c>
      <c r="Y274" s="26">
        <f t="shared" si="30"/>
        <v>0</v>
      </c>
      <c r="Z274" s="14">
        <f t="shared" si="31"/>
        <v>3</v>
      </c>
      <c r="AA274">
        <f t="shared" si="32"/>
        <v>3</v>
      </c>
    </row>
    <row r="275" spans="2:27" ht="12.75">
      <c r="B275" s="126" t="s">
        <v>39</v>
      </c>
      <c r="C275" s="127"/>
      <c r="D275" s="127"/>
      <c r="E275" s="128" t="s">
        <v>33</v>
      </c>
      <c r="F275" s="129"/>
      <c r="G275" s="27">
        <f>SUMIF(E108:E160,"=GS",G108:G160)</f>
        <v>0</v>
      </c>
      <c r="H275" s="85">
        <f>SUMIF(E108:E160,"=GS",H108:H160)</f>
        <v>0</v>
      </c>
      <c r="I275" s="27">
        <f>SUMIF(E108:E160,"=GS",I108:I160)</f>
        <v>1</v>
      </c>
      <c r="J275" s="17">
        <f>SUMIF(E108:E160,"=GS",J108:J160)</f>
        <v>1</v>
      </c>
      <c r="K275" s="46">
        <f>SUMIF(E108:E160,"=GS",K108:K160)</f>
        <v>0</v>
      </c>
      <c r="L275" s="85">
        <f>SUMIF(E108:E160,"=GS",L108:L160)</f>
        <v>0</v>
      </c>
      <c r="M275" s="27">
        <f>SUMIF(E108:E160,"=GS",M108:M160)</f>
        <v>0</v>
      </c>
      <c r="N275" s="17">
        <f>SUMIF(E108:E160,"=GS",N108:N160)</f>
        <v>0</v>
      </c>
      <c r="O275" s="27">
        <f>SUMIF(E108:E160,"=GS",O108:O160)</f>
        <v>0</v>
      </c>
      <c r="P275" s="17">
        <f>SUMIF(E108:E160,"=GS",P108:P160)</f>
        <v>0</v>
      </c>
      <c r="Q275" s="27">
        <f>SUMIF(E108:E160,"=GS",Q108:Q160)</f>
        <v>0</v>
      </c>
      <c r="R275" s="17">
        <f>SUMIF(E108:E160,"=GS",R108:R160)</f>
        <v>0</v>
      </c>
      <c r="S275" s="46">
        <f>SUMIF(E108:E160,"=GS",S108:S160)</f>
        <v>1</v>
      </c>
      <c r="T275" s="85">
        <f>SUMIF(E108:E160,"=GS",T108:T160)</f>
        <v>5</v>
      </c>
      <c r="U275" s="27">
        <f>SUMIF(E108:E160,"=GS",U108:U160)</f>
        <v>1</v>
      </c>
      <c r="V275" s="17">
        <f>SUMIF(E108:E160,"=GS",V108:V160)</f>
        <v>0</v>
      </c>
      <c r="W275" s="46">
        <f>SUMIF(E108:E160,"=GS",W108:W160)</f>
        <v>0</v>
      </c>
      <c r="X275" s="15">
        <f>SUMIF(E108:E160,"=GS",X108:X160)</f>
        <v>0</v>
      </c>
      <c r="Y275" s="27">
        <f t="shared" si="30"/>
        <v>3</v>
      </c>
      <c r="Z275" s="17">
        <f t="shared" si="31"/>
        <v>6</v>
      </c>
      <c r="AA275">
        <f t="shared" si="32"/>
        <v>9</v>
      </c>
    </row>
    <row r="276" spans="2:27" ht="12.75">
      <c r="B276" s="31" t="s">
        <v>27</v>
      </c>
      <c r="G276">
        <f>SUM(G267:G275)</f>
        <v>22</v>
      </c>
      <c r="H276">
        <f>SUM(H267:H275)</f>
        <v>14</v>
      </c>
      <c r="I276">
        <f>SUM(I267:I275)</f>
        <v>5</v>
      </c>
      <c r="J276">
        <f>SUM(J267:J275)</f>
        <v>8</v>
      </c>
      <c r="K276">
        <f aca="true" t="shared" si="33" ref="K276:AA276">SUM(K267:K275)</f>
        <v>1</v>
      </c>
      <c r="L276">
        <f t="shared" si="33"/>
        <v>0</v>
      </c>
      <c r="M276">
        <f t="shared" si="33"/>
        <v>8</v>
      </c>
      <c r="N276">
        <f t="shared" si="33"/>
        <v>10</v>
      </c>
      <c r="O276">
        <f>SUM(O267:O275)</f>
        <v>0</v>
      </c>
      <c r="P276">
        <f>SUM(P267:P275)</f>
        <v>0</v>
      </c>
      <c r="Q276">
        <f t="shared" si="33"/>
        <v>6</v>
      </c>
      <c r="R276">
        <f t="shared" si="33"/>
        <v>17</v>
      </c>
      <c r="S276" s="38">
        <f t="shared" si="33"/>
        <v>183</v>
      </c>
      <c r="T276" s="38">
        <f t="shared" si="33"/>
        <v>227</v>
      </c>
      <c r="U276" s="38">
        <f t="shared" si="33"/>
        <v>26</v>
      </c>
      <c r="V276" s="38">
        <f t="shared" si="33"/>
        <v>57</v>
      </c>
      <c r="W276" s="38">
        <f>SUM(W267:W275)</f>
        <v>2</v>
      </c>
      <c r="X276" s="38">
        <f>SUM(X267:X275)</f>
        <v>3</v>
      </c>
      <c r="Y276">
        <f t="shared" si="33"/>
        <v>253</v>
      </c>
      <c r="Z276">
        <f t="shared" si="33"/>
        <v>336</v>
      </c>
      <c r="AA276">
        <f t="shared" si="33"/>
        <v>589</v>
      </c>
    </row>
    <row r="277" spans="2:24" ht="12.75">
      <c r="B277" s="31"/>
      <c r="S277" s="38"/>
      <c r="T277" s="38"/>
      <c r="U277" s="38"/>
      <c r="V277" s="38"/>
      <c r="W277" s="38"/>
      <c r="X277" s="38"/>
    </row>
    <row r="279" spans="3:26" ht="12.75">
      <c r="C279" s="2" t="s">
        <v>16</v>
      </c>
      <c r="G279" s="99" t="s">
        <v>9</v>
      </c>
      <c r="H279" s="99"/>
      <c r="I279" s="99" t="s">
        <v>11</v>
      </c>
      <c r="J279" s="99"/>
      <c r="K279" s="99" t="s">
        <v>10</v>
      </c>
      <c r="L279" s="99"/>
      <c r="M279" s="99" t="s">
        <v>584</v>
      </c>
      <c r="N279" s="99"/>
      <c r="O279" s="97" t="s">
        <v>585</v>
      </c>
      <c r="P279" s="98"/>
      <c r="Q279" s="99" t="s">
        <v>3</v>
      </c>
      <c r="R279" s="99"/>
      <c r="S279" s="99" t="s">
        <v>4</v>
      </c>
      <c r="T279" s="99"/>
      <c r="U279" s="99" t="s">
        <v>5</v>
      </c>
      <c r="V279" s="99"/>
      <c r="W279" s="97" t="s">
        <v>94</v>
      </c>
      <c r="X279" s="98"/>
      <c r="Y279" s="99" t="s">
        <v>13</v>
      </c>
      <c r="Z279" s="99"/>
    </row>
    <row r="280" spans="2:27" ht="12.75">
      <c r="B280" s="2" t="s">
        <v>56</v>
      </c>
      <c r="E280" s="30" t="s">
        <v>57</v>
      </c>
      <c r="G280" s="24" t="s">
        <v>0</v>
      </c>
      <c r="H280" s="24" t="s">
        <v>6</v>
      </c>
      <c r="I280" s="24" t="s">
        <v>0</v>
      </c>
      <c r="J280" s="24" t="s">
        <v>6</v>
      </c>
      <c r="K280" s="24" t="s">
        <v>0</v>
      </c>
      <c r="L280" s="24" t="s">
        <v>6</v>
      </c>
      <c r="M280" s="33" t="s">
        <v>0</v>
      </c>
      <c r="N280" s="33" t="s">
        <v>6</v>
      </c>
      <c r="O280" s="33" t="s">
        <v>0</v>
      </c>
      <c r="P280" s="33" t="s">
        <v>6</v>
      </c>
      <c r="Q280" s="24" t="s">
        <v>0</v>
      </c>
      <c r="R280" s="24" t="s">
        <v>6</v>
      </c>
      <c r="S280" s="24" t="s">
        <v>0</v>
      </c>
      <c r="T280" s="24" t="s">
        <v>6</v>
      </c>
      <c r="U280" s="24" t="s">
        <v>0</v>
      </c>
      <c r="V280" s="24" t="s">
        <v>6</v>
      </c>
      <c r="W280" s="33" t="s">
        <v>0</v>
      </c>
      <c r="X280" s="33" t="s">
        <v>6</v>
      </c>
      <c r="Y280" s="24" t="s">
        <v>0</v>
      </c>
      <c r="Z280" s="24" t="s">
        <v>6</v>
      </c>
      <c r="AA280" s="28" t="s">
        <v>1</v>
      </c>
    </row>
    <row r="281" spans="2:27" ht="12.75">
      <c r="B281" s="109" t="s">
        <v>19</v>
      </c>
      <c r="C281" s="110"/>
      <c r="D281" s="111"/>
      <c r="E281" s="112" t="s">
        <v>44</v>
      </c>
      <c r="F281" s="113"/>
      <c r="G281" s="25">
        <f>SUMIF(E170:E198,"=GRAS",G170:G198)</f>
        <v>4</v>
      </c>
      <c r="H281" s="83">
        <f>SUMIF(E170:E198,"=GRAS",H170:H198)</f>
        <v>2</v>
      </c>
      <c r="I281" s="25">
        <f>SUMIF(E170:E198,"=GRAS",I170:I198)</f>
        <v>1</v>
      </c>
      <c r="J281" s="13">
        <f>SUMIF(E170:E198,"=GRAS",J170:J198)</f>
        <v>0</v>
      </c>
      <c r="K281" s="47">
        <f>SUMIF(E170:E198,"=GRAS",K170:K198)</f>
        <v>0</v>
      </c>
      <c r="L281" s="83">
        <f>SUMIF(E170:E198,"=GRAS",L170:L198)</f>
        <v>0</v>
      </c>
      <c r="M281" s="25">
        <f>SUMIF(E170:E198,"=GRAS",M170:M198)</f>
        <v>0</v>
      </c>
      <c r="N281" s="13">
        <f>SUMIF(E170:E198,"=GRAS",N170:N198)</f>
        <v>2</v>
      </c>
      <c r="O281" s="25">
        <f>SUMIF(E170:E198,"=GRAS",O170:O198)</f>
        <v>0</v>
      </c>
      <c r="P281" s="13">
        <f>SUMIF(E170:E198,"=GRAS",P170:P198)</f>
        <v>0</v>
      </c>
      <c r="Q281" s="25">
        <f>SUMIF(E170:E198,"=GRAS",Q170:Q198)</f>
        <v>1</v>
      </c>
      <c r="R281" s="13">
        <f>SUMIF(E170:E198,"=GRAS",R170:R198)</f>
        <v>2</v>
      </c>
      <c r="S281" s="47">
        <f>SUMIF(E170:E198,"=GRAS",S170:S198)</f>
        <v>14</v>
      </c>
      <c r="T281" s="83">
        <f>SUMIF(E170:E198,"=GRAS",T170:T198)</f>
        <v>5</v>
      </c>
      <c r="U281" s="25">
        <f>SUMIF(E170:E198,"=GRAS",U170:U198)</f>
        <v>1</v>
      </c>
      <c r="V281" s="13">
        <f>SUMIF(E170:E198,"=GRAS",V170:V198)</f>
        <v>4</v>
      </c>
      <c r="W281" s="47">
        <f>SUMIF(E170:E198,"=GRAS",W170:W198)</f>
        <v>0</v>
      </c>
      <c r="X281" s="11">
        <f>SUMIF(E170:E198,"=GRAS",X170:X198)</f>
        <v>0</v>
      </c>
      <c r="Y281" s="25">
        <f aca="true" t="shared" si="34" ref="Y281:Y288">G281+I281+K281+M281+O281+Q281+S281+U281+W281</f>
        <v>21</v>
      </c>
      <c r="Z281" s="13">
        <f aca="true" t="shared" si="35" ref="Z281:Z288">H281+J281+L281+N281+P281+R281+T281+V281+X281</f>
        <v>15</v>
      </c>
      <c r="AA281">
        <f aca="true" t="shared" si="36" ref="AA281:AA288">SUM(Y281:Z281)</f>
        <v>36</v>
      </c>
    </row>
    <row r="282" spans="2:27" ht="12.75">
      <c r="B282" s="114" t="s">
        <v>20</v>
      </c>
      <c r="C282" s="115"/>
      <c r="D282" s="116"/>
      <c r="E282" s="117" t="s">
        <v>51</v>
      </c>
      <c r="F282" s="118"/>
      <c r="G282" s="26">
        <f>SUMIF(E170:E198,"=GRBUS",G170:G198)</f>
        <v>0</v>
      </c>
      <c r="H282" s="84">
        <f>SUMIF(E170:E198,"=GRBUS",H170:H198)</f>
        <v>1</v>
      </c>
      <c r="I282" s="26">
        <f>SUMIF(E170:E198,"=GRBUS",I170:I198)</f>
        <v>0</v>
      </c>
      <c r="J282" s="14">
        <f>SUMIF(E170:E198,"=GRBUS",J170:J198)</f>
        <v>0</v>
      </c>
      <c r="K282" s="45">
        <f>SUMIF(E170:E198,"=GRBUS",K170:K198)</f>
        <v>0</v>
      </c>
      <c r="L282" s="84">
        <f>SUMIF(E170:E198,"=GRBUS",L170:L198)</f>
        <v>0</v>
      </c>
      <c r="M282" s="26">
        <f>SUMIF(E170:E198,"=GRBUS",M170:M198)</f>
        <v>1</v>
      </c>
      <c r="N282" s="14">
        <f>SUMIF(E170:E198,"=GRBUS",N170:N198)</f>
        <v>0</v>
      </c>
      <c r="O282" s="26">
        <f>SUMIF(E170:E198,"=GRBUS",O170:O198)</f>
        <v>0</v>
      </c>
      <c r="P282" s="14">
        <f>SUMIF(E170:E198,"=GRBUS",P170:P198)</f>
        <v>0</v>
      </c>
      <c r="Q282" s="26">
        <f>SUMIF(E170:E198,"=GRBUS",Q170:Q198)</f>
        <v>0</v>
      </c>
      <c r="R282" s="14">
        <f>SUMIF(E170:E198,"=GRBUS",R170:R198)</f>
        <v>0</v>
      </c>
      <c r="S282" s="45">
        <f>SUMIF(E170:E198,"=GRBUS",S170:S198)</f>
        <v>0</v>
      </c>
      <c r="T282" s="84">
        <f>SUMIF(E170:E198,"=GRBUS",T170:T198)</f>
        <v>0</v>
      </c>
      <c r="U282" s="26">
        <f>SUMIF(E170:E198,"=GRBUS",U170:U198)</f>
        <v>0</v>
      </c>
      <c r="V282" s="14">
        <f>SUMIF(E170:E198,"=GRBUS",V170:V198)</f>
        <v>0</v>
      </c>
      <c r="W282" s="45">
        <f>SUMIF(E170:E198,"=GRBUS",W170:W198)</f>
        <v>0</v>
      </c>
      <c r="X282" s="6">
        <f>SUMIF(E170:E198,"=GRBUS",X170:X198)</f>
        <v>0</v>
      </c>
      <c r="Y282" s="26">
        <f t="shared" si="34"/>
        <v>1</v>
      </c>
      <c r="Z282" s="14">
        <f t="shared" si="35"/>
        <v>1</v>
      </c>
      <c r="AA282">
        <f t="shared" si="36"/>
        <v>2</v>
      </c>
    </row>
    <row r="283" spans="2:27" ht="12.75">
      <c r="B283" s="114" t="s">
        <v>21</v>
      </c>
      <c r="C283" s="115"/>
      <c r="D283" s="116"/>
      <c r="E283" s="117" t="s">
        <v>47</v>
      </c>
      <c r="F283" s="118"/>
      <c r="G283" s="26">
        <f>SUMIF(E170:E198,"=GRENG",G170:G198)</f>
        <v>3</v>
      </c>
      <c r="H283" s="84">
        <f>SUMIF(E170:E198,"=GRENG",H170:H198)</f>
        <v>2</v>
      </c>
      <c r="I283" s="26">
        <f>SUMIF(E170:E198,"=GRENG",I170:I198)</f>
        <v>0</v>
      </c>
      <c r="J283" s="14">
        <f>SUMIF(E170:E198,"=GRENG",J170:J198)</f>
        <v>0</v>
      </c>
      <c r="K283" s="45">
        <f>SUMIF(E170:E198,"=GRENG",K170:K198)</f>
        <v>0</v>
      </c>
      <c r="L283" s="84">
        <f>SUMIF(E170:E198,"=GRENG",L170:L198)</f>
        <v>0</v>
      </c>
      <c r="M283" s="26">
        <f>SUMIF(E170:E198,"=GRENG",M170:M198)</f>
        <v>0</v>
      </c>
      <c r="N283" s="14">
        <f>SUMIF(E170:E198,"=GRENG",N170:N198)</f>
        <v>0</v>
      </c>
      <c r="O283" s="26">
        <f>SUMIF(E170:E198,"=GRENG",O170:O198)</f>
        <v>0</v>
      </c>
      <c r="P283" s="14">
        <f>SUMIF(E170:E198,"=GRENG",P170:P198)</f>
        <v>0</v>
      </c>
      <c r="Q283" s="26">
        <f>SUMIF(E170:E198,"=GRENG",Q170:Q198)</f>
        <v>0</v>
      </c>
      <c r="R283" s="14">
        <f>SUMIF(E170:E198,"=GRENG",R170:R198)</f>
        <v>0</v>
      </c>
      <c r="S283" s="45">
        <f>SUMIF(E170:E198,"=GRENG",S170:S198)</f>
        <v>3</v>
      </c>
      <c r="T283" s="84">
        <f>SUMIF(E170:E198,"=GRENG",T170:T198)</f>
        <v>1</v>
      </c>
      <c r="U283" s="26">
        <f>SUMIF(E170:E198,"=GRENG",U170:U198)</f>
        <v>0</v>
      </c>
      <c r="V283" s="14">
        <f>SUMIF(E170:E198,"=GRENG",V170:V198)</f>
        <v>1</v>
      </c>
      <c r="W283" s="45">
        <f>SUMIF(E170:E198,"=GRENG",W170:W198)</f>
        <v>0</v>
      </c>
      <c r="X283" s="6">
        <f>SUMIF(E170:E198,"=GRENG",X170:X198)</f>
        <v>0</v>
      </c>
      <c r="Y283" s="26">
        <f t="shared" si="34"/>
        <v>6</v>
      </c>
      <c r="Z283" s="14">
        <f t="shared" si="35"/>
        <v>4</v>
      </c>
      <c r="AA283">
        <f t="shared" si="36"/>
        <v>10</v>
      </c>
    </row>
    <row r="284" spans="2:27" ht="12.75">
      <c r="B284" s="114" t="s">
        <v>22</v>
      </c>
      <c r="C284" s="115"/>
      <c r="D284" s="116"/>
      <c r="E284" s="119" t="s">
        <v>45</v>
      </c>
      <c r="F284" s="120"/>
      <c r="G284" s="26">
        <f>SUMIF(E170:E198,"=GRELS",G170:G198)</f>
        <v>2</v>
      </c>
      <c r="H284" s="84">
        <f>SUMIF(E170:E198,"=GRELS",H170:H198)</f>
        <v>1</v>
      </c>
      <c r="I284" s="26">
        <f>SUMIF(E170:E198,"=GRELS",I170:I198)</f>
        <v>1</v>
      </c>
      <c r="J284" s="14">
        <f>SUMIF(E170:E198,"=GRELS",J170:J198)</f>
        <v>0</v>
      </c>
      <c r="K284" s="45">
        <f>SUMIF(E170:E198,"=GRELS",K170:K198)</f>
        <v>0</v>
      </c>
      <c r="L284" s="84">
        <f>SUMIF(E170:E198,"=GRELS",L170:L198)</f>
        <v>0</v>
      </c>
      <c r="M284" s="26">
        <f>SUMIF(E170:E198,"=GRELS",M170:M198)</f>
        <v>0</v>
      </c>
      <c r="N284" s="14">
        <f>SUMIF(E170:E198,"=GRELS",N170:N198)</f>
        <v>1</v>
      </c>
      <c r="O284" s="26">
        <f>SUMIF(E170:E198,"=GRELS",O170:O198)</f>
        <v>0</v>
      </c>
      <c r="P284" s="14">
        <f>SUMIF(E170:E198,"=GRELS",P170:P198)</f>
        <v>0</v>
      </c>
      <c r="Q284" s="26">
        <f>SUMIF(E170:E198,"=GRELS",Q170:Q198)</f>
        <v>0</v>
      </c>
      <c r="R284" s="14">
        <f>SUMIF(E170:E198,"=GRELS",R170:R198)</f>
        <v>0</v>
      </c>
      <c r="S284" s="45">
        <f>SUMIF(E170:E198,"=GRELS",S170:S198)</f>
        <v>1</v>
      </c>
      <c r="T284" s="84">
        <f>SUMIF(E170:E198,"=GRELS",T170:T198)</f>
        <v>4</v>
      </c>
      <c r="U284" s="26">
        <f>SUMIF(E170:E198,"=GRELS",U170:U198)</f>
        <v>0</v>
      </c>
      <c r="V284" s="14">
        <f>SUMIF(E170:E198,"=GRELS",V170:V198)</f>
        <v>0</v>
      </c>
      <c r="W284" s="45">
        <f>SUMIF(E170:E198,"=GRELS",W170:W198)</f>
        <v>0</v>
      </c>
      <c r="X284" s="6">
        <f>SUMIF(E170:E198,"=GRELS",X170:X198)</f>
        <v>0</v>
      </c>
      <c r="Y284" s="26">
        <f t="shared" si="34"/>
        <v>4</v>
      </c>
      <c r="Z284" s="14">
        <f t="shared" si="35"/>
        <v>6</v>
      </c>
      <c r="AA284">
        <f t="shared" si="36"/>
        <v>10</v>
      </c>
    </row>
    <row r="285" spans="2:27" ht="12.75">
      <c r="B285" s="114" t="s">
        <v>23</v>
      </c>
      <c r="C285" s="115"/>
      <c r="D285" s="116"/>
      <c r="E285" s="119" t="s">
        <v>46</v>
      </c>
      <c r="F285" s="120"/>
      <c r="G285" s="26">
        <f>SUMIF(E170:E198,"=GRHSS",G170:G198)</f>
        <v>0</v>
      </c>
      <c r="H285" s="84">
        <f>SUMIF(E170:E198,"=GRHSS",H170:H198)</f>
        <v>0</v>
      </c>
      <c r="I285" s="26">
        <f>SUMIF(E170:E198,"=GRHSS",I170:I198)</f>
        <v>0</v>
      </c>
      <c r="J285" s="14">
        <f>SUMIF(E170:E198,"=GRHSS",J170:J198)</f>
        <v>0</v>
      </c>
      <c r="K285" s="45">
        <f>SUMIF(E170:E198,"=GRHSS",K170:K198)</f>
        <v>1</v>
      </c>
      <c r="L285" s="84">
        <f>SUMIF(E170:E198,"=GRHSS",L170:L198)</f>
        <v>0</v>
      </c>
      <c r="M285" s="26">
        <f>SUMIF(E170:E198,"=GRHSS",M170:M198)</f>
        <v>0</v>
      </c>
      <c r="N285" s="14">
        <f>SUMIF(E170:E198,"=GRHSS",N170:N198)</f>
        <v>0</v>
      </c>
      <c r="O285" s="26">
        <f>SUMIF(E170:E198,"=GRHSS",O170:O198)</f>
        <v>0</v>
      </c>
      <c r="P285" s="14">
        <f>SUMIF(E170:E198,"=GRHSS",P170:P198)</f>
        <v>0</v>
      </c>
      <c r="Q285" s="26">
        <f>SUMIF(E170:E198,"=GRHSS",Q170:Q198)</f>
        <v>0</v>
      </c>
      <c r="R285" s="14">
        <f>SUMIF(E170:E198,"=GRHSS",R170:R198)</f>
        <v>0</v>
      </c>
      <c r="S285" s="45">
        <f>SUMIF(E170:E198,"=GRHSS",S170:S198)</f>
        <v>10</v>
      </c>
      <c r="T285" s="84">
        <f>SUMIF(E170:E198,"=GRHSS",T170:T198)</f>
        <v>22</v>
      </c>
      <c r="U285" s="26">
        <f>SUMIF(E170:E198,"=GRHSS",U170:U198)</f>
        <v>1</v>
      </c>
      <c r="V285" s="14">
        <f>SUMIF(E170:E198,"=GRHSS",V170:V198)</f>
        <v>3</v>
      </c>
      <c r="W285" s="45">
        <f>SUMIF(E170:E198,"=GRHSS",W170:W198)</f>
        <v>0</v>
      </c>
      <c r="X285" s="6">
        <f>SUMIF(E170:E198,"=GRHSS",X170:X198)</f>
        <v>0</v>
      </c>
      <c r="Y285" s="26">
        <f t="shared" si="34"/>
        <v>12</v>
      </c>
      <c r="Z285" s="14">
        <f t="shared" si="35"/>
        <v>25</v>
      </c>
      <c r="AA285">
        <f t="shared" si="36"/>
        <v>37</v>
      </c>
    </row>
    <row r="286" spans="2:27" ht="12.75">
      <c r="B286" s="114" t="s">
        <v>24</v>
      </c>
      <c r="C286" s="115"/>
      <c r="D286" s="116"/>
      <c r="E286" s="119" t="s">
        <v>49</v>
      </c>
      <c r="F286" s="120"/>
      <c r="G286" s="26">
        <f>SUMIF(E170:E198,"=GRNUR",G170:G198)</f>
        <v>0</v>
      </c>
      <c r="H286" s="84">
        <f>SUMIF(E170:E198,"=GRNUR",H170:H198)</f>
        <v>0</v>
      </c>
      <c r="I286" s="26">
        <f>SUMIF(E170:E198,"=GRNUR",I170:I198)</f>
        <v>0</v>
      </c>
      <c r="J286" s="14">
        <f>SUMIF(E170:E198,"=GRNUR",J170:J198)</f>
        <v>0</v>
      </c>
      <c r="K286" s="45">
        <f>SUMIF(E170:E198,"=GRNUR",K170:K198)</f>
        <v>0</v>
      </c>
      <c r="L286" s="84">
        <f>SUMIF(E170:E198,"=GRNUR",L170:L198)</f>
        <v>0</v>
      </c>
      <c r="M286" s="26">
        <f>SUMIF(E170:E198,"=GRNUR",M170:M198)</f>
        <v>0</v>
      </c>
      <c r="N286" s="14">
        <f>SUMIF(E170:E198,"=GRNUR",N170:N198)</f>
        <v>0</v>
      </c>
      <c r="O286" s="26">
        <f>SUMIF(E170:E198,"=GRNUR",O170:O198)</f>
        <v>0</v>
      </c>
      <c r="P286" s="14">
        <f>SUMIF(E170:E198,"=GRNUR",P170:P198)</f>
        <v>0</v>
      </c>
      <c r="Q286" s="26">
        <f>SUMIF(E170:E198,"=GRNUR",Q170:Q198)</f>
        <v>0</v>
      </c>
      <c r="R286" s="14">
        <f>SUMIF(E170:E198,"=GRNUR",R170:R198)</f>
        <v>0</v>
      </c>
      <c r="S286" s="45">
        <f>SUMIF(E170:E198,"GRNUR",S170:S198)</f>
        <v>0</v>
      </c>
      <c r="T286" s="84">
        <f>SUMIF(E170:E198,"=GRNUR",T170:T198)</f>
        <v>4</v>
      </c>
      <c r="U286" s="26">
        <f>SUMIF(E170:E198,"=GRNUR",U170:U198)</f>
        <v>0</v>
      </c>
      <c r="V286" s="14">
        <f>SUMIF(E170:E198,"=GRNUR",V170:V198)</f>
        <v>0</v>
      </c>
      <c r="W286" s="45">
        <f>SUMIF(E170:E198,"=GRNUR",W170:W198)</f>
        <v>0</v>
      </c>
      <c r="X286" s="6">
        <f>SUMIF(E170:E198,"=GRNUR",X170:X198)</f>
        <v>0</v>
      </c>
      <c r="Y286" s="26">
        <f t="shared" si="34"/>
        <v>0</v>
      </c>
      <c r="Z286" s="14">
        <f t="shared" si="35"/>
        <v>4</v>
      </c>
      <c r="AA286">
        <f t="shared" si="36"/>
        <v>4</v>
      </c>
    </row>
    <row r="287" spans="2:27" ht="12.75">
      <c r="B287" s="114" t="s">
        <v>25</v>
      </c>
      <c r="C287" s="115"/>
      <c r="D287" s="116"/>
      <c r="E287" s="132" t="s">
        <v>48</v>
      </c>
      <c r="F287" s="133"/>
      <c r="G287" s="26">
        <f>SUMIF(E170:E198,"=GOCG",G170:G198)</f>
        <v>2</v>
      </c>
      <c r="H287" s="84">
        <f>SUMIF(E170:E198,"=GOCG",H170:H198)</f>
        <v>0</v>
      </c>
      <c r="I287" s="26">
        <f>SUMIF(E170:E198,"=GOCG",I170:I198)</f>
        <v>0</v>
      </c>
      <c r="J287" s="14">
        <f>SUMIF(E170:E198,"=GOCG",J170:J198)</f>
        <v>0</v>
      </c>
      <c r="K287" s="45">
        <f>SUMIF(E170:E198,"=GOCG",K170:K198)</f>
        <v>0</v>
      </c>
      <c r="L287" s="84">
        <f>SUMIF(E170:E198,"=GOCG",L170:L198)</f>
        <v>0</v>
      </c>
      <c r="M287" s="26">
        <f>SUMIF(E170:E198,"=GOCG",M170:M198)</f>
        <v>0</v>
      </c>
      <c r="N287" s="14">
        <f>SUMIF(E170:E198,"=GOCG",N170:N198)</f>
        <v>0</v>
      </c>
      <c r="O287" s="26">
        <f>SUMIF(E170:E198,"=GOCE",O170:O198)</f>
        <v>0</v>
      </c>
      <c r="P287" s="14">
        <f>SUMIF(E170:E198,"=GOCE",P170:P198)</f>
        <v>0</v>
      </c>
      <c r="Q287" s="26">
        <f>SUMIF(E170:E198,"=GOCG",Q170:Q198)</f>
        <v>0</v>
      </c>
      <c r="R287" s="14">
        <f>SUMIF(E170:E198,"=GOCG",R170:R198)</f>
        <v>0</v>
      </c>
      <c r="S287" s="45">
        <f>SUMIF(E170:E198,"=GOCG",S170:S198)</f>
        <v>2</v>
      </c>
      <c r="T287" s="84">
        <f>SUMIF(E170:E198,"=GOCG",T170:T198)</f>
        <v>0</v>
      </c>
      <c r="U287" s="26">
        <f>SUMIF(E170:E198,"=GOCG",U170:U198)</f>
        <v>0</v>
      </c>
      <c r="V287" s="14">
        <f>SUMIF(E170:E198,"=GOCG",V170:V198)</f>
        <v>2</v>
      </c>
      <c r="W287" s="45">
        <f>SUMIF(E170:E198,"=GOCG",W170:W198)</f>
        <v>0</v>
      </c>
      <c r="X287" s="6">
        <f>SUMIF(E170:E198,"=GOCG",X170:X198)</f>
        <v>0</v>
      </c>
      <c r="Y287" s="26">
        <f t="shared" si="34"/>
        <v>4</v>
      </c>
      <c r="Z287" s="14">
        <f t="shared" si="35"/>
        <v>2</v>
      </c>
      <c r="AA287">
        <f t="shared" si="36"/>
        <v>6</v>
      </c>
    </row>
    <row r="288" spans="2:27" ht="12.75">
      <c r="B288" s="121" t="s">
        <v>26</v>
      </c>
      <c r="C288" s="122"/>
      <c r="D288" s="123"/>
      <c r="E288" s="128" t="s">
        <v>50</v>
      </c>
      <c r="F288" s="129"/>
      <c r="G288" s="27">
        <f>SUMIF(E170:E198,"=GRPH",G170:G198)</f>
        <v>2</v>
      </c>
      <c r="H288" s="85">
        <f>SUMIF(E170:E198,"=GRPH",H170:H198)</f>
        <v>5</v>
      </c>
      <c r="I288" s="27">
        <f>SUMIF(E170:E198,"=GRPH",I170:I198)</f>
        <v>0</v>
      </c>
      <c r="J288" s="17">
        <f>SUMIF(E170:E198,"=GRPH",J170:J198)</f>
        <v>0</v>
      </c>
      <c r="K288" s="46">
        <f>SUMIF(E170:E198,"=GRPH",K170:K198)</f>
        <v>0</v>
      </c>
      <c r="L288" s="85">
        <f>SUMIF(E170:E198,"=GRPH",L170:L198)</f>
        <v>0</v>
      </c>
      <c r="M288" s="27">
        <f>SUMIF(E170:E198,"=GRPH",M170:M198)</f>
        <v>4</v>
      </c>
      <c r="N288" s="17">
        <f>SUMIF(E170:E198,"=GRPH",N170:N198)</f>
        <v>0</v>
      </c>
      <c r="O288" s="27">
        <f>SUMIF(E170:E198,"=GRPH",O170:O198)</f>
        <v>0</v>
      </c>
      <c r="P288" s="17">
        <f>SUMIF(E170:E198,"=GRPH",P170:P198)</f>
        <v>0</v>
      </c>
      <c r="Q288" s="27">
        <f>SUMIF(E170:E198,"=GRPH",Q170:Q198)</f>
        <v>0</v>
      </c>
      <c r="R288" s="17">
        <f>SUMIF(E170:E198,"=GRPH",R170:R198)</f>
        <v>0</v>
      </c>
      <c r="S288" s="46">
        <f>SUMIF(E170:E198,"=GRPH",S170:S198)</f>
        <v>3</v>
      </c>
      <c r="T288" s="85">
        <f>SUMIF(E170:E198,"=GRPH",T170:T198)</f>
        <v>1</v>
      </c>
      <c r="U288" s="27">
        <f>SUMIF(E170:E198,"=GRPH",U170:U198)</f>
        <v>3</v>
      </c>
      <c r="V288" s="17">
        <f>SUMIF(E170:E198,"=GRPH",V170:V198)</f>
        <v>0</v>
      </c>
      <c r="W288" s="46">
        <f>SUMIF(E170:E198,"=GRPH",W170:W198)</f>
        <v>0</v>
      </c>
      <c r="X288" s="15">
        <f>SUMIF(E170:E198,"=GRPH",X170:X198)</f>
        <v>0</v>
      </c>
      <c r="Y288" s="27">
        <f t="shared" si="34"/>
        <v>12</v>
      </c>
      <c r="Z288" s="17">
        <f t="shared" si="35"/>
        <v>6</v>
      </c>
      <c r="AA288">
        <f t="shared" si="36"/>
        <v>18</v>
      </c>
    </row>
    <row r="289" spans="2:27" ht="12.75">
      <c r="B289" s="31" t="s">
        <v>27</v>
      </c>
      <c r="G289">
        <f aca="true" t="shared" si="37" ref="G289:AA289">SUM(G281:G288)</f>
        <v>13</v>
      </c>
      <c r="H289">
        <f t="shared" si="37"/>
        <v>11</v>
      </c>
      <c r="I289">
        <f t="shared" si="37"/>
        <v>2</v>
      </c>
      <c r="J289">
        <f t="shared" si="37"/>
        <v>0</v>
      </c>
      <c r="K289">
        <f t="shared" si="37"/>
        <v>1</v>
      </c>
      <c r="L289">
        <f t="shared" si="37"/>
        <v>0</v>
      </c>
      <c r="M289">
        <f t="shared" si="37"/>
        <v>5</v>
      </c>
      <c r="N289">
        <f t="shared" si="37"/>
        <v>3</v>
      </c>
      <c r="O289">
        <f>SUM(O281:O288)</f>
        <v>0</v>
      </c>
      <c r="P289">
        <f>SUM(P281:P288)</f>
        <v>0</v>
      </c>
      <c r="Q289">
        <f t="shared" si="37"/>
        <v>1</v>
      </c>
      <c r="R289">
        <f t="shared" si="37"/>
        <v>2</v>
      </c>
      <c r="S289">
        <f t="shared" si="37"/>
        <v>33</v>
      </c>
      <c r="T289">
        <f t="shared" si="37"/>
        <v>37</v>
      </c>
      <c r="U289">
        <f t="shared" si="37"/>
        <v>5</v>
      </c>
      <c r="V289">
        <f t="shared" si="37"/>
        <v>10</v>
      </c>
      <c r="W289">
        <f>SUM(W281:W288)</f>
        <v>0</v>
      </c>
      <c r="X289">
        <f>SUM(X281:X288)</f>
        <v>0</v>
      </c>
      <c r="Y289">
        <f t="shared" si="37"/>
        <v>60</v>
      </c>
      <c r="Z289">
        <f t="shared" si="37"/>
        <v>63</v>
      </c>
      <c r="AA289">
        <f t="shared" si="37"/>
        <v>123</v>
      </c>
    </row>
    <row r="290" ht="12.75">
      <c r="B290" s="31"/>
    </row>
    <row r="292" spans="3:26" ht="12.75">
      <c r="C292" s="2" t="s">
        <v>92</v>
      </c>
      <c r="G292" s="99" t="s">
        <v>9</v>
      </c>
      <c r="H292" s="99"/>
      <c r="I292" s="99" t="s">
        <v>11</v>
      </c>
      <c r="J292" s="99"/>
      <c r="K292" s="99" t="s">
        <v>10</v>
      </c>
      <c r="L292" s="99"/>
      <c r="M292" s="99" t="s">
        <v>584</v>
      </c>
      <c r="N292" s="99"/>
      <c r="O292" s="97" t="s">
        <v>585</v>
      </c>
      <c r="P292" s="98"/>
      <c r="Q292" s="99" t="s">
        <v>3</v>
      </c>
      <c r="R292" s="99"/>
      <c r="S292" s="99" t="s">
        <v>4</v>
      </c>
      <c r="T292" s="99"/>
      <c r="U292" s="99" t="s">
        <v>5</v>
      </c>
      <c r="V292" s="99"/>
      <c r="W292" s="97" t="s">
        <v>94</v>
      </c>
      <c r="X292" s="98"/>
      <c r="Y292" s="99" t="s">
        <v>13</v>
      </c>
      <c r="Z292" s="99"/>
    </row>
    <row r="293" spans="2:27" ht="12.75">
      <c r="B293" s="2" t="s">
        <v>56</v>
      </c>
      <c r="E293" s="30" t="s">
        <v>57</v>
      </c>
      <c r="G293" s="24" t="s">
        <v>0</v>
      </c>
      <c r="H293" s="24" t="s">
        <v>6</v>
      </c>
      <c r="I293" s="24" t="s">
        <v>0</v>
      </c>
      <c r="J293" s="24" t="s">
        <v>6</v>
      </c>
      <c r="K293" s="24" t="s">
        <v>0</v>
      </c>
      <c r="L293" s="24" t="s">
        <v>6</v>
      </c>
      <c r="M293" s="33" t="s">
        <v>0</v>
      </c>
      <c r="N293" s="33" t="s">
        <v>6</v>
      </c>
      <c r="O293" s="33" t="s">
        <v>0</v>
      </c>
      <c r="P293" s="33" t="s">
        <v>6</v>
      </c>
      <c r="Q293" s="24" t="s">
        <v>0</v>
      </c>
      <c r="R293" s="24" t="s">
        <v>6</v>
      </c>
      <c r="S293" s="24" t="s">
        <v>0</v>
      </c>
      <c r="T293" s="24" t="s">
        <v>6</v>
      </c>
      <c r="U293" s="24" t="s">
        <v>0</v>
      </c>
      <c r="V293" s="24" t="s">
        <v>6</v>
      </c>
      <c r="W293" s="33" t="s">
        <v>0</v>
      </c>
      <c r="X293" s="33" t="s">
        <v>6</v>
      </c>
      <c r="Y293" s="24" t="s">
        <v>0</v>
      </c>
      <c r="Z293" s="24" t="s">
        <v>6</v>
      </c>
      <c r="AA293" s="28" t="s">
        <v>1</v>
      </c>
    </row>
    <row r="294" spans="2:27" ht="12.75">
      <c r="B294" s="134" t="s">
        <v>26</v>
      </c>
      <c r="C294" s="135"/>
      <c r="D294" s="135"/>
      <c r="E294" s="136" t="s">
        <v>52</v>
      </c>
      <c r="F294" s="137"/>
      <c r="G294" s="36">
        <f>SUMIF(E208:E208,"=PHARM",G208:G208)</f>
        <v>1</v>
      </c>
      <c r="H294" s="95">
        <f>SUMIF(E208:E208,"=PHARM",H208:H208)</f>
        <v>2</v>
      </c>
      <c r="I294" s="36">
        <f>SUMIF(E208:E208,"=PHARM",I208:I208)</f>
        <v>0</v>
      </c>
      <c r="J294" s="23">
        <f>SUMIF(E208:E208,"=PHARM",J208:J208)</f>
        <v>1</v>
      </c>
      <c r="K294" s="70">
        <f>SUMIF(E208:E208,"=PHARM",K208:K208)</f>
        <v>0</v>
      </c>
      <c r="L294" s="95">
        <f>SUMIF(E208:E208,"=PHARM",L208:L208)</f>
        <v>0</v>
      </c>
      <c r="M294" s="36">
        <f>SUMIF(E208:E208,"=PHARM",M208:M208)</f>
        <v>3</v>
      </c>
      <c r="N294" s="23">
        <f>SUMIF(E208:E208,"=PHARM",N208:N208)</f>
        <v>5</v>
      </c>
      <c r="O294" s="36">
        <f>SUMIF(E208:E208,"=PHARM",O208:O208)</f>
        <v>0</v>
      </c>
      <c r="P294" s="23">
        <f>SUMIF(E208:E208,"=PHARM",P208:P208)</f>
        <v>0</v>
      </c>
      <c r="Q294" s="36">
        <f>SUMIF(E208:E208,"=PHARM",Q208:Q208)</f>
        <v>1</v>
      </c>
      <c r="R294" s="23">
        <f>SUMIF(E208:E208,"=PHARM",R208:R208)</f>
        <v>1</v>
      </c>
      <c r="S294" s="70">
        <f>SUMIF(E208:E208,"=PHARM",S208:S208)</f>
        <v>33</v>
      </c>
      <c r="T294" s="95">
        <f>SUMIF(E208:E208,"=PHARM",T208:T208)</f>
        <v>40</v>
      </c>
      <c r="U294" s="36">
        <f>SUMIF(E208:E208,"=PHARM",U208:U208)</f>
        <v>6</v>
      </c>
      <c r="V294" s="23">
        <f>SUMIF(E208:E208,"=PHARM",V208:V208)</f>
        <v>4</v>
      </c>
      <c r="W294" s="70">
        <f>SUMIF(E208:E208,"=PHARM",W208:W208)</f>
        <v>0</v>
      </c>
      <c r="X294" s="21">
        <f>SUMIF(E208:E208,"=PHARM",X208:X208)</f>
        <v>0</v>
      </c>
      <c r="Y294" s="36">
        <f>G294+I294+K294+M294+O294+Q294+S294+U294+W294</f>
        <v>44</v>
      </c>
      <c r="Z294" s="23">
        <f>H294+J294+L294+N294+P294+R294+T294+V294+X294</f>
        <v>53</v>
      </c>
      <c r="AA294">
        <f>SUM(Y294:Z294)</f>
        <v>97</v>
      </c>
    </row>
    <row r="295" spans="2:27" ht="12.75">
      <c r="B295" s="31" t="s">
        <v>27</v>
      </c>
      <c r="G295">
        <f>SUM(G294)</f>
        <v>1</v>
      </c>
      <c r="H295">
        <f aca="true" t="shared" si="38" ref="H295:AA295">SUM(H294)</f>
        <v>2</v>
      </c>
      <c r="I295">
        <f t="shared" si="38"/>
        <v>0</v>
      </c>
      <c r="J295">
        <f t="shared" si="38"/>
        <v>1</v>
      </c>
      <c r="K295">
        <f t="shared" si="38"/>
        <v>0</v>
      </c>
      <c r="L295">
        <f t="shared" si="38"/>
        <v>0</v>
      </c>
      <c r="M295">
        <f t="shared" si="38"/>
        <v>3</v>
      </c>
      <c r="N295">
        <f t="shared" si="38"/>
        <v>5</v>
      </c>
      <c r="O295">
        <f>SUM(O294)</f>
        <v>0</v>
      </c>
      <c r="P295">
        <f>SUM(P294)</f>
        <v>0</v>
      </c>
      <c r="Q295">
        <f t="shared" si="38"/>
        <v>1</v>
      </c>
      <c r="R295">
        <f t="shared" si="38"/>
        <v>1</v>
      </c>
      <c r="S295">
        <f t="shared" si="38"/>
        <v>33</v>
      </c>
      <c r="T295">
        <f t="shared" si="38"/>
        <v>40</v>
      </c>
      <c r="U295">
        <f t="shared" si="38"/>
        <v>6</v>
      </c>
      <c r="V295">
        <f t="shared" si="38"/>
        <v>4</v>
      </c>
      <c r="W295">
        <f>SUM(W294)</f>
        <v>0</v>
      </c>
      <c r="X295">
        <f>SUM(X294)</f>
        <v>0</v>
      </c>
      <c r="Y295">
        <f t="shared" si="38"/>
        <v>44</v>
      </c>
      <c r="Z295">
        <f t="shared" si="38"/>
        <v>53</v>
      </c>
      <c r="AA295">
        <f t="shared" si="38"/>
        <v>97</v>
      </c>
    </row>
    <row r="298" spans="3:26" ht="12.75">
      <c r="C298" s="2" t="s">
        <v>37</v>
      </c>
      <c r="G298" s="99" t="s">
        <v>9</v>
      </c>
      <c r="H298" s="99"/>
      <c r="I298" s="99" t="s">
        <v>11</v>
      </c>
      <c r="J298" s="99"/>
      <c r="K298" s="99" t="s">
        <v>10</v>
      </c>
      <c r="L298" s="99"/>
      <c r="M298" s="99" t="s">
        <v>584</v>
      </c>
      <c r="N298" s="99"/>
      <c r="O298" s="97" t="s">
        <v>585</v>
      </c>
      <c r="P298" s="98"/>
      <c r="Q298" s="99" t="s">
        <v>3</v>
      </c>
      <c r="R298" s="99"/>
      <c r="S298" s="99" t="s">
        <v>4</v>
      </c>
      <c r="T298" s="99"/>
      <c r="U298" s="99" t="s">
        <v>5</v>
      </c>
      <c r="V298" s="99"/>
      <c r="W298" s="97" t="s">
        <v>94</v>
      </c>
      <c r="X298" s="98"/>
      <c r="Y298" s="99" t="s">
        <v>13</v>
      </c>
      <c r="Z298" s="99"/>
    </row>
    <row r="299" spans="2:27" ht="12.75">
      <c r="B299" s="2" t="s">
        <v>56</v>
      </c>
      <c r="E299" s="30" t="s">
        <v>57</v>
      </c>
      <c r="G299" s="24" t="s">
        <v>0</v>
      </c>
      <c r="H299" s="24" t="s">
        <v>6</v>
      </c>
      <c r="I299" s="24" t="s">
        <v>0</v>
      </c>
      <c r="J299" s="24" t="s">
        <v>6</v>
      </c>
      <c r="K299" s="24" t="s">
        <v>0</v>
      </c>
      <c r="L299" s="24" t="s">
        <v>6</v>
      </c>
      <c r="M299" s="33" t="s">
        <v>0</v>
      </c>
      <c r="N299" s="33" t="s">
        <v>6</v>
      </c>
      <c r="O299" s="33" t="s">
        <v>0</v>
      </c>
      <c r="P299" s="33" t="s">
        <v>6</v>
      </c>
      <c r="Q299" s="24" t="s">
        <v>0</v>
      </c>
      <c r="R299" s="24" t="s">
        <v>6</v>
      </c>
      <c r="S299" s="24" t="s">
        <v>0</v>
      </c>
      <c r="T299" s="24" t="s">
        <v>6</v>
      </c>
      <c r="U299" s="24" t="s">
        <v>0</v>
      </c>
      <c r="V299" s="24" t="s">
        <v>6</v>
      </c>
      <c r="W299" s="33" t="s">
        <v>0</v>
      </c>
      <c r="X299" s="33" t="s">
        <v>6</v>
      </c>
      <c r="Y299" s="24" t="s">
        <v>0</v>
      </c>
      <c r="Z299" s="24" t="s">
        <v>6</v>
      </c>
      <c r="AA299" s="28" t="s">
        <v>1</v>
      </c>
    </row>
    <row r="300" spans="2:27" ht="12.75">
      <c r="B300" s="138"/>
      <c r="C300" s="139"/>
      <c r="D300" s="140"/>
      <c r="E300" s="141"/>
      <c r="F300" s="142"/>
      <c r="G300" s="36">
        <f>SUMIF(E218:E218,"=GRHSS",G218:G218)</f>
        <v>0</v>
      </c>
      <c r="H300" s="95">
        <f>SUMIF(E218:E218,"=GRGRHSSS",H218:H218)</f>
        <v>0</v>
      </c>
      <c r="I300" s="36">
        <f>SUMIF(E218:E218,"=GRHSS",I218:I218)</f>
        <v>0</v>
      </c>
      <c r="J300" s="23">
        <f>SUMIF(E218:E218,"=GRHSS",J218:J218)</f>
        <v>0</v>
      </c>
      <c r="K300" s="70">
        <f>SUMIF(E218:E218,"=GRHSS",K218:K218)</f>
        <v>0</v>
      </c>
      <c r="L300" s="95">
        <f>SUMIF(E218:E218,"=GRHSS",L218:L218)</f>
        <v>0</v>
      </c>
      <c r="M300" s="36">
        <f>SUMIF(E218:E218,"=GRHSS",M218:M218)</f>
        <v>0</v>
      </c>
      <c r="N300" s="23">
        <f>SUMIF(E218:E218,"=GRHSS",N218:N218)</f>
        <v>0</v>
      </c>
      <c r="O300" s="36">
        <f>SUMIF(E218:E218,"=GRHSS",O218:O218)</f>
        <v>0</v>
      </c>
      <c r="P300" s="23">
        <f>SUMIF(E218:E218,"=GRHSS",P218:P218)</f>
        <v>0</v>
      </c>
      <c r="Q300" s="36">
        <f>SUMIF(E218:E218,"=GRHSS",Q218:Q218)</f>
        <v>0</v>
      </c>
      <c r="R300" s="23">
        <f>SUMIF(E218:E218,"=GRHSS",R218:R218)</f>
        <v>0</v>
      </c>
      <c r="S300" s="70">
        <f>SUMIF(E218:E218,"=GRHSS",S218:S218)</f>
        <v>0</v>
      </c>
      <c r="T300" s="95">
        <f>SUMIF(E218:E218,"=GRHSS",T218:T218)</f>
        <v>0</v>
      </c>
      <c r="U300" s="36">
        <f>SUMIF(E218:E218,"=GRHSS",U218:U218)</f>
        <v>0</v>
      </c>
      <c r="V300" s="23">
        <f>SUMIF(E218:E218,"=GRHSS",V218:V218)</f>
        <v>0</v>
      </c>
      <c r="W300" s="70">
        <f>SUMIF(E218:E218,"=GRHSS",W218:W218)</f>
        <v>0</v>
      </c>
      <c r="X300" s="21">
        <f>SUMIF(G218:G218,"=GRHSS",X218:X218)</f>
        <v>0</v>
      </c>
      <c r="Y300" s="36">
        <f>G300+I300+K300+M300+O300+Q300+S300+U300+W300</f>
        <v>0</v>
      </c>
      <c r="Z300" s="23">
        <f>H300+J300+L300+N300+P300+R300+T300+V300+X300</f>
        <v>0</v>
      </c>
      <c r="AA300">
        <f>SUM(Y300:Z300)</f>
        <v>0</v>
      </c>
    </row>
    <row r="301" spans="2:27" ht="12.75">
      <c r="B301" s="31" t="s">
        <v>27</v>
      </c>
      <c r="G301">
        <f aca="true" t="shared" si="39" ref="G301:AA301">SUM(G300)</f>
        <v>0</v>
      </c>
      <c r="H301">
        <f t="shared" si="39"/>
        <v>0</v>
      </c>
      <c r="I301">
        <f t="shared" si="39"/>
        <v>0</v>
      </c>
      <c r="J301">
        <f t="shared" si="39"/>
        <v>0</v>
      </c>
      <c r="K301">
        <f t="shared" si="39"/>
        <v>0</v>
      </c>
      <c r="L301">
        <f t="shared" si="39"/>
        <v>0</v>
      </c>
      <c r="M301">
        <f t="shared" si="39"/>
        <v>0</v>
      </c>
      <c r="N301">
        <f t="shared" si="39"/>
        <v>0</v>
      </c>
      <c r="O301">
        <f>SUM(O300)</f>
        <v>0</v>
      </c>
      <c r="P301">
        <f>SUM(P300)</f>
        <v>0</v>
      </c>
      <c r="Q301">
        <f t="shared" si="39"/>
        <v>0</v>
      </c>
      <c r="R301">
        <f t="shared" si="39"/>
        <v>0</v>
      </c>
      <c r="S301">
        <f t="shared" si="39"/>
        <v>0</v>
      </c>
      <c r="T301">
        <f t="shared" si="39"/>
        <v>0</v>
      </c>
      <c r="U301">
        <f t="shared" si="39"/>
        <v>0</v>
      </c>
      <c r="V301">
        <f t="shared" si="39"/>
        <v>0</v>
      </c>
      <c r="W301">
        <f>SUM(W300)</f>
        <v>0</v>
      </c>
      <c r="X301">
        <f>SUM(X300)</f>
        <v>0</v>
      </c>
      <c r="Y301">
        <f t="shared" si="39"/>
        <v>0</v>
      </c>
      <c r="Z301">
        <f t="shared" si="39"/>
        <v>0</v>
      </c>
      <c r="AA301">
        <f t="shared" si="39"/>
        <v>0</v>
      </c>
    </row>
    <row r="302" ht="12.75">
      <c r="B302" s="31"/>
    </row>
    <row r="303" ht="12.75">
      <c r="B303" s="31"/>
    </row>
    <row r="305" ht="12.75">
      <c r="B305" s="2" t="s">
        <v>8</v>
      </c>
    </row>
    <row r="306" ht="12.75">
      <c r="B306" s="2" t="s">
        <v>620</v>
      </c>
    </row>
    <row r="307" ht="12.75">
      <c r="B307" s="2" t="s">
        <v>608</v>
      </c>
    </row>
    <row r="309" spans="2:5" ht="12.75">
      <c r="B309" s="2" t="s">
        <v>2</v>
      </c>
      <c r="C309" s="30" t="s">
        <v>113</v>
      </c>
      <c r="D309" s="67" t="s">
        <v>62</v>
      </c>
      <c r="E309" s="67" t="s">
        <v>1</v>
      </c>
    </row>
    <row r="310" spans="2:4" ht="12.75">
      <c r="B310" s="31" t="s">
        <v>14</v>
      </c>
      <c r="C310" t="s">
        <v>96</v>
      </c>
      <c r="D310" s="19">
        <f>SUMIF(AC7:AC98,"=BA",AA7:AA98)</f>
        <v>1060</v>
      </c>
    </row>
    <row r="311" spans="3:4" ht="12.75">
      <c r="C311" t="s">
        <v>98</v>
      </c>
      <c r="D311" s="19">
        <f>SUMIF(AC7:AC98,"=BFA",AA7:AA98)</f>
        <v>29</v>
      </c>
    </row>
    <row r="312" spans="3:4" ht="12.75">
      <c r="C312" t="s">
        <v>530</v>
      </c>
      <c r="D312" s="19">
        <f>SUMIF(AC7:AC98,"=BIS",AA7:AA98)</f>
        <v>15</v>
      </c>
    </row>
    <row r="313" spans="3:4" ht="12.75">
      <c r="C313" t="s">
        <v>97</v>
      </c>
      <c r="D313" s="19">
        <f>SUMIF(AC7:AC98,"=BLA",AA7:AA98)</f>
        <v>16</v>
      </c>
    </row>
    <row r="314" spans="3:4" ht="12.75">
      <c r="C314" t="s">
        <v>99</v>
      </c>
      <c r="D314" s="19">
        <f>SUMIF(AC7:AC98,"=BM",AA7:AA98)</f>
        <v>27</v>
      </c>
    </row>
    <row r="315" spans="3:5" ht="12.75">
      <c r="C315" t="s">
        <v>95</v>
      </c>
      <c r="D315" s="19">
        <f>SUMIF(AC7:AC98,"=BS",AA7:AA98)</f>
        <v>1726</v>
      </c>
      <c r="E315">
        <f>SUM(D310:D315)</f>
        <v>2873</v>
      </c>
    </row>
    <row r="316" ht="12.75">
      <c r="D316"/>
    </row>
    <row r="317" spans="2:4" ht="12.75">
      <c r="B317" s="38" t="s">
        <v>15</v>
      </c>
      <c r="C317" t="s">
        <v>102</v>
      </c>
      <c r="D317" s="19">
        <f>SUMIF(AC108:AC160,"=MA",AA108:AA160)</f>
        <v>97</v>
      </c>
    </row>
    <row r="318" spans="3:4" ht="12.75">
      <c r="C318" t="s">
        <v>108</v>
      </c>
      <c r="D318" s="19">
        <f>SUMIF(AC108:AC160,"=MBA",AA108:AA160)</f>
        <v>98</v>
      </c>
    </row>
    <row r="319" spans="3:4" ht="12.75">
      <c r="C319" t="s">
        <v>101</v>
      </c>
      <c r="D319" s="19">
        <f>SUMIF(AC108:AC160,"=MESM",AA108:AA160)</f>
        <v>16</v>
      </c>
    </row>
    <row r="320" spans="3:4" ht="12.75">
      <c r="C320" t="s">
        <v>103</v>
      </c>
      <c r="D320" s="19">
        <f>SUMIF(AC108:AC160,"=MLIS",AA108:AA160)</f>
        <v>58</v>
      </c>
    </row>
    <row r="321" spans="3:4" ht="12.75">
      <c r="C321" t="s">
        <v>107</v>
      </c>
      <c r="D321" s="19">
        <f>SUMIF(AC108:AC160,"=MM",AA108:AA160)</f>
        <v>8</v>
      </c>
    </row>
    <row r="322" spans="3:4" ht="12.75">
      <c r="C322" t="s">
        <v>106</v>
      </c>
      <c r="D322" s="19">
        <f>SUMIF(AC108:AC160,"=MMA",AA108:AA160)</f>
        <v>6</v>
      </c>
    </row>
    <row r="323" spans="3:4" ht="12.75">
      <c r="C323" t="s">
        <v>104</v>
      </c>
      <c r="D323" s="19">
        <f>SUMIF(AC108:AC160,"=MOO",AA108:AA160)</f>
        <v>7</v>
      </c>
    </row>
    <row r="324" spans="3:4" ht="12.75">
      <c r="C324" t="s">
        <v>105</v>
      </c>
      <c r="D324" s="19">
        <f>SUMIF(AC108:AC160,"=MPA",AA108:AA160)</f>
        <v>16</v>
      </c>
    </row>
    <row r="325" spans="3:5" ht="12.75">
      <c r="C325" t="s">
        <v>100</v>
      </c>
      <c r="D325" s="19">
        <f>SUMIF(AC108:AC160,"=MS",AA108:AA160)</f>
        <v>283</v>
      </c>
      <c r="E325">
        <f>SUM(D317:D325)</f>
        <v>589</v>
      </c>
    </row>
    <row r="326" ht="12.75">
      <c r="D326"/>
    </row>
    <row r="327" spans="2:4" ht="12.75">
      <c r="B327" s="38" t="s">
        <v>16</v>
      </c>
      <c r="C327" t="s">
        <v>531</v>
      </c>
      <c r="D327" s="19">
        <f>SUMIF(AC170:AC198,"=DNP",AA170:AA198)</f>
        <v>0</v>
      </c>
    </row>
    <row r="328" spans="3:4" ht="12.75">
      <c r="C328" s="42" t="s">
        <v>110</v>
      </c>
      <c r="D328" s="19">
        <f>SUMIF(AC170:AC198,"=DPT",AA170:AA198)</f>
        <v>26</v>
      </c>
    </row>
    <row r="329" spans="3:5" ht="12.75">
      <c r="C329" s="42" t="s">
        <v>109</v>
      </c>
      <c r="D329" s="19">
        <f>SUMIF(AC170:AC198,"=PHD",AA170:AA198)</f>
        <v>97</v>
      </c>
      <c r="E329">
        <f>SUM(D327:D329)</f>
        <v>123</v>
      </c>
    </row>
    <row r="330" spans="3:4" ht="12.75">
      <c r="C330" s="42"/>
      <c r="D330" s="19"/>
    </row>
    <row r="331" spans="2:5" ht="12.75">
      <c r="B331" s="38" t="s">
        <v>92</v>
      </c>
      <c r="C331" t="s">
        <v>111</v>
      </c>
      <c r="D331" s="19">
        <f>SUMIF(AC208:AC208,"=PMD",AA208:AA208)</f>
        <v>97</v>
      </c>
      <c r="E331">
        <f>SUM(D331)</f>
        <v>97</v>
      </c>
    </row>
    <row r="332" ht="12.75">
      <c r="D332"/>
    </row>
    <row r="333" spans="2:4" ht="12.75">
      <c r="B333" s="38" t="s">
        <v>37</v>
      </c>
      <c r="C333" t="s">
        <v>114</v>
      </c>
      <c r="D333">
        <v>0</v>
      </c>
    </row>
    <row r="334" spans="2:4" ht="12.75">
      <c r="B334" s="38"/>
      <c r="D334"/>
    </row>
    <row r="335" spans="3:5" ht="12.75">
      <c r="C335" s="40" t="s">
        <v>1</v>
      </c>
      <c r="D335">
        <f>SUM(D310:D333)</f>
        <v>3682</v>
      </c>
      <c r="E335">
        <f>SUM(E310:E333)</f>
        <v>3682</v>
      </c>
    </row>
  </sheetData>
  <sheetProtection/>
  <mergeCells count="171">
    <mergeCell ref="Q292:R292"/>
    <mergeCell ref="S292:T292"/>
    <mergeCell ref="U292:V292"/>
    <mergeCell ref="Y292:Z292"/>
    <mergeCell ref="W292:X292"/>
    <mergeCell ref="G292:H292"/>
    <mergeCell ref="I292:J292"/>
    <mergeCell ref="K292:L292"/>
    <mergeCell ref="M292:N292"/>
    <mergeCell ref="O292:P292"/>
    <mergeCell ref="Q279:R279"/>
    <mergeCell ref="S279:T279"/>
    <mergeCell ref="U279:V279"/>
    <mergeCell ref="Y279:Z279"/>
    <mergeCell ref="W279:X279"/>
    <mergeCell ref="G279:H279"/>
    <mergeCell ref="I279:J279"/>
    <mergeCell ref="K279:L279"/>
    <mergeCell ref="M279:N279"/>
    <mergeCell ref="O279:P279"/>
    <mergeCell ref="Q265:R265"/>
    <mergeCell ref="S265:T265"/>
    <mergeCell ref="U265:V265"/>
    <mergeCell ref="Y265:Z265"/>
    <mergeCell ref="W265:X265"/>
    <mergeCell ref="G265:H265"/>
    <mergeCell ref="I265:J265"/>
    <mergeCell ref="K265:L265"/>
    <mergeCell ref="M265:N265"/>
    <mergeCell ref="O265:P265"/>
    <mergeCell ref="Q251:R251"/>
    <mergeCell ref="S251:T251"/>
    <mergeCell ref="U251:V251"/>
    <mergeCell ref="Y251:Z251"/>
    <mergeCell ref="W251:X251"/>
    <mergeCell ref="G251:H251"/>
    <mergeCell ref="I251:J251"/>
    <mergeCell ref="K251:L251"/>
    <mergeCell ref="M251:N251"/>
    <mergeCell ref="O251:P251"/>
    <mergeCell ref="G5:H5"/>
    <mergeCell ref="I5:J5"/>
    <mergeCell ref="K5:L5"/>
    <mergeCell ref="M5:N5"/>
    <mergeCell ref="Q5:R5"/>
    <mergeCell ref="S5:T5"/>
    <mergeCell ref="U5:V5"/>
    <mergeCell ref="Y5:Z5"/>
    <mergeCell ref="W5:X5"/>
    <mergeCell ref="G106:H106"/>
    <mergeCell ref="I106:J106"/>
    <mergeCell ref="K106:L106"/>
    <mergeCell ref="M106:N106"/>
    <mergeCell ref="Q106:R106"/>
    <mergeCell ref="S106:T106"/>
    <mergeCell ref="U106:V106"/>
    <mergeCell ref="Y106:Z106"/>
    <mergeCell ref="W106:X106"/>
    <mergeCell ref="G168:H168"/>
    <mergeCell ref="I168:J168"/>
    <mergeCell ref="K168:L168"/>
    <mergeCell ref="M168:N168"/>
    <mergeCell ref="Q168:R168"/>
    <mergeCell ref="S168:T168"/>
    <mergeCell ref="U168:V168"/>
    <mergeCell ref="Y168:Z168"/>
    <mergeCell ref="W168:X168"/>
    <mergeCell ref="G206:H206"/>
    <mergeCell ref="I206:J206"/>
    <mergeCell ref="K206:L206"/>
    <mergeCell ref="M206:N206"/>
    <mergeCell ref="Q206:R206"/>
    <mergeCell ref="S206:T206"/>
    <mergeCell ref="U206:V206"/>
    <mergeCell ref="Y206:Z206"/>
    <mergeCell ref="W206:X206"/>
    <mergeCell ref="G232:H232"/>
    <mergeCell ref="I232:J232"/>
    <mergeCell ref="K232:L232"/>
    <mergeCell ref="M232:N232"/>
    <mergeCell ref="Q232:R232"/>
    <mergeCell ref="S232:T232"/>
    <mergeCell ref="U232:V232"/>
    <mergeCell ref="Y232:Z232"/>
    <mergeCell ref="W232:X232"/>
    <mergeCell ref="G216:H216"/>
    <mergeCell ref="I216:J216"/>
    <mergeCell ref="K216:L216"/>
    <mergeCell ref="M216:N216"/>
    <mergeCell ref="Q216:R216"/>
    <mergeCell ref="S216:T216"/>
    <mergeCell ref="U216:V216"/>
    <mergeCell ref="O232:P232"/>
    <mergeCell ref="Y216:Z216"/>
    <mergeCell ref="W216:X216"/>
    <mergeCell ref="B281:D281"/>
    <mergeCell ref="B282:D282"/>
    <mergeCell ref="B283:D283"/>
    <mergeCell ref="B284:D284"/>
    <mergeCell ref="E274:F274"/>
    <mergeCell ref="E253:F253"/>
    <mergeCell ref="E254:F254"/>
    <mergeCell ref="E255:F255"/>
    <mergeCell ref="B285:D285"/>
    <mergeCell ref="B286:D286"/>
    <mergeCell ref="B287:D287"/>
    <mergeCell ref="B288:D288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67:F267"/>
    <mergeCell ref="E268:F268"/>
    <mergeCell ref="E269:F269"/>
    <mergeCell ref="E270:F270"/>
    <mergeCell ref="E271:F271"/>
    <mergeCell ref="E272:F272"/>
    <mergeCell ref="E273:F273"/>
    <mergeCell ref="E275:F275"/>
    <mergeCell ref="E256:F256"/>
    <mergeCell ref="E257:F257"/>
    <mergeCell ref="E258:F258"/>
    <mergeCell ref="E259:F259"/>
    <mergeCell ref="E260:F260"/>
    <mergeCell ref="E261:F261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7:D267"/>
    <mergeCell ref="B268:D268"/>
    <mergeCell ref="B269:D269"/>
    <mergeCell ref="B270:D270"/>
    <mergeCell ref="B271:D271"/>
    <mergeCell ref="B272:D272"/>
    <mergeCell ref="B273:D273"/>
    <mergeCell ref="B275:D275"/>
    <mergeCell ref="B274:D274"/>
    <mergeCell ref="B294:D294"/>
    <mergeCell ref="E294:F294"/>
    <mergeCell ref="G298:H298"/>
    <mergeCell ref="I298:J298"/>
    <mergeCell ref="U298:V298"/>
    <mergeCell ref="Y298:Z298"/>
    <mergeCell ref="W298:X298"/>
    <mergeCell ref="B300:D300"/>
    <mergeCell ref="E300:F300"/>
    <mergeCell ref="K298:L298"/>
    <mergeCell ref="M298:N298"/>
    <mergeCell ref="Q298:R298"/>
    <mergeCell ref="S298:T298"/>
    <mergeCell ref="O298:P298"/>
    <mergeCell ref="C238:F238"/>
    <mergeCell ref="C234:F234"/>
    <mergeCell ref="C235:F235"/>
    <mergeCell ref="C236:F236"/>
    <mergeCell ref="C237:F237"/>
    <mergeCell ref="O5:P5"/>
    <mergeCell ref="O106:P106"/>
    <mergeCell ref="O168:P168"/>
    <mergeCell ref="O206:P206"/>
    <mergeCell ref="O216:P216"/>
  </mergeCells>
  <printOptions horizontalCentered="1"/>
  <pageMargins left="0.5" right="0.5" top="1" bottom="0.75" header="0.5" footer="0.5"/>
  <pageSetup horizontalDpi="600" verticalDpi="600" orientation="landscape" scale="57" r:id="rId1"/>
  <rowBreaks count="5" manualBreakCount="5">
    <brk id="101" max="255" man="1"/>
    <brk id="161" max="255" man="1"/>
    <brk id="227" max="26" man="1"/>
    <brk id="246" max="255" man="1"/>
    <brk id="308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2013-07-26T18:16:57Z</cp:lastPrinted>
  <dcterms:created xsi:type="dcterms:W3CDTF">2002-09-13T20:28:34Z</dcterms:created>
  <dcterms:modified xsi:type="dcterms:W3CDTF">2013-07-26T18:18:18Z</dcterms:modified>
  <cp:category/>
  <cp:version/>
  <cp:contentType/>
  <cp:contentStatus/>
</cp:coreProperties>
</file>