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88" windowWidth="10140" windowHeight="6348" tabRatio="729" activeTab="5"/>
  </bookViews>
  <sheets>
    <sheet name="GR degree freq" sheetId="1" r:id="rId1"/>
    <sheet name="UG degree freq" sheetId="2" r:id="rId2"/>
    <sheet name="Minors" sheetId="3" r:id="rId3"/>
    <sheet name="Second Majors" sheetId="4" r:id="rId4"/>
    <sheet name="By Individual" sheetId="5" r:id="rId5"/>
    <sheet name="By Degree type" sheetId="6" r:id="rId6"/>
  </sheets>
  <definedNames>
    <definedName name="_xlnm.Print_Area" localSheetId="5">'By Degree type'!$A$1:$AA$331</definedName>
    <definedName name="_xlnm.Print_Area" localSheetId="0">'GR degree freq'!$A$1:$E$53</definedName>
    <definedName name="_xlnm.Print_Area" localSheetId="1">'UG degree freq'!$A$1:$F$32</definedName>
    <definedName name="_xlnm.Print_Titles" localSheetId="3">'Second Majors'!$5:$6</definedName>
  </definedNames>
  <calcPr fullCalcOnLoad="1"/>
</workbook>
</file>

<file path=xl/sharedStrings.xml><?xml version="1.0" encoding="utf-8"?>
<sst xmlns="http://schemas.openxmlformats.org/spreadsheetml/2006/main" count="3476" uniqueCount="652">
  <si>
    <t>Men</t>
  </si>
  <si>
    <t>Total</t>
  </si>
  <si>
    <t>Level</t>
  </si>
  <si>
    <t>Hispanic</t>
  </si>
  <si>
    <t>White</t>
  </si>
  <si>
    <t>Not Reported</t>
  </si>
  <si>
    <t>Women</t>
  </si>
  <si>
    <t>DEGREES CONFERRED</t>
  </si>
  <si>
    <t>University of Rhode Island</t>
  </si>
  <si>
    <t>Non-Res. Alien</t>
  </si>
  <si>
    <t>Native Amer.</t>
  </si>
  <si>
    <t>Afric. Amer.</t>
  </si>
  <si>
    <t>Asian/Pacific</t>
  </si>
  <si>
    <t>Grand Total</t>
  </si>
  <si>
    <t>Baccalaureate</t>
  </si>
  <si>
    <t>Masters</t>
  </si>
  <si>
    <t>Doctoral</t>
  </si>
  <si>
    <t>PH</t>
  </si>
  <si>
    <t>AS</t>
  </si>
  <si>
    <t xml:space="preserve">  Arts &amp; Sciences</t>
  </si>
  <si>
    <t xml:space="preserve">  Business Administration</t>
  </si>
  <si>
    <t xml:space="preserve">  Engineering</t>
  </si>
  <si>
    <t xml:space="preserve">  Environment &amp; Life Sciences</t>
  </si>
  <si>
    <t xml:space="preserve">  Human Science &amp; Services</t>
  </si>
  <si>
    <t xml:space="preserve">  Nursing</t>
  </si>
  <si>
    <t xml:space="preserve">  Oceanography</t>
  </si>
  <si>
    <t xml:space="preserve">  Pharmacy</t>
  </si>
  <si>
    <t xml:space="preserve">     Total</t>
  </si>
  <si>
    <t>HSS</t>
  </si>
  <si>
    <t>CCE</t>
  </si>
  <si>
    <t>OCG</t>
  </si>
  <si>
    <t>PHM</t>
  </si>
  <si>
    <t>BUS</t>
  </si>
  <si>
    <t>GS</t>
  </si>
  <si>
    <t>Coll</t>
  </si>
  <si>
    <t>Area</t>
  </si>
  <si>
    <t>DEGREES CONFERRED by Level and College</t>
  </si>
  <si>
    <t>Certificate</t>
  </si>
  <si>
    <t xml:space="preserve">  Continuing Education</t>
  </si>
  <si>
    <t xml:space="preserve">  Graduate School</t>
  </si>
  <si>
    <t>DEGREES CONFERRED by Level</t>
  </si>
  <si>
    <t>ELSCI</t>
  </si>
  <si>
    <t>ENGR</t>
  </si>
  <si>
    <t>NURS</t>
  </si>
  <si>
    <t>GRAS</t>
  </si>
  <si>
    <t>GRELS</t>
  </si>
  <si>
    <t>GRHSS</t>
  </si>
  <si>
    <t>GRENG</t>
  </si>
  <si>
    <t>GOCG</t>
  </si>
  <si>
    <t>GRNUR</t>
  </si>
  <si>
    <t>GRPH</t>
  </si>
  <si>
    <t>GRBUS</t>
  </si>
  <si>
    <t>PHARM</t>
  </si>
  <si>
    <t>PH_PHR_PMD</t>
  </si>
  <si>
    <t>Academic Plan Title</t>
  </si>
  <si>
    <t>Plan Code</t>
  </si>
  <si>
    <t xml:space="preserve">  College</t>
  </si>
  <si>
    <t>Code</t>
  </si>
  <si>
    <t>Percent</t>
  </si>
  <si>
    <t>Psychology</t>
  </si>
  <si>
    <t>Education</t>
  </si>
  <si>
    <t>SECOND MAJORS of students with degrees conferred (not second degrees)</t>
  </si>
  <si>
    <t>Count</t>
  </si>
  <si>
    <t>Argiculture</t>
  </si>
  <si>
    <t>Natural Resources / Environmental Science</t>
  </si>
  <si>
    <t>Architecture</t>
  </si>
  <si>
    <t>Area and Ethnic Studies</t>
  </si>
  <si>
    <t>Communications / Communications Technologies</t>
  </si>
  <si>
    <t>Computer and Information Sciences</t>
  </si>
  <si>
    <t>Engineering / Engineering Technologies</t>
  </si>
  <si>
    <t>Foreign Languages and Literature</t>
  </si>
  <si>
    <t>Home Economics and Vocational Home Economics</t>
  </si>
  <si>
    <t>English</t>
  </si>
  <si>
    <t>Liberal Arts / General Studies</t>
  </si>
  <si>
    <t>Biological / Life Sciences</t>
  </si>
  <si>
    <t>Mathematics</t>
  </si>
  <si>
    <t>Philosophy, Religion, Theology</t>
  </si>
  <si>
    <t>45 &amp; 54</t>
  </si>
  <si>
    <t>Social Sciences and History</t>
  </si>
  <si>
    <t>Visual and Performance Arts</t>
  </si>
  <si>
    <t>Health Professions and Related Sciences</t>
  </si>
  <si>
    <t>Business / Marketing</t>
  </si>
  <si>
    <t>Instructional Program</t>
  </si>
  <si>
    <t>Rank</t>
  </si>
  <si>
    <t>Library Science</t>
  </si>
  <si>
    <t>01</t>
  </si>
  <si>
    <t>03</t>
  </si>
  <si>
    <t>04</t>
  </si>
  <si>
    <t>09</t>
  </si>
  <si>
    <t>05</t>
  </si>
  <si>
    <t>Physical Sciences (includes Oceanography)</t>
  </si>
  <si>
    <t>Protective Services / Public Administration            (includes Marine Affairs)</t>
  </si>
  <si>
    <t>Doctoral - Professional Practice</t>
  </si>
  <si>
    <t>CIP2010</t>
  </si>
  <si>
    <t>Two or More</t>
  </si>
  <si>
    <t>BS</t>
  </si>
  <si>
    <t>BA</t>
  </si>
  <si>
    <t>BLA</t>
  </si>
  <si>
    <t>BFA</t>
  </si>
  <si>
    <t>BM</t>
  </si>
  <si>
    <t>MS</t>
  </si>
  <si>
    <t>MESM</t>
  </si>
  <si>
    <t>MA</t>
  </si>
  <si>
    <t>MLIS</t>
  </si>
  <si>
    <t>MOO</t>
  </si>
  <si>
    <t>MPA</t>
  </si>
  <si>
    <t>MMA</t>
  </si>
  <si>
    <t>MM</t>
  </si>
  <si>
    <t>MBA</t>
  </si>
  <si>
    <t>PHD</t>
  </si>
  <si>
    <t>DPT</t>
  </si>
  <si>
    <t>PMD</t>
  </si>
  <si>
    <t>TPC</t>
  </si>
  <si>
    <t>Degree</t>
  </si>
  <si>
    <t>TCP</t>
  </si>
  <si>
    <t>Frequency and Rank by CIP Code of Masters Degrees Conferred</t>
  </si>
  <si>
    <t>Frequency and Rank by CIP Code of Doctoral Degrees Conferred</t>
  </si>
  <si>
    <t>Frequency and Rank by CIP Code of Undergraduate Degrees Conferred</t>
  </si>
  <si>
    <t>ZMAFMIN</t>
  </si>
  <si>
    <t>Minor in Marine Affairs</t>
  </si>
  <si>
    <t>ZMUSMINJAZ</t>
  </si>
  <si>
    <t>Minor in Music - Jazz</t>
  </si>
  <si>
    <t>EL_EHTM_BS</t>
  </si>
  <si>
    <t>Envir Hort &amp; Turf Mgmt - BS</t>
  </si>
  <si>
    <t>RDV</t>
  </si>
  <si>
    <t>EL_ANSC_BS</t>
  </si>
  <si>
    <t>Animal Sci &amp; Technology - BS</t>
  </si>
  <si>
    <t>EL_ESMG_BS</t>
  </si>
  <si>
    <t>Environmental Sci &amp; Mgmt - BS</t>
  </si>
  <si>
    <t>EL_ENRE_BS</t>
  </si>
  <si>
    <t>Environ &amp; Nat Res Econ - BS</t>
  </si>
  <si>
    <t>EL_CMPM_BS</t>
  </si>
  <si>
    <t>EL_CMPS_BA</t>
  </si>
  <si>
    <t>Coastal Marine Policy Std - BA</t>
  </si>
  <si>
    <t>EL_AFTC_BS</t>
  </si>
  <si>
    <t>EL_WCB_BS</t>
  </si>
  <si>
    <t>EL_LDA_BLA</t>
  </si>
  <si>
    <t>Landscape Architecture - BLA</t>
  </si>
  <si>
    <t>AS_AAF_BA</t>
  </si>
  <si>
    <t>African &amp; African Amer St - BA</t>
  </si>
  <si>
    <t>HUM</t>
  </si>
  <si>
    <t>AS_WSTD_BA</t>
  </si>
  <si>
    <t>Women's Studies - BA</t>
  </si>
  <si>
    <t>SOC</t>
  </si>
  <si>
    <t>AS_CMST_BA</t>
  </si>
  <si>
    <t>Communication Studies - BA</t>
  </si>
  <si>
    <t>AS_JOUR_BA</t>
  </si>
  <si>
    <t>Journalism - BA</t>
  </si>
  <si>
    <t>AS_PBRL_BA</t>
  </si>
  <si>
    <t>Public Relations - BA</t>
  </si>
  <si>
    <t>AS_CSC_BA</t>
  </si>
  <si>
    <t>Computer Science - BA</t>
  </si>
  <si>
    <t>PHY</t>
  </si>
  <si>
    <t>AS_CSC_BS</t>
  </si>
  <si>
    <t>Computer Science - BS</t>
  </si>
  <si>
    <t>HS_ELED_BA</t>
  </si>
  <si>
    <t>Elementary Education - BA</t>
  </si>
  <si>
    <t>HS_SEDC_BA</t>
  </si>
  <si>
    <t>Secondary Education - BA</t>
  </si>
  <si>
    <t>HS_SEDC_BS</t>
  </si>
  <si>
    <t>Secondary Education - BS</t>
  </si>
  <si>
    <t>HS_PEDC_BS</t>
  </si>
  <si>
    <t>EN_BMDE_BS</t>
  </si>
  <si>
    <t>Biomedical Engineering - BS</t>
  </si>
  <si>
    <t>EGR</t>
  </si>
  <si>
    <t>EN_CEGR_BS</t>
  </si>
  <si>
    <t>Chemical Engineering - BS</t>
  </si>
  <si>
    <t>EN_CIVL_BS</t>
  </si>
  <si>
    <t>Civil Engineering - BS</t>
  </si>
  <si>
    <t>EN_CPEG_BS</t>
  </si>
  <si>
    <t>Computer Engineering - BS</t>
  </si>
  <si>
    <t>EN_ELEG_BS</t>
  </si>
  <si>
    <t>Electrical Engineering - BS</t>
  </si>
  <si>
    <t>EN_MCEG_BS</t>
  </si>
  <si>
    <t>Mechanical Engineering - BS</t>
  </si>
  <si>
    <t>EN_OEGR_BS</t>
  </si>
  <si>
    <t>Ocean Engineering - BS</t>
  </si>
  <si>
    <t>EN_INEG_BS</t>
  </si>
  <si>
    <t>AS_CHIN_BA</t>
  </si>
  <si>
    <t>Chinese - BA</t>
  </si>
  <si>
    <t>AS_GER_BA</t>
  </si>
  <si>
    <t>German - BA</t>
  </si>
  <si>
    <t>AS_FREN_BA</t>
  </si>
  <si>
    <t>French - BA</t>
  </si>
  <si>
    <t>AS_ITAL_BA</t>
  </si>
  <si>
    <t>Italian - BA</t>
  </si>
  <si>
    <t>AS_SPAN_BA</t>
  </si>
  <si>
    <t>Spanish - BA</t>
  </si>
  <si>
    <t>AS_CLST_BA</t>
  </si>
  <si>
    <t>Classical Studies - BA</t>
  </si>
  <si>
    <t>HS_HDFS_BS</t>
  </si>
  <si>
    <t>HS_TFMD_BS</t>
  </si>
  <si>
    <t>Textile, Fash Merch&amp;Dsgn - BS</t>
  </si>
  <si>
    <t>AS_ENGL_BA</t>
  </si>
  <si>
    <t>English - BA</t>
  </si>
  <si>
    <t>AS_WRTR_BA</t>
  </si>
  <si>
    <t>Writing &amp; Rhetoric - BA</t>
  </si>
  <si>
    <t>XD_HST_BIS</t>
  </si>
  <si>
    <t>Human Studies - BIS</t>
  </si>
  <si>
    <t>EL_BIO_BA</t>
  </si>
  <si>
    <t>Biology - BA</t>
  </si>
  <si>
    <t>BIO</t>
  </si>
  <si>
    <t>EL_MICR_BS</t>
  </si>
  <si>
    <t>Microbiology - BS</t>
  </si>
  <si>
    <t>EL_BSC_BOS</t>
  </si>
  <si>
    <t>Biological Sciences - BS</t>
  </si>
  <si>
    <t>EL_MBIO_BS</t>
  </si>
  <si>
    <t>Marine Biology - BS</t>
  </si>
  <si>
    <t>AS_MATH_BA</t>
  </si>
  <si>
    <t>Mathematics - BA</t>
  </si>
  <si>
    <t>AS_MATH_BS</t>
  </si>
  <si>
    <t>Mathematics - BS</t>
  </si>
  <si>
    <t>AS_PHIL_BA</t>
  </si>
  <si>
    <t>Philosophy - BA</t>
  </si>
  <si>
    <t>AS_CHEM_BA</t>
  </si>
  <si>
    <t>Chemistry - BA</t>
  </si>
  <si>
    <t>AS_CHEM_BS</t>
  </si>
  <si>
    <t>Chemistry - BS</t>
  </si>
  <si>
    <t>AS_CFOR_BS</t>
  </si>
  <si>
    <t>Chemistry/Forensic Chem - BS</t>
  </si>
  <si>
    <t>EL_GOCG_BS</t>
  </si>
  <si>
    <t>Geology and Geolog Ocg - BS</t>
  </si>
  <si>
    <t>AS_PHYS_BA</t>
  </si>
  <si>
    <t>Physics - BA</t>
  </si>
  <si>
    <t>AS_PHYS_BS</t>
  </si>
  <si>
    <t>Physics - BS</t>
  </si>
  <si>
    <t>AS_PSYC_BA</t>
  </si>
  <si>
    <t>Psychology - BA</t>
  </si>
  <si>
    <t>AS_APG_BA</t>
  </si>
  <si>
    <t>Anthropology - BA</t>
  </si>
  <si>
    <t>AS_ECON_BA</t>
  </si>
  <si>
    <t>Economics - BA</t>
  </si>
  <si>
    <t>AS_ECON_BS</t>
  </si>
  <si>
    <t>Economics - BS</t>
  </si>
  <si>
    <t>AS_POSC_BA</t>
  </si>
  <si>
    <t>Political Science - BA</t>
  </si>
  <si>
    <t>AS_SOCL_BA</t>
  </si>
  <si>
    <t>Sociology - BA</t>
  </si>
  <si>
    <t>AS_APSC_BS</t>
  </si>
  <si>
    <t>Applied Sociology - BS</t>
  </si>
  <si>
    <t>AS_THE_BFA</t>
  </si>
  <si>
    <t>Theatre - BFA</t>
  </si>
  <si>
    <t>ART</t>
  </si>
  <si>
    <t>AS_FILM_BA</t>
  </si>
  <si>
    <t>Film Media - BA</t>
  </si>
  <si>
    <t>AS_ART_BA</t>
  </si>
  <si>
    <t>Art - BA</t>
  </si>
  <si>
    <t>AS_ART_BFA</t>
  </si>
  <si>
    <t>Art - BFA</t>
  </si>
  <si>
    <t>AS_ARH_BA</t>
  </si>
  <si>
    <t>Art History - BA</t>
  </si>
  <si>
    <t>AS_MUSC_BA</t>
  </si>
  <si>
    <t>Music - BA</t>
  </si>
  <si>
    <t>AS_MUS_BOM</t>
  </si>
  <si>
    <t>Music - BM</t>
  </si>
  <si>
    <t>HS_COMD_BS</t>
  </si>
  <si>
    <t>Communicative Disorders - BS</t>
  </si>
  <si>
    <t>XD_HSA_BIS</t>
  </si>
  <si>
    <t>Health Svcs Administr - BIS</t>
  </si>
  <si>
    <t>EL_CLSC_BS</t>
  </si>
  <si>
    <t>PH_PHSC_BS</t>
  </si>
  <si>
    <t>Pharmaceutical Sciences - BS</t>
  </si>
  <si>
    <t>EL_DIET_BS</t>
  </si>
  <si>
    <t>Dietetics - BS</t>
  </si>
  <si>
    <t>NU_NURS_BS</t>
  </si>
  <si>
    <t>Nursing - BS</t>
  </si>
  <si>
    <t>NUR</t>
  </si>
  <si>
    <t>XD_BIN_BIS</t>
  </si>
  <si>
    <t>Business Institutions - BIS</t>
  </si>
  <si>
    <t>BU_GBUS_BS</t>
  </si>
  <si>
    <t>General Business Admin - BS</t>
  </si>
  <si>
    <t>BU_MGMT_BS</t>
  </si>
  <si>
    <t>Management - BS</t>
  </si>
  <si>
    <t>BU_POMG_BS</t>
  </si>
  <si>
    <t>Productions and Oper Mgt - BS</t>
  </si>
  <si>
    <t>BU_ACCT_BS</t>
  </si>
  <si>
    <t>Accounting - BS</t>
  </si>
  <si>
    <t>BU_FINC_BS</t>
  </si>
  <si>
    <t>Finance - BS</t>
  </si>
  <si>
    <t>BU_INBU_BS</t>
  </si>
  <si>
    <t>International Business - BS</t>
  </si>
  <si>
    <t>BU_MKTG_BS</t>
  </si>
  <si>
    <t>Marketing - BS</t>
  </si>
  <si>
    <t>HS_TXMK_BS</t>
  </si>
  <si>
    <t>Textile Marketing - BS</t>
  </si>
  <si>
    <t>AS_HIST_BA</t>
  </si>
  <si>
    <t>FISH-MS</t>
  </si>
  <si>
    <t>MESMRSSA</t>
  </si>
  <si>
    <t>ENSCIE-MS</t>
  </si>
  <si>
    <t>Environmental Sciences - MS</t>
  </si>
  <si>
    <t>MESMEHS</t>
  </si>
  <si>
    <t>MESMESM</t>
  </si>
  <si>
    <t>MESMSS</t>
  </si>
  <si>
    <t>COMM-MA</t>
  </si>
  <si>
    <t>Communication Studies - MA</t>
  </si>
  <si>
    <t>COMPSCI-MS</t>
  </si>
  <si>
    <t>Computer Science - MS</t>
  </si>
  <si>
    <t>EDUCATN-MA</t>
  </si>
  <si>
    <t>Education - MA</t>
  </si>
  <si>
    <t>EDUEDS-MA</t>
  </si>
  <si>
    <t>Special Education - MA</t>
  </si>
  <si>
    <t>PHYSEDC-MS</t>
  </si>
  <si>
    <t>CHEMEGR-MS</t>
  </si>
  <si>
    <t>Chemical Engineering - MS</t>
  </si>
  <si>
    <t>CVENVEG-MS</t>
  </si>
  <si>
    <t>Civil and Environ Egr - MS</t>
  </si>
  <si>
    <t>ELECEGR-MS</t>
  </si>
  <si>
    <t>Electrical Engineering - MS</t>
  </si>
  <si>
    <t>MECHEGR-MS</t>
  </si>
  <si>
    <t>Mech Egr &amp; Appl Mech - MS</t>
  </si>
  <si>
    <t>OCNENGR-MS</t>
  </si>
  <si>
    <t>Ocean Engineering - MS</t>
  </si>
  <si>
    <t>MANFEGR-MS</t>
  </si>
  <si>
    <t>Manufacturing Engineering - MS</t>
  </si>
  <si>
    <t>SPANISH-MA</t>
  </si>
  <si>
    <t>Spanish - MA</t>
  </si>
  <si>
    <t>NTRFDSC-MS</t>
  </si>
  <si>
    <t>HUMNDEV-MS</t>
  </si>
  <si>
    <t>TXTFASH-MS</t>
  </si>
  <si>
    <t>ENGLISH-MA</t>
  </si>
  <si>
    <t>English - MA</t>
  </si>
  <si>
    <t>LIBRY-MLIS</t>
  </si>
  <si>
    <t>Library &amp; Info. Studies - MLIS</t>
  </si>
  <si>
    <t>CELLBIO-MS</t>
  </si>
  <si>
    <t>BIOSCI-MS</t>
  </si>
  <si>
    <t>Biological Sciences - MS</t>
  </si>
  <si>
    <t>MESMWWES</t>
  </si>
  <si>
    <t>MESMCB</t>
  </si>
  <si>
    <t>MATH-MS</t>
  </si>
  <si>
    <t>Mathematics - MS</t>
  </si>
  <si>
    <t>CHEM-MS</t>
  </si>
  <si>
    <t>Chemistry - MS</t>
  </si>
  <si>
    <t>OCNOGR-MOO</t>
  </si>
  <si>
    <t>Oceanography - MOO</t>
  </si>
  <si>
    <t>OCNOGRP-MS</t>
  </si>
  <si>
    <t>Oceanography - MS</t>
  </si>
  <si>
    <t>PHYSCS-MS</t>
  </si>
  <si>
    <t>Physics - MS</t>
  </si>
  <si>
    <t>PSYCH MA</t>
  </si>
  <si>
    <t>PSYCH MS</t>
  </si>
  <si>
    <t>School Psychology - MS</t>
  </si>
  <si>
    <t>PUBADM-MPA</t>
  </si>
  <si>
    <t>Public Administration - MPA</t>
  </si>
  <si>
    <t>MARAFF-MMA</t>
  </si>
  <si>
    <t>Master of Marine Affairs - MMA</t>
  </si>
  <si>
    <t>MARNAFF-MA</t>
  </si>
  <si>
    <t>Marine Affairs - MA</t>
  </si>
  <si>
    <t>ENRSEC-MS</t>
  </si>
  <si>
    <t>Environ &amp; Nat Res Econ - MS</t>
  </si>
  <si>
    <t>POLISCI-MA</t>
  </si>
  <si>
    <t>Political Science - MA</t>
  </si>
  <si>
    <t>SPCLANG-MS</t>
  </si>
  <si>
    <t>Speech-Language Pathology - MS</t>
  </si>
  <si>
    <t>CLINLAB-MS</t>
  </si>
  <si>
    <t>PHRMSCI-MS</t>
  </si>
  <si>
    <t>Pharmaceutical Sciences - MS</t>
  </si>
  <si>
    <t>NURSING-MS</t>
  </si>
  <si>
    <t>Nursing - MS</t>
  </si>
  <si>
    <t>BUSADM-FT</t>
  </si>
  <si>
    <t>Bus Admin Fulltime MBA</t>
  </si>
  <si>
    <t>BUSADM-MBA</t>
  </si>
  <si>
    <t>Business Administration - MBA</t>
  </si>
  <si>
    <t>BUSPMA-MBA</t>
  </si>
  <si>
    <t>Bus Admin Providence Metro MBA</t>
  </si>
  <si>
    <t>ACCTING-MS</t>
  </si>
  <si>
    <t>Accounting - MS</t>
  </si>
  <si>
    <t>LABOREL-MS</t>
  </si>
  <si>
    <t>LRS</t>
  </si>
  <si>
    <t>HISTORY-MA</t>
  </si>
  <si>
    <t>History - MA</t>
  </si>
  <si>
    <t>ENSFISH</t>
  </si>
  <si>
    <t>COMSCI-PHD</t>
  </si>
  <si>
    <t>Computer Science - PHD</t>
  </si>
  <si>
    <t>EDUCAT-PHD</t>
  </si>
  <si>
    <t>Education - PHD</t>
  </si>
  <si>
    <t>CHMEGR-PHD</t>
  </si>
  <si>
    <t>Chemical Engineering - PHD</t>
  </si>
  <si>
    <t>ELEEGR-PHD</t>
  </si>
  <si>
    <t>Electrical Engineering - PHD</t>
  </si>
  <si>
    <t>MECEGR-PHD</t>
  </si>
  <si>
    <t>Mech Egr &amp; Appl Mech - PHD</t>
  </si>
  <si>
    <t>OCNEGR-PHD</t>
  </si>
  <si>
    <t>Ocean Engineering - PHD</t>
  </si>
  <si>
    <t>ENGLSH-PHD</t>
  </si>
  <si>
    <t>English - PHD</t>
  </si>
  <si>
    <t>BIOCEL-PHD</t>
  </si>
  <si>
    <t>Biological Sciences - PHD</t>
  </si>
  <si>
    <t>MATH-PHD</t>
  </si>
  <si>
    <t>Mathematics - PHD</t>
  </si>
  <si>
    <t>CHEM-PHD</t>
  </si>
  <si>
    <t>Chemistry - PHD</t>
  </si>
  <si>
    <t>OCNOGR-PHD</t>
  </si>
  <si>
    <t>Oceanography - PHD</t>
  </si>
  <si>
    <t>PHYSCS-PHD</t>
  </si>
  <si>
    <t>Physics - PHD</t>
  </si>
  <si>
    <t>PSYCH PHD</t>
  </si>
  <si>
    <t>PSYSCHOOL</t>
  </si>
  <si>
    <t>School Psychology - PHD</t>
  </si>
  <si>
    <t>PSYEXP</t>
  </si>
  <si>
    <t>Psychology (Gen-Exp) - PHD</t>
  </si>
  <si>
    <t>MARAFF-PHD</t>
  </si>
  <si>
    <t>Marine Affairs - PHD</t>
  </si>
  <si>
    <t>ENRSEC-PHD</t>
  </si>
  <si>
    <t>Environ &amp; Nat Res Econ - PHD</t>
  </si>
  <si>
    <t>PHRMSC-PHD</t>
  </si>
  <si>
    <t>Pharmaceutical Sciences - PHD</t>
  </si>
  <si>
    <t>PHYSTH-DPT</t>
  </si>
  <si>
    <t>Physical Therapy - DPT</t>
  </si>
  <si>
    <t>NURSNG-PHD</t>
  </si>
  <si>
    <t>Nursing - PHD</t>
  </si>
  <si>
    <t>BUSADM-PHD</t>
  </si>
  <si>
    <t>Businees Administration - PHD</t>
  </si>
  <si>
    <t>Pharmacy - PMD</t>
  </si>
  <si>
    <t>BIS</t>
  </si>
  <si>
    <t>DNP</t>
  </si>
  <si>
    <t>XD_ACM_BIS</t>
  </si>
  <si>
    <t>Applied Communications - BIS</t>
  </si>
  <si>
    <t>HS_HLTS_BS</t>
  </si>
  <si>
    <t>Health Studies - BS</t>
  </si>
  <si>
    <t>BIOENV-MS</t>
  </si>
  <si>
    <t>Environmental Biology - MS</t>
  </si>
  <si>
    <t>ESNATRES</t>
  </si>
  <si>
    <t>CVEVEG-PHD</t>
  </si>
  <si>
    <t>Civil and Environ Egr - PHD</t>
  </si>
  <si>
    <t>CELBIO-PH</t>
  </si>
  <si>
    <t>BIOENV-PHD</t>
  </si>
  <si>
    <t>Environmental Biology - PHD</t>
  </si>
  <si>
    <t xml:space="preserve">Academic First Minors of students with degrees conferred </t>
  </si>
  <si>
    <t xml:space="preserve">Academic Second Minors of students with degrees conferred </t>
  </si>
  <si>
    <t xml:space="preserve">Academic Third Minors of students with degrees conferred </t>
  </si>
  <si>
    <t>UNDUPLICATED COUNT OF INDIVIDUAL COMPLETERS (dual degrees not counted)</t>
  </si>
  <si>
    <t>Psychology - MA</t>
  </si>
  <si>
    <t>Kinesiology - BS</t>
  </si>
  <si>
    <t>#</t>
  </si>
  <si>
    <t>CIP-2 digit</t>
  </si>
  <si>
    <t>Parks, Recreation, Leisure, and Fitness Studies</t>
  </si>
  <si>
    <t>T11</t>
  </si>
  <si>
    <t>Asian</t>
  </si>
  <si>
    <t>Pacific Islander</t>
  </si>
  <si>
    <t>Aquaculture &amp; Fishery Tech - B</t>
  </si>
  <si>
    <t>Wildlife Conservation Biol - B</t>
  </si>
  <si>
    <t>History BOA</t>
  </si>
  <si>
    <t>MESM Sustainable Systems</t>
  </si>
  <si>
    <t>Textile, Fash Merch&amp;Dsgn - MS</t>
  </si>
  <si>
    <t>Kinesiology - MS</t>
  </si>
  <si>
    <t>Environ Science: Fish Science</t>
  </si>
  <si>
    <t>Clinical Psychology - PHD</t>
  </si>
  <si>
    <t>Prof</t>
  </si>
  <si>
    <t>UNDUPLICATED COUNT OF INDIVIDUAL COMPLETERS BY LEVEL(dual degrees not counted)</t>
  </si>
  <si>
    <t>Medical Lab Science - BS</t>
  </si>
  <si>
    <t>Medical Lab Science - MS</t>
  </si>
  <si>
    <t>Academic Year 2012-2013 (Aug, Dec, May)</t>
  </si>
  <si>
    <t>Coastal Marine Policy Mgt - BS</t>
  </si>
  <si>
    <t>Industr &amp; Systems Egr - BS</t>
  </si>
  <si>
    <t>Human Dev &amp; Fam Studies - BS</t>
  </si>
  <si>
    <t>EL_CMBI_BS</t>
  </si>
  <si>
    <t>Cell &amp; Molecular Biology - BS</t>
  </si>
  <si>
    <t>Environ Science: Nat Resources</t>
  </si>
  <si>
    <t>MESM Earth &amp; Hydrol Science</t>
  </si>
  <si>
    <t>Labor Rel &amp; Human Res - MS</t>
  </si>
  <si>
    <t>07</t>
  </si>
  <si>
    <t>06</t>
  </si>
  <si>
    <t>DEGREES CONFERRED by Degree Type</t>
  </si>
  <si>
    <t>Health-Related Knowledge and Skills</t>
  </si>
  <si>
    <t>Multi/Interdisciplinary Studies</t>
  </si>
  <si>
    <t>T7</t>
  </si>
  <si>
    <t>T16</t>
  </si>
  <si>
    <t>Academic Year 2013-2014 (Aug, Dec, May)</t>
  </si>
  <si>
    <t>AS_PSYC_BS</t>
  </si>
  <si>
    <t>Psychology - BS</t>
  </si>
  <si>
    <t>STATIS-MS</t>
  </si>
  <si>
    <t>Statistics - MS</t>
  </si>
  <si>
    <t>INP-MS</t>
  </si>
  <si>
    <t>Interdiscip Neuroscience - MS</t>
  </si>
  <si>
    <t>LABOR</t>
  </si>
  <si>
    <t>ENSCIE-PHD</t>
  </si>
  <si>
    <t>Environmental Sciences - PHD</t>
  </si>
  <si>
    <t>IMFEGR-PHD</t>
  </si>
  <si>
    <t>Industr &amp; Systems Egr - PHD</t>
  </si>
  <si>
    <t>APMATH-PHD</t>
  </si>
  <si>
    <t>Applied Math Sciences - PHD</t>
  </si>
  <si>
    <t>INP-PHD</t>
  </si>
  <si>
    <t>Interdiscip Neuroscience - PHD</t>
  </si>
  <si>
    <t>010699</t>
  </si>
  <si>
    <t>010901</t>
  </si>
  <si>
    <t>030103</t>
  </si>
  <si>
    <t>030204</t>
  </si>
  <si>
    <t>030205</t>
  </si>
  <si>
    <t>030301</t>
  </si>
  <si>
    <t>030601</t>
  </si>
  <si>
    <t>040601</t>
  </si>
  <si>
    <t>050201</t>
  </si>
  <si>
    <t>050207</t>
  </si>
  <si>
    <t>090101</t>
  </si>
  <si>
    <t>090401</t>
  </si>
  <si>
    <t>090902</t>
  </si>
  <si>
    <t>Aquaculture &amp; Fishery Tech - BS</t>
  </si>
  <si>
    <t>History - BA</t>
  </si>
  <si>
    <t>Textile, Fash Merch &amp; Dsgn - BS</t>
  </si>
  <si>
    <t>Wildlife Conservation Biol - BS</t>
  </si>
  <si>
    <t>Fish, Animal &amp; Vet Science - MS</t>
  </si>
  <si>
    <t>MESM Remote Sensing and Spacial</t>
  </si>
  <si>
    <t>MESM Environ Science and Mgt</t>
  </si>
  <si>
    <t>MESM Wetland Ecological Science</t>
  </si>
  <si>
    <t>030104</t>
  </si>
  <si>
    <t>Cell &amp; Molecular Biology - PHD</t>
  </si>
  <si>
    <t>030101</t>
  </si>
  <si>
    <t>030201</t>
  </si>
  <si>
    <t>MESM Conservation Biology</t>
  </si>
  <si>
    <t>Cell &amp; Molecular Biology - MS</t>
  </si>
  <si>
    <t>Nutrition &amp; Food Science - MS</t>
  </si>
  <si>
    <t>Human Develop &amp; Family Std - MS</t>
  </si>
  <si>
    <t xml:space="preserve">  Labor Relations (multi-disciplinary)</t>
  </si>
  <si>
    <t>MESN Wetland Ecological Science</t>
  </si>
  <si>
    <t>AS_THEA_BA</t>
  </si>
  <si>
    <t>Theatre - BA</t>
  </si>
  <si>
    <t>ZAAFMINSTU</t>
  </si>
  <si>
    <t>ZANTHMIN</t>
  </si>
  <si>
    <t>ZAQUAFTMIN</t>
  </si>
  <si>
    <t>ZARHMIN</t>
  </si>
  <si>
    <t>ZARTMINSTU</t>
  </si>
  <si>
    <t>ZAVSMIN</t>
  </si>
  <si>
    <t>ZBSCMIN</t>
  </si>
  <si>
    <t>ZBUSMINGEN</t>
  </si>
  <si>
    <t>ZCHMMIN</t>
  </si>
  <si>
    <t>ZCLASSCIVS</t>
  </si>
  <si>
    <t>ZCMDMIN</t>
  </si>
  <si>
    <t>ZCOMMIN</t>
  </si>
  <si>
    <t>ZCPLMIN</t>
  </si>
  <si>
    <t>ZCSCMIN</t>
  </si>
  <si>
    <t>ZCYBRSMIN</t>
  </si>
  <si>
    <t>ZDIGFORMIN</t>
  </si>
  <si>
    <t>ZECNMIN</t>
  </si>
  <si>
    <t>ZEDCMIN</t>
  </si>
  <si>
    <t>ZENGMIN</t>
  </si>
  <si>
    <t>ZENREMIN</t>
  </si>
  <si>
    <t>ZFLMMIN</t>
  </si>
  <si>
    <t>ZFOSMIN</t>
  </si>
  <si>
    <t>ZFRNMIN</t>
  </si>
  <si>
    <t>ZGISRSMIN</t>
  </si>
  <si>
    <t>ZHDFMIN</t>
  </si>
  <si>
    <t>ZHISMIN</t>
  </si>
  <si>
    <t>ZINTDEVMIN</t>
  </si>
  <si>
    <t>ZITLMIN</t>
  </si>
  <si>
    <t>ZJLSMIN</t>
  </si>
  <si>
    <t>ZJORMIN</t>
  </si>
  <si>
    <t>ZKINMIN</t>
  </si>
  <si>
    <t>ZLATMIN</t>
  </si>
  <si>
    <t>ZLDRMINSTU</t>
  </si>
  <si>
    <t>ZMARBIOMIN</t>
  </si>
  <si>
    <t>ZMICRMIN</t>
  </si>
  <si>
    <t>ZMSLMIN</t>
  </si>
  <si>
    <t>ZMTHMIN</t>
  </si>
  <si>
    <t>ZMUSMINMUS</t>
  </si>
  <si>
    <t>ZMUSMINPER</t>
  </si>
  <si>
    <t>ZNCLENMIN</t>
  </si>
  <si>
    <t>ZNROEMIN</t>
  </si>
  <si>
    <t>ZNUTRMIN</t>
  </si>
  <si>
    <t>ZNVPMINSTU</t>
  </si>
  <si>
    <t>ZPHLMIN</t>
  </si>
  <si>
    <t>ZPHYMIN</t>
  </si>
  <si>
    <t>ZPLSCMIN</t>
  </si>
  <si>
    <t>ZPORMIN</t>
  </si>
  <si>
    <t>ZPRSMIN</t>
  </si>
  <si>
    <t>ZPSCMIN</t>
  </si>
  <si>
    <t>ZPSYMIN</t>
  </si>
  <si>
    <t>ZSEDCMIN</t>
  </si>
  <si>
    <t>ZSENVMIN</t>
  </si>
  <si>
    <t>ZSOCMIN</t>
  </si>
  <si>
    <t>ZSPAMIN</t>
  </si>
  <si>
    <t>ZSPCPOPMIN</t>
  </si>
  <si>
    <t>ZSUSMIN</t>
  </si>
  <si>
    <t>ZTHEMIN</t>
  </si>
  <si>
    <t>ZTHNMIN</t>
  </si>
  <si>
    <t>ZTMDMIN</t>
  </si>
  <si>
    <t>ZUWAMIN</t>
  </si>
  <si>
    <t>ZWCBMIN</t>
  </si>
  <si>
    <t>ZWMSMINSTU</t>
  </si>
  <si>
    <t>ZWRTMIN</t>
  </si>
  <si>
    <t>Minor Africana Studies</t>
  </si>
  <si>
    <t>Minor in Anthropology</t>
  </si>
  <si>
    <t>Minor in Aquacltre &amp; Fish Tech</t>
  </si>
  <si>
    <t>Minor in Art History</t>
  </si>
  <si>
    <t>Minor in Art - Studio</t>
  </si>
  <si>
    <t>Minor Animal &amp; Veterinary Sci.</t>
  </si>
  <si>
    <t>Minor in Biology</t>
  </si>
  <si>
    <t>Minor in General Business</t>
  </si>
  <si>
    <t>Minor in Chemistry</t>
  </si>
  <si>
    <t>Minor in Chinese</t>
  </si>
  <si>
    <t>ZCHNMIN</t>
  </si>
  <si>
    <t>Minor in Classical Civ/Studies</t>
  </si>
  <si>
    <t>Minor in Communication Studies</t>
  </si>
  <si>
    <t>Minor in Community Planning</t>
  </si>
  <si>
    <t>Minor in Computer Science</t>
  </si>
  <si>
    <t>Minor in Digital Forensics</t>
  </si>
  <si>
    <t>Minor in Economics</t>
  </si>
  <si>
    <t>Minor in English</t>
  </si>
  <si>
    <t>Minor in Envir.&amp; Nat. Res Econ</t>
  </si>
  <si>
    <t>Minor in Film Media</t>
  </si>
  <si>
    <t>Minor in French</t>
  </si>
  <si>
    <t>Minor in Human Development</t>
  </si>
  <si>
    <t>Minor in History</t>
  </si>
  <si>
    <t>Minor International Develop</t>
  </si>
  <si>
    <t>Minor International Relations</t>
  </si>
  <si>
    <t>ZINTRELMIN</t>
  </si>
  <si>
    <t>Minor in Italian</t>
  </si>
  <si>
    <t>Minor Justice  Law and Society</t>
  </si>
  <si>
    <t>Minor in Journalism</t>
  </si>
  <si>
    <t>Minor in Kinesiology</t>
  </si>
  <si>
    <t>Minor in Leadership Studies</t>
  </si>
  <si>
    <t>Minor in Marine Biology</t>
  </si>
  <si>
    <t>Minor in Microbiology</t>
  </si>
  <si>
    <t>Minor in Military Science</t>
  </si>
  <si>
    <t>Minor in Mathematics</t>
  </si>
  <si>
    <t>Minor in Music</t>
  </si>
  <si>
    <t>Minor in Music Performance</t>
  </si>
  <si>
    <t>Minor in Nuclear Engineering</t>
  </si>
  <si>
    <t>Minor in Nutrition</t>
  </si>
  <si>
    <t>Minor Nonviolence &amp; Peace</t>
  </si>
  <si>
    <t>Minor in Philosophy</t>
  </si>
  <si>
    <t>Minor in Physics</t>
  </si>
  <si>
    <t>Minor in Public Relations</t>
  </si>
  <si>
    <t>Minor in Political Science</t>
  </si>
  <si>
    <t>Minor in Psychology</t>
  </si>
  <si>
    <t>Minor in Soil Environmental Science</t>
  </si>
  <si>
    <t>Minor in Sociology</t>
  </si>
  <si>
    <t>Minor in Spanish</t>
  </si>
  <si>
    <t>Minor in Sustainability</t>
  </si>
  <si>
    <t>Minor in Theatre</t>
  </si>
  <si>
    <t>Minor in Thanatology</t>
  </si>
  <si>
    <t>Minor in TMD</t>
  </si>
  <si>
    <t>Minor Underwater Archaeology</t>
  </si>
  <si>
    <t>Minor in Wildlife Conservation Biology</t>
  </si>
  <si>
    <t>Minor Gender &amp; Women's Studies</t>
  </si>
  <si>
    <t>Minor in Writing</t>
  </si>
  <si>
    <t>Minor in Latin</t>
  </si>
  <si>
    <t>Minor in Forensic Science</t>
  </si>
  <si>
    <t>Minor in Cyber Security</t>
  </si>
  <si>
    <t>Minor in Education</t>
  </si>
  <si>
    <t>Minor in Portuguese</t>
  </si>
  <si>
    <t>ZPLSMIN</t>
  </si>
  <si>
    <t>Minor in Secondary Education</t>
  </si>
  <si>
    <t>Minor in Special Populations</t>
  </si>
  <si>
    <t>Minor in Robotic Ocean Engin.</t>
  </si>
  <si>
    <t>Minor Communicative Disorders</t>
  </si>
  <si>
    <t>Minor in GIS &amp; Remote Sensing</t>
  </si>
  <si>
    <t>Minor in Plant Sciences</t>
  </si>
  <si>
    <t>T18</t>
  </si>
  <si>
    <t>Doctoral table excludes 101 Pharmacy PMD degrees which are classified as Doctoral Degree - Professional Practice (CIP 51).</t>
  </si>
  <si>
    <t>T4</t>
  </si>
  <si>
    <t>T9</t>
  </si>
  <si>
    <t>T13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</si>
</sst>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0"/>
    <numFmt numFmtId="166" formatCode="0.0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9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horizontal="right"/>
    </xf>
    <xf numFmtId="0" fontId="0" fillId="0" borderId="21" xfId="0" applyBorder="1" applyAlignment="1" quotePrefix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Border="1" applyAlignment="1" quotePrefix="1">
      <alignment horizontal="center"/>
    </xf>
    <xf numFmtId="0" fontId="0" fillId="0" borderId="0" xfId="0" applyAlignment="1">
      <alignment horizontal="left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33" borderId="12" xfId="0" applyFill="1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1" xfId="0" applyFill="1" applyBorder="1" applyAlignment="1">
      <alignment/>
    </xf>
    <xf numFmtId="164" fontId="0" fillId="0" borderId="0" xfId="57" applyNumberFormat="1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11" xfId="0" applyBorder="1" applyAlignment="1">
      <alignment wrapText="1"/>
    </xf>
    <xf numFmtId="0" fontId="0" fillId="0" borderId="18" xfId="0" applyBorder="1" applyAlignment="1">
      <alignment horizontal="left"/>
    </xf>
    <xf numFmtId="0" fontId="0" fillId="0" borderId="29" xfId="0" applyBorder="1" applyAlignment="1">
      <alignment/>
    </xf>
    <xf numFmtId="0" fontId="0" fillId="0" borderId="24" xfId="0" applyBorder="1" applyAlignment="1">
      <alignment horizontal="center"/>
    </xf>
    <xf numFmtId="49" fontId="0" fillId="0" borderId="24" xfId="0" applyNumberFormat="1" applyBorder="1" applyAlignment="1">
      <alignment horizontal="center"/>
    </xf>
    <xf numFmtId="10" fontId="0" fillId="0" borderId="0" xfId="57" applyNumberFormat="1" applyFont="1" applyAlignment="1">
      <alignment/>
    </xf>
    <xf numFmtId="10" fontId="0" fillId="0" borderId="13" xfId="57" applyNumberFormat="1" applyFont="1" applyBorder="1" applyAlignment="1">
      <alignment/>
    </xf>
    <xf numFmtId="10" fontId="0" fillId="0" borderId="11" xfId="57" applyNumberFormat="1" applyFont="1" applyBorder="1" applyAlignment="1">
      <alignment/>
    </xf>
    <xf numFmtId="10" fontId="0" fillId="0" borderId="16" xfId="57" applyNumberFormat="1" applyFont="1" applyBorder="1" applyAlignment="1">
      <alignment/>
    </xf>
    <xf numFmtId="1" fontId="0" fillId="0" borderId="11" xfId="57" applyNumberFormat="1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3" xfId="57" applyNumberFormat="1" applyFont="1" applyBorder="1" applyAlignment="1">
      <alignment/>
    </xf>
    <xf numFmtId="0" fontId="0" fillId="0" borderId="13" xfId="0" applyBorder="1" applyAlignment="1" quotePrefix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" fontId="0" fillId="0" borderId="0" xfId="57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33" xfId="0" applyBorder="1" applyAlignment="1">
      <alignment/>
    </xf>
    <xf numFmtId="0" fontId="0" fillId="0" borderId="11" xfId="0" applyFont="1" applyBorder="1" applyAlignment="1">
      <alignment horizontal="left"/>
    </xf>
    <xf numFmtId="49" fontId="0" fillId="0" borderId="18" xfId="0" applyNumberFormat="1" applyBorder="1" applyAlignment="1" quotePrefix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1" xfId="0" applyFont="1" applyBorder="1" applyAlignment="1" quotePrefix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11" xfId="0" applyFont="1" applyBorder="1" applyAlignment="1" quotePrefix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Font="1" applyBorder="1" applyAlignment="1" quotePrefix="1">
      <alignment horizontal="right"/>
    </xf>
    <xf numFmtId="1" fontId="0" fillId="0" borderId="0" xfId="0" applyNumberFormat="1" applyAlignment="1">
      <alignment horizontal="right"/>
    </xf>
    <xf numFmtId="0" fontId="0" fillId="0" borderId="15" xfId="0" applyFont="1" applyBorder="1" applyAlignment="1">
      <alignment horizontal="center"/>
    </xf>
    <xf numFmtId="10" fontId="0" fillId="0" borderId="13" xfId="57" applyNumberFormat="1" applyFont="1" applyBorder="1" applyAlignment="1">
      <alignment horizontal="right"/>
    </xf>
    <xf numFmtId="10" fontId="0" fillId="0" borderId="11" xfId="57" applyNumberFormat="1" applyFont="1" applyBorder="1" applyAlignment="1">
      <alignment horizontal="right"/>
    </xf>
    <xf numFmtId="10" fontId="0" fillId="0" borderId="16" xfId="57" applyNumberFormat="1" applyFont="1" applyBorder="1" applyAlignment="1">
      <alignment horizontal="right"/>
    </xf>
    <xf numFmtId="10" fontId="0" fillId="0" borderId="0" xfId="57" applyNumberFormat="1" applyFont="1" applyAlignment="1">
      <alignment horizontal="right"/>
    </xf>
    <xf numFmtId="0" fontId="0" fillId="0" borderId="20" xfId="0" applyFont="1" applyBorder="1" applyAlignment="1" quotePrefix="1">
      <alignment horizontal="center"/>
    </xf>
    <xf numFmtId="0" fontId="0" fillId="0" borderId="21" xfId="0" applyFont="1" applyBorder="1" applyAlignment="1" quotePrefix="1">
      <alignment horizontal="center"/>
    </xf>
    <xf numFmtId="0" fontId="0" fillId="0" borderId="21" xfId="0" applyFont="1" applyFill="1" applyBorder="1" applyAlignment="1" quotePrefix="1">
      <alignment horizontal="center"/>
    </xf>
    <xf numFmtId="0" fontId="0" fillId="0" borderId="1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1" xfId="0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41" xfId="0" applyFill="1" applyBorder="1" applyAlignment="1">
      <alignment horizontal="left"/>
    </xf>
    <xf numFmtId="0" fontId="0" fillId="0" borderId="42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31" xfId="0" applyFont="1" applyFill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29" xfId="0" applyFont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42.7109375" style="0" customWidth="1"/>
    <col min="3" max="3" width="6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6.28125" style="0" customWidth="1"/>
    <col min="9" max="9" width="6.28125" style="111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140625" style="0" customWidth="1"/>
    <col min="25" max="26" width="8.7109375" style="0" customWidth="1"/>
    <col min="27" max="27" width="5.7109375" style="0" customWidth="1"/>
    <col min="28" max="30" width="7.7109375" style="0" customWidth="1"/>
  </cols>
  <sheetData>
    <row r="1" spans="1:2" ht="12.75">
      <c r="A1" s="2" t="s">
        <v>8</v>
      </c>
      <c r="B1" s="51"/>
    </row>
    <row r="2" spans="1:2" ht="12.75">
      <c r="A2" s="2" t="s">
        <v>115</v>
      </c>
      <c r="B2" s="51"/>
    </row>
    <row r="3" spans="1:2" ht="12.75">
      <c r="A3" s="2"/>
      <c r="B3" s="51"/>
    </row>
    <row r="4" spans="1:2" ht="12.75">
      <c r="A4" s="2" t="s">
        <v>467</v>
      </c>
      <c r="B4" s="51"/>
    </row>
    <row r="5" spans="1:2" ht="12.75">
      <c r="A5" s="40"/>
      <c r="B5" s="51"/>
    </row>
    <row r="6" spans="1:27" ht="12.75">
      <c r="A6" s="40"/>
      <c r="Y6" s="66"/>
      <c r="Z6" s="66"/>
      <c r="AA6" s="66"/>
    </row>
    <row r="7" spans="1:27" ht="12.75">
      <c r="A7" s="54" t="s">
        <v>93</v>
      </c>
      <c r="B7" s="30" t="s">
        <v>82</v>
      </c>
      <c r="C7" s="67" t="s">
        <v>62</v>
      </c>
      <c r="D7" s="67" t="s">
        <v>58</v>
      </c>
      <c r="E7" s="54" t="s">
        <v>83</v>
      </c>
      <c r="Y7" s="66"/>
      <c r="Z7" s="66"/>
      <c r="AA7" s="66"/>
    </row>
    <row r="8" spans="1:10" ht="12.75">
      <c r="A8" s="39" t="s">
        <v>85</v>
      </c>
      <c r="B8" s="11" t="s">
        <v>63</v>
      </c>
      <c r="C8" s="11">
        <v>2</v>
      </c>
      <c r="D8" s="74">
        <f>C8/C29</f>
        <v>0.003676470588235294</v>
      </c>
      <c r="E8" s="107">
        <v>19</v>
      </c>
      <c r="I8" s="86"/>
      <c r="J8" s="51"/>
    </row>
    <row r="9" spans="1:10" ht="12.75">
      <c r="A9" s="29" t="s">
        <v>86</v>
      </c>
      <c r="B9" s="6" t="s">
        <v>64</v>
      </c>
      <c r="C9" s="6">
        <v>14</v>
      </c>
      <c r="D9" s="75">
        <f>C9/C29</f>
        <v>0.025735294117647058</v>
      </c>
      <c r="E9" s="125" t="s">
        <v>436</v>
      </c>
      <c r="I9" s="86"/>
      <c r="J9" s="19"/>
    </row>
    <row r="10" spans="1:10" ht="12.75">
      <c r="A10" s="29" t="s">
        <v>88</v>
      </c>
      <c r="B10" s="6" t="s">
        <v>67</v>
      </c>
      <c r="C10" s="6">
        <v>10</v>
      </c>
      <c r="D10" s="75">
        <f>C10/C29</f>
        <v>0.01838235294117647</v>
      </c>
      <c r="E10" s="108">
        <v>14</v>
      </c>
      <c r="I10" s="86"/>
      <c r="J10" s="19"/>
    </row>
    <row r="11" spans="1:10" ht="12.75">
      <c r="A11" s="29">
        <v>11</v>
      </c>
      <c r="B11" s="6" t="s">
        <v>68</v>
      </c>
      <c r="C11" s="6">
        <v>4</v>
      </c>
      <c r="D11" s="75">
        <f>C11/C29</f>
        <v>0.007352941176470588</v>
      </c>
      <c r="E11" s="125" t="s">
        <v>466</v>
      </c>
      <c r="I11" s="87"/>
      <c r="J11" s="19"/>
    </row>
    <row r="12" spans="1:10" ht="12.75">
      <c r="A12" s="34">
        <v>13</v>
      </c>
      <c r="B12" s="6" t="s">
        <v>60</v>
      </c>
      <c r="C12" s="6">
        <v>30</v>
      </c>
      <c r="D12" s="75">
        <f>C12/C29</f>
        <v>0.05514705882352941</v>
      </c>
      <c r="E12" s="108">
        <v>6</v>
      </c>
      <c r="I12" s="87"/>
      <c r="J12" s="19"/>
    </row>
    <row r="13" spans="1:10" ht="12.75">
      <c r="A13" s="34">
        <v>14</v>
      </c>
      <c r="B13" s="6" t="s">
        <v>69</v>
      </c>
      <c r="C13" s="6">
        <v>61</v>
      </c>
      <c r="D13" s="75">
        <f>C13/C29</f>
        <v>0.11213235294117647</v>
      </c>
      <c r="E13" s="112">
        <v>3</v>
      </c>
      <c r="I13" s="87"/>
      <c r="J13" s="19"/>
    </row>
    <row r="14" spans="1:10" ht="12.75">
      <c r="A14" s="34">
        <v>16</v>
      </c>
      <c r="B14" s="6" t="s">
        <v>70</v>
      </c>
      <c r="C14" s="6">
        <v>3</v>
      </c>
      <c r="D14" s="75">
        <f>C14/C29</f>
        <v>0.0055147058823529415</v>
      </c>
      <c r="E14" s="125" t="s">
        <v>647</v>
      </c>
      <c r="I14" s="87"/>
      <c r="J14" s="19"/>
    </row>
    <row r="15" spans="1:10" ht="12.75">
      <c r="A15" s="34">
        <v>19</v>
      </c>
      <c r="B15" s="6" t="s">
        <v>71</v>
      </c>
      <c r="C15" s="6">
        <v>36</v>
      </c>
      <c r="D15" s="75">
        <f>C15/C29</f>
        <v>0.0661764705882353</v>
      </c>
      <c r="E15" s="108">
        <v>5</v>
      </c>
      <c r="I15" s="87"/>
      <c r="J15" s="19"/>
    </row>
    <row r="16" spans="1:10" ht="12.75">
      <c r="A16" s="34">
        <v>23</v>
      </c>
      <c r="B16" s="6" t="s">
        <v>72</v>
      </c>
      <c r="C16" s="6">
        <v>3</v>
      </c>
      <c r="D16" s="75">
        <f>C16/C29</f>
        <v>0.0055147058823529415</v>
      </c>
      <c r="E16" s="125" t="s">
        <v>647</v>
      </c>
      <c r="I16" s="87"/>
      <c r="J16" s="19"/>
    </row>
    <row r="17" spans="1:10" ht="12.75">
      <c r="A17" s="34">
        <v>25</v>
      </c>
      <c r="B17" s="6" t="s">
        <v>84</v>
      </c>
      <c r="C17" s="6">
        <v>40</v>
      </c>
      <c r="D17" s="75">
        <f>C17/C29</f>
        <v>0.07352941176470588</v>
      </c>
      <c r="E17" s="112">
        <v>4</v>
      </c>
      <c r="I17" s="87"/>
      <c r="J17" s="19"/>
    </row>
    <row r="18" spans="1:10" ht="12.75">
      <c r="A18" s="34">
        <v>26</v>
      </c>
      <c r="B18" s="6" t="s">
        <v>74</v>
      </c>
      <c r="C18" s="6">
        <v>13</v>
      </c>
      <c r="D18" s="75">
        <f>C18/C29</f>
        <v>0.02389705882352941</v>
      </c>
      <c r="E18" s="108">
        <v>13</v>
      </c>
      <c r="I18" s="87"/>
      <c r="J18" s="19"/>
    </row>
    <row r="19" spans="1:10" ht="12.75">
      <c r="A19" s="34">
        <v>27</v>
      </c>
      <c r="B19" s="6" t="s">
        <v>75</v>
      </c>
      <c r="C19" s="6">
        <v>4</v>
      </c>
      <c r="D19" s="75">
        <f>C19/C29</f>
        <v>0.007352941176470588</v>
      </c>
      <c r="E19" s="125" t="s">
        <v>466</v>
      </c>
      <c r="I19" s="87"/>
      <c r="J19" s="19"/>
    </row>
    <row r="20" spans="1:10" ht="12.75">
      <c r="A20" s="34">
        <v>30</v>
      </c>
      <c r="B20" s="99" t="s">
        <v>464</v>
      </c>
      <c r="C20" s="6">
        <v>15</v>
      </c>
      <c r="D20" s="75">
        <f>C20/C29</f>
        <v>0.027573529411764705</v>
      </c>
      <c r="E20" s="112">
        <v>10</v>
      </c>
      <c r="I20" s="87"/>
      <c r="J20" s="19"/>
    </row>
    <row r="21" spans="1:10" ht="12.75">
      <c r="A21" s="34">
        <v>31</v>
      </c>
      <c r="B21" s="99" t="s">
        <v>435</v>
      </c>
      <c r="C21" s="6">
        <v>8</v>
      </c>
      <c r="D21" s="75">
        <f>C21/C29</f>
        <v>0.014705882352941176</v>
      </c>
      <c r="E21" s="108">
        <v>15</v>
      </c>
      <c r="I21" s="87"/>
      <c r="J21" s="19"/>
    </row>
    <row r="22" spans="1:10" ht="12.75">
      <c r="A22" s="34">
        <v>40</v>
      </c>
      <c r="B22" s="6" t="s">
        <v>90</v>
      </c>
      <c r="C22" s="6">
        <v>19</v>
      </c>
      <c r="D22" s="75">
        <f>C22/C29</f>
        <v>0.034926470588235295</v>
      </c>
      <c r="E22" s="108">
        <v>9</v>
      </c>
      <c r="I22" s="87"/>
      <c r="J22" s="19"/>
    </row>
    <row r="23" spans="1:10" ht="12.75">
      <c r="A23" s="34">
        <v>42</v>
      </c>
      <c r="B23" s="6" t="s">
        <v>59</v>
      </c>
      <c r="C23" s="6">
        <v>21</v>
      </c>
      <c r="D23" s="75">
        <f>C23/C29</f>
        <v>0.03860294117647059</v>
      </c>
      <c r="E23" s="108">
        <v>8</v>
      </c>
      <c r="I23" s="87"/>
      <c r="J23" s="19"/>
    </row>
    <row r="24" spans="1:10" ht="27" customHeight="1">
      <c r="A24" s="34">
        <v>44</v>
      </c>
      <c r="B24" s="68" t="s">
        <v>91</v>
      </c>
      <c r="C24" s="6">
        <v>24</v>
      </c>
      <c r="D24" s="75">
        <f>C24/C29</f>
        <v>0.04411764705882353</v>
      </c>
      <c r="E24" s="108">
        <v>7</v>
      </c>
      <c r="I24" s="87"/>
      <c r="J24" s="51"/>
    </row>
    <row r="25" spans="1:13" ht="12.75">
      <c r="A25" s="34" t="s">
        <v>77</v>
      </c>
      <c r="B25" s="6" t="s">
        <v>78</v>
      </c>
      <c r="C25" s="6">
        <v>14</v>
      </c>
      <c r="D25" s="75">
        <f>C25/C29</f>
        <v>0.025735294117647058</v>
      </c>
      <c r="E25" s="125" t="s">
        <v>436</v>
      </c>
      <c r="I25" s="87"/>
      <c r="J25" s="19"/>
      <c r="L25" s="87"/>
      <c r="M25" s="19"/>
    </row>
    <row r="26" spans="1:5" ht="12.75">
      <c r="A26" s="34">
        <v>50</v>
      </c>
      <c r="B26" s="6" t="s">
        <v>79</v>
      </c>
      <c r="C26" s="6"/>
      <c r="D26" s="75">
        <f>C26/C29</f>
        <v>0</v>
      </c>
      <c r="E26" s="108"/>
    </row>
    <row r="27" spans="1:10" ht="12.75">
      <c r="A27" s="34">
        <v>51</v>
      </c>
      <c r="B27" s="6" t="s">
        <v>80</v>
      </c>
      <c r="C27" s="6">
        <v>76</v>
      </c>
      <c r="D27" s="75">
        <f>C27/C29</f>
        <v>0.13970588235294118</v>
      </c>
      <c r="E27" s="108">
        <v>2</v>
      </c>
      <c r="I27" s="87"/>
      <c r="J27" s="19"/>
    </row>
    <row r="28" spans="1:10" ht="12.75">
      <c r="A28" s="35">
        <v>52</v>
      </c>
      <c r="B28" s="15" t="s">
        <v>81</v>
      </c>
      <c r="C28" s="15">
        <v>147</v>
      </c>
      <c r="D28" s="76">
        <f>C28/C29</f>
        <v>0.2702205882352941</v>
      </c>
      <c r="E28" s="109">
        <v>1</v>
      </c>
      <c r="I28" s="87"/>
      <c r="J28" s="19"/>
    </row>
    <row r="29" spans="1:10" ht="12.75">
      <c r="A29" s="1" t="s">
        <v>1</v>
      </c>
      <c r="C29">
        <f>SUM(C8:C28)</f>
        <v>544</v>
      </c>
      <c r="D29" s="73">
        <f>SUM(D8:D28)</f>
        <v>1</v>
      </c>
      <c r="I29" s="87"/>
      <c r="J29" s="19"/>
    </row>
    <row r="30" spans="1:10" ht="12.75">
      <c r="A30" s="42"/>
      <c r="B30" s="19"/>
      <c r="I30" s="87"/>
      <c r="J30" s="19"/>
    </row>
    <row r="31" spans="9:10" ht="12.75">
      <c r="I31" s="87"/>
      <c r="J31" s="19"/>
    </row>
    <row r="32" spans="1:10" ht="12.75">
      <c r="A32" s="2"/>
      <c r="B32" s="51"/>
      <c r="I32" s="87"/>
      <c r="J32" s="19"/>
    </row>
    <row r="33" spans="1:10" ht="12.75">
      <c r="A33" s="2" t="s">
        <v>116</v>
      </c>
      <c r="B33" s="51"/>
      <c r="I33" s="87"/>
      <c r="J33" s="19"/>
    </row>
    <row r="34" spans="1:10" ht="12.75">
      <c r="A34" s="2" t="s">
        <v>467</v>
      </c>
      <c r="B34" s="51"/>
      <c r="I34" s="19"/>
      <c r="J34" s="19"/>
    </row>
    <row r="35" spans="1:10" ht="12.75">
      <c r="A35" s="40"/>
      <c r="B35" s="51"/>
      <c r="I35" s="19"/>
      <c r="J35" s="19"/>
    </row>
    <row r="36" spans="1:10" ht="12.75">
      <c r="A36" s="40"/>
      <c r="I36" s="87"/>
      <c r="J36" s="19"/>
    </row>
    <row r="37" spans="1:10" ht="12.75">
      <c r="A37" s="54" t="s">
        <v>93</v>
      </c>
      <c r="B37" s="30" t="s">
        <v>82</v>
      </c>
      <c r="C37" s="67" t="s">
        <v>62</v>
      </c>
      <c r="D37" s="67" t="s">
        <v>58</v>
      </c>
      <c r="E37" s="54" t="s">
        <v>83</v>
      </c>
      <c r="I37" s="87"/>
      <c r="J37" s="19"/>
    </row>
    <row r="38" spans="1:5" ht="12.75">
      <c r="A38" s="54"/>
      <c r="B38" s="30"/>
      <c r="C38" s="67"/>
      <c r="D38" s="67"/>
      <c r="E38" s="54"/>
    </row>
    <row r="39" spans="1:27" ht="12.75">
      <c r="A39" s="39" t="s">
        <v>86</v>
      </c>
      <c r="B39" s="11" t="s">
        <v>64</v>
      </c>
      <c r="C39" s="11">
        <v>7</v>
      </c>
      <c r="D39" s="113">
        <f>C39/C53</f>
        <v>0.05426356589147287</v>
      </c>
      <c r="E39" s="107">
        <v>6</v>
      </c>
      <c r="I39" s="66"/>
      <c r="J39" s="19"/>
      <c r="Z39" s="19"/>
      <c r="AA39" s="19"/>
    </row>
    <row r="40" spans="1:27" ht="12.75">
      <c r="A40" s="29">
        <v>11</v>
      </c>
      <c r="B40" s="6" t="s">
        <v>68</v>
      </c>
      <c r="C40" s="6">
        <v>3</v>
      </c>
      <c r="D40" s="114">
        <f>C40/C53</f>
        <v>0.023255813953488372</v>
      </c>
      <c r="E40" s="112">
        <v>11</v>
      </c>
      <c r="I40" s="66"/>
      <c r="J40" s="19"/>
      <c r="Z40" s="19"/>
      <c r="AA40" s="19"/>
    </row>
    <row r="41" spans="1:27" ht="12.75">
      <c r="A41" s="34">
        <v>13</v>
      </c>
      <c r="B41" s="6" t="s">
        <v>60</v>
      </c>
      <c r="C41" s="6">
        <v>12</v>
      </c>
      <c r="D41" s="114">
        <f>C41/C53</f>
        <v>0.09302325581395349</v>
      </c>
      <c r="E41" s="125" t="s">
        <v>649</v>
      </c>
      <c r="I41" s="66"/>
      <c r="J41" s="19"/>
      <c r="Z41" s="19"/>
      <c r="AA41" s="19"/>
    </row>
    <row r="42" spans="1:27" ht="12.75">
      <c r="A42" s="34">
        <v>14</v>
      </c>
      <c r="B42" s="6" t="s">
        <v>69</v>
      </c>
      <c r="C42" s="6">
        <v>13</v>
      </c>
      <c r="D42" s="114">
        <f>C42/C53</f>
        <v>0.10077519379844961</v>
      </c>
      <c r="E42" s="108">
        <v>3</v>
      </c>
      <c r="I42" s="66"/>
      <c r="J42" s="19"/>
      <c r="Y42" s="19"/>
      <c r="Z42" s="19"/>
      <c r="AA42" s="19"/>
    </row>
    <row r="43" spans="1:27" ht="12.75">
      <c r="A43" s="34">
        <v>23</v>
      </c>
      <c r="B43" s="6" t="s">
        <v>72</v>
      </c>
      <c r="C43" s="6">
        <v>4</v>
      </c>
      <c r="D43" s="114">
        <f>C43/C53</f>
        <v>0.031007751937984496</v>
      </c>
      <c r="E43" s="125" t="s">
        <v>650</v>
      </c>
      <c r="I43" s="66"/>
      <c r="J43" s="19"/>
      <c r="Y43" s="19"/>
      <c r="Z43" s="19"/>
      <c r="AA43" s="19"/>
    </row>
    <row r="44" spans="1:27" ht="12.75">
      <c r="A44" s="34">
        <v>26</v>
      </c>
      <c r="B44" s="6" t="s">
        <v>74</v>
      </c>
      <c r="C44" s="6">
        <v>6</v>
      </c>
      <c r="D44" s="114">
        <f>C44/C53</f>
        <v>0.046511627906976744</v>
      </c>
      <c r="E44" s="125" t="s">
        <v>465</v>
      </c>
      <c r="I44" s="66"/>
      <c r="J44" s="19"/>
      <c r="Y44" s="19"/>
      <c r="Z44" s="19"/>
      <c r="AA44" s="51"/>
    </row>
    <row r="45" spans="1:27" ht="12.75">
      <c r="A45" s="34">
        <v>27</v>
      </c>
      <c r="B45" s="6" t="s">
        <v>75</v>
      </c>
      <c r="C45" s="6">
        <v>6</v>
      </c>
      <c r="D45" s="114">
        <f>C45/C53</f>
        <v>0.046511627906976744</v>
      </c>
      <c r="E45" s="125" t="s">
        <v>465</v>
      </c>
      <c r="I45" s="66"/>
      <c r="J45" s="19"/>
      <c r="Y45" s="19"/>
      <c r="Z45" s="19"/>
      <c r="AA45" s="51"/>
    </row>
    <row r="46" spans="1:27" ht="12.75">
      <c r="A46" s="34">
        <v>30</v>
      </c>
      <c r="B46" s="99" t="s">
        <v>464</v>
      </c>
      <c r="C46" s="6">
        <v>4</v>
      </c>
      <c r="D46" s="114">
        <f>C46/C53</f>
        <v>0.031007751937984496</v>
      </c>
      <c r="E46" s="125" t="s">
        <v>650</v>
      </c>
      <c r="I46" s="66"/>
      <c r="J46" s="19"/>
      <c r="Y46" s="19"/>
      <c r="Z46" s="19"/>
      <c r="AA46" s="51"/>
    </row>
    <row r="47" spans="1:27" ht="12.75">
      <c r="A47" s="34">
        <v>40</v>
      </c>
      <c r="B47" s="6" t="s">
        <v>90</v>
      </c>
      <c r="C47" s="6">
        <v>17</v>
      </c>
      <c r="D47" s="114">
        <f>C47/C53</f>
        <v>0.13178294573643412</v>
      </c>
      <c r="E47" s="108">
        <v>2</v>
      </c>
      <c r="I47" s="66"/>
      <c r="J47" s="19"/>
      <c r="Y47" s="19"/>
      <c r="Z47" s="19"/>
      <c r="AA47" s="51"/>
    </row>
    <row r="48" spans="1:27" ht="12.75">
      <c r="A48" s="34">
        <v>42</v>
      </c>
      <c r="B48" s="6" t="s">
        <v>59</v>
      </c>
      <c r="C48" s="6">
        <v>12</v>
      </c>
      <c r="D48" s="114">
        <f>C48/C53</f>
        <v>0.09302325581395349</v>
      </c>
      <c r="E48" s="125" t="s">
        <v>649</v>
      </c>
      <c r="I48" s="66"/>
      <c r="J48" s="19"/>
      <c r="Y48" s="19"/>
      <c r="Z48" s="19"/>
      <c r="AA48" s="51"/>
    </row>
    <row r="49" spans="1:27" ht="27.75" customHeight="1">
      <c r="A49" s="34">
        <v>44</v>
      </c>
      <c r="B49" s="68" t="s">
        <v>91</v>
      </c>
      <c r="C49" s="6">
        <v>1</v>
      </c>
      <c r="D49" s="114">
        <f>C49/C53</f>
        <v>0.007751937984496124</v>
      </c>
      <c r="E49" s="125" t="s">
        <v>651</v>
      </c>
      <c r="I49" s="66"/>
      <c r="Y49" s="19"/>
      <c r="Z49" s="19"/>
      <c r="AA49" s="51"/>
    </row>
    <row r="50" spans="1:27" ht="12.75">
      <c r="A50" s="34" t="s">
        <v>77</v>
      </c>
      <c r="B50" s="6" t="s">
        <v>78</v>
      </c>
      <c r="C50" s="6">
        <v>2</v>
      </c>
      <c r="D50" s="114">
        <f>C50/C53</f>
        <v>0.015503875968992248</v>
      </c>
      <c r="E50" s="112">
        <v>12</v>
      </c>
      <c r="I50" s="66"/>
      <c r="Y50" s="19"/>
      <c r="Z50" s="19"/>
      <c r="AA50" s="51"/>
    </row>
    <row r="51" spans="1:27" ht="12.75">
      <c r="A51" s="34">
        <v>51</v>
      </c>
      <c r="B51" s="6" t="s">
        <v>80</v>
      </c>
      <c r="C51" s="6">
        <v>41</v>
      </c>
      <c r="D51" s="114">
        <f>C51/C53</f>
        <v>0.3178294573643411</v>
      </c>
      <c r="E51" s="108">
        <v>1</v>
      </c>
      <c r="G51" s="38"/>
      <c r="I51" s="66"/>
      <c r="Y51" s="19"/>
      <c r="Z51" s="19"/>
      <c r="AA51" s="19"/>
    </row>
    <row r="52" spans="1:27" ht="12.75">
      <c r="A52" s="35">
        <v>52</v>
      </c>
      <c r="B52" s="15" t="s">
        <v>81</v>
      </c>
      <c r="C52" s="15">
        <v>1</v>
      </c>
      <c r="D52" s="115">
        <f>C52/C53</f>
        <v>0.007751937984496124</v>
      </c>
      <c r="E52" s="126" t="s">
        <v>651</v>
      </c>
      <c r="I52" s="66"/>
      <c r="Y52" s="19"/>
      <c r="Z52" s="19"/>
      <c r="AA52" s="19"/>
    </row>
    <row r="53" spans="1:27" ht="12.75">
      <c r="A53" s="1" t="s">
        <v>1</v>
      </c>
      <c r="C53">
        <f>SUM(C39:C52)</f>
        <v>129</v>
      </c>
      <c r="D53" s="116">
        <f>SUM(D39:D52)</f>
        <v>0.9999999999999999</v>
      </c>
      <c r="I53" s="19"/>
      <c r="Y53" s="19"/>
      <c r="Z53" s="19"/>
      <c r="AA53" s="19"/>
    </row>
    <row r="54" spans="1:10" ht="12.75">
      <c r="A54" s="42"/>
      <c r="B54" s="19"/>
      <c r="I54" s="87"/>
      <c r="J54" s="19"/>
    </row>
    <row r="55" spans="1:10" ht="12.75">
      <c r="A55" s="124" t="s">
        <v>648</v>
      </c>
      <c r="I55" s="87"/>
      <c r="J55" s="19"/>
    </row>
    <row r="56" spans="9:10" ht="12.75">
      <c r="I56" s="19"/>
      <c r="J56" s="19"/>
    </row>
    <row r="57" spans="9:10" ht="12.75">
      <c r="I57" s="87"/>
      <c r="J57" s="19"/>
    </row>
    <row r="58" spans="9:10" ht="12.75">
      <c r="I58" s="87"/>
      <c r="J58" s="19"/>
    </row>
    <row r="59" spans="9:10" ht="12.75">
      <c r="I59" s="87"/>
      <c r="J59" s="19"/>
    </row>
    <row r="60" spans="9:10" ht="12.75">
      <c r="I60" s="87"/>
      <c r="J60" s="19"/>
    </row>
    <row r="61" spans="8:10" ht="12.75">
      <c r="H61" s="19"/>
      <c r="I61" s="87"/>
      <c r="J61" s="19"/>
    </row>
    <row r="62" spans="8:10" ht="12.75">
      <c r="H62" s="19"/>
      <c r="I62" s="87"/>
      <c r="J62" s="19"/>
    </row>
    <row r="63" spans="9:10" ht="12.75">
      <c r="I63" s="66"/>
      <c r="J63" s="19"/>
    </row>
    <row r="64" spans="9:10" ht="12.75">
      <c r="I64" s="66"/>
      <c r="J64" s="19"/>
    </row>
    <row r="65" ht="12.75">
      <c r="I65" s="66"/>
    </row>
    <row r="66" ht="12.75">
      <c r="I66" s="66"/>
    </row>
    <row r="67" ht="12.75">
      <c r="I67" s="66"/>
    </row>
    <row r="68" spans="8:9" ht="12.75">
      <c r="H68" s="89"/>
      <c r="I68" s="40"/>
    </row>
    <row r="69" ht="12.75">
      <c r="I69" s="110"/>
    </row>
    <row r="70" ht="12.75">
      <c r="I70" s="87"/>
    </row>
    <row r="71" ht="12.75">
      <c r="I71" s="87"/>
    </row>
    <row r="72" ht="12.75">
      <c r="I72" s="87"/>
    </row>
    <row r="73" ht="12.75">
      <c r="I73" s="87"/>
    </row>
    <row r="74" ht="12.75">
      <c r="I74" s="87"/>
    </row>
    <row r="75" ht="12.75">
      <c r="I75" s="87"/>
    </row>
    <row r="76" spans="8:9" ht="12.75">
      <c r="H76" s="19"/>
      <c r="I76" s="87"/>
    </row>
    <row r="77" spans="8:9" ht="12.75">
      <c r="H77" s="19"/>
      <c r="I77" s="87"/>
    </row>
    <row r="78" spans="8:9" ht="12.75">
      <c r="H78" s="19"/>
      <c r="I78" s="87"/>
    </row>
    <row r="79" spans="8:9" ht="12.75">
      <c r="H79" s="19"/>
      <c r="I79" s="19"/>
    </row>
    <row r="80" spans="8:9" ht="12.75">
      <c r="H80" s="19"/>
      <c r="I80" s="87"/>
    </row>
    <row r="81" spans="8:9" ht="12.75">
      <c r="H81" s="19"/>
      <c r="I81" s="87"/>
    </row>
    <row r="82" spans="8:9" ht="12.75">
      <c r="H82" s="19"/>
      <c r="I82" s="19"/>
    </row>
    <row r="83" spans="8:9" ht="12.75">
      <c r="H83" s="19"/>
      <c r="I83" s="87"/>
    </row>
    <row r="84" spans="8:9" ht="12.75">
      <c r="H84" s="19"/>
      <c r="I84" s="19"/>
    </row>
    <row r="85" spans="8:9" ht="12.75">
      <c r="H85" s="51"/>
      <c r="I85" s="89"/>
    </row>
    <row r="86" spans="8:9" ht="12.75">
      <c r="H86" s="19"/>
      <c r="I86" s="87"/>
    </row>
    <row r="87" spans="8:9" ht="12.75">
      <c r="H87" s="19"/>
      <c r="I87" s="87"/>
    </row>
    <row r="88" spans="8:9" ht="12.75">
      <c r="H88" s="19"/>
      <c r="I88" s="87"/>
    </row>
    <row r="89" spans="8:9" ht="12.75">
      <c r="H89" s="19"/>
      <c r="I89" s="87"/>
    </row>
    <row r="90" spans="8:9" ht="12.75">
      <c r="H90" s="19"/>
      <c r="I90" s="87"/>
    </row>
    <row r="91" spans="8:9" ht="12.75">
      <c r="H91" s="19"/>
      <c r="I91" s="19"/>
    </row>
    <row r="92" spans="8:9" ht="12.75">
      <c r="H92" s="19"/>
      <c r="I92" s="19"/>
    </row>
    <row r="93" spans="8:9" ht="12.75">
      <c r="H93" s="19"/>
      <c r="I93" s="87"/>
    </row>
    <row r="94" spans="8:9" ht="12.75">
      <c r="H94" s="19"/>
      <c r="I94" s="87"/>
    </row>
    <row r="95" spans="8:9" ht="12.75">
      <c r="H95" s="19"/>
      <c r="I95" s="87"/>
    </row>
    <row r="96" spans="8:9" ht="12.75">
      <c r="H96" s="19"/>
      <c r="I96" s="87"/>
    </row>
    <row r="97" spans="8:9" ht="12.75">
      <c r="H97" s="19"/>
      <c r="I97" s="87"/>
    </row>
    <row r="98" spans="8:9" ht="12.75">
      <c r="H98" s="19"/>
      <c r="I98" s="87"/>
    </row>
  </sheetData>
  <sheetProtection/>
  <printOptions/>
  <pageMargins left="1" right="0.75" top="1" bottom="1" header="0.5" footer="0.5"/>
  <pageSetup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4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43.00390625" style="0" customWidth="1"/>
    <col min="3" max="3" width="7.7109375" style="0" customWidth="1"/>
    <col min="4" max="4" width="14.7109375" style="0" customWidth="1"/>
    <col min="5" max="5" width="7.7109375" style="1" customWidth="1"/>
    <col min="6" max="6" width="5.7109375" style="0" customWidth="1"/>
    <col min="7" max="7" width="8.7109375" style="40" customWidth="1"/>
    <col min="9" max="9" width="6.7109375" style="66" customWidth="1"/>
    <col min="10" max="10" width="8.7109375" style="0" customWidth="1"/>
    <col min="11" max="11" width="6.7109375" style="0" customWidth="1"/>
    <col min="12" max="12" width="8.7109375" style="0" customWidth="1"/>
    <col min="13" max="13" width="6.7109375" style="0" customWidth="1"/>
    <col min="14" max="14" width="8.7109375" style="0" customWidth="1"/>
    <col min="15" max="15" width="6.7109375" style="0" customWidth="1"/>
    <col min="16" max="18" width="8.7109375" style="0" customWidth="1"/>
    <col min="19" max="19" width="6.7109375" style="0" customWidth="1"/>
    <col min="20" max="23" width="8.7109375" style="0" customWidth="1"/>
    <col min="24" max="24" width="7.7109375" style="0" customWidth="1"/>
  </cols>
  <sheetData>
    <row r="1" spans="1:23" ht="12.75">
      <c r="A1" s="2" t="s">
        <v>8</v>
      </c>
      <c r="B1" s="51"/>
      <c r="V1" s="50"/>
      <c r="W1" s="50"/>
    </row>
    <row r="2" spans="1:23" ht="12.75">
      <c r="A2" s="2" t="s">
        <v>117</v>
      </c>
      <c r="B2" s="51"/>
      <c r="V2" s="50"/>
      <c r="W2" s="50"/>
    </row>
    <row r="3" spans="1:23" ht="12.75">
      <c r="A3" s="2"/>
      <c r="B3" s="51"/>
      <c r="V3" s="50"/>
      <c r="W3" s="50"/>
    </row>
    <row r="4" spans="1:23" ht="12.75">
      <c r="A4" s="2" t="s">
        <v>467</v>
      </c>
      <c r="B4" s="51"/>
      <c r="V4" s="50"/>
      <c r="W4" s="50"/>
    </row>
    <row r="5" spans="2:23" ht="12.75">
      <c r="B5" s="51"/>
      <c r="V5" s="50"/>
      <c r="W5" s="50"/>
    </row>
    <row r="6" ht="12.75">
      <c r="U6" s="19"/>
    </row>
    <row r="7" spans="1:25" ht="12.75">
      <c r="A7" s="54" t="s">
        <v>93</v>
      </c>
      <c r="B7" s="30" t="s">
        <v>82</v>
      </c>
      <c r="C7" s="67" t="s">
        <v>62</v>
      </c>
      <c r="D7" s="67" t="s">
        <v>58</v>
      </c>
      <c r="E7" s="54" t="s">
        <v>83</v>
      </c>
      <c r="G7" s="42"/>
      <c r="U7" s="19"/>
      <c r="Y7" s="66"/>
    </row>
    <row r="8" spans="1:24" ht="12.75">
      <c r="A8" s="39" t="s">
        <v>85</v>
      </c>
      <c r="B8" s="11" t="s">
        <v>63</v>
      </c>
      <c r="C8" s="79">
        <v>76</v>
      </c>
      <c r="D8" s="74">
        <f>C8/C31</f>
        <v>0.027162258756254467</v>
      </c>
      <c r="E8" s="107">
        <v>13</v>
      </c>
      <c r="F8" s="19"/>
      <c r="G8" s="90"/>
      <c r="I8" s="87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50"/>
    </row>
    <row r="9" spans="1:24" ht="12.75">
      <c r="A9" s="29" t="s">
        <v>86</v>
      </c>
      <c r="B9" s="6" t="s">
        <v>64</v>
      </c>
      <c r="C9" s="77">
        <v>107</v>
      </c>
      <c r="D9" s="75">
        <f>C9/C31</f>
        <v>0.03824160114367405</v>
      </c>
      <c r="E9" s="108">
        <v>10</v>
      </c>
      <c r="F9" s="19"/>
      <c r="G9" s="90"/>
      <c r="I9" s="8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50"/>
    </row>
    <row r="10" spans="1:24" ht="12.75">
      <c r="A10" s="29" t="s">
        <v>87</v>
      </c>
      <c r="B10" s="6" t="s">
        <v>65</v>
      </c>
      <c r="C10" s="77">
        <v>13</v>
      </c>
      <c r="D10" s="75">
        <f>C10/C31</f>
        <v>0.004646175839885632</v>
      </c>
      <c r="E10" s="108">
        <v>20</v>
      </c>
      <c r="F10" s="19"/>
      <c r="G10" s="91"/>
      <c r="I10" s="87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50"/>
    </row>
    <row r="11" spans="1:24" ht="12.75">
      <c r="A11" s="29" t="s">
        <v>89</v>
      </c>
      <c r="B11" s="6" t="s">
        <v>66</v>
      </c>
      <c r="C11" s="77">
        <v>12</v>
      </c>
      <c r="D11" s="75">
        <f>C11/C31</f>
        <v>0.004288777698355968</v>
      </c>
      <c r="E11" s="108">
        <v>21</v>
      </c>
      <c r="F11" s="19"/>
      <c r="G11" s="92"/>
      <c r="I11" s="87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50"/>
    </row>
    <row r="12" spans="1:24" ht="12.75">
      <c r="A12" s="29" t="s">
        <v>88</v>
      </c>
      <c r="B12" s="6" t="s">
        <v>67</v>
      </c>
      <c r="C12" s="77">
        <v>254</v>
      </c>
      <c r="D12" s="75">
        <f>C12/C31</f>
        <v>0.09077912794853467</v>
      </c>
      <c r="E12" s="108">
        <v>4</v>
      </c>
      <c r="F12" s="19"/>
      <c r="G12" s="92"/>
      <c r="I12" s="87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50"/>
    </row>
    <row r="13" spans="1:24" ht="12.75">
      <c r="A13" s="29">
        <v>11</v>
      </c>
      <c r="B13" s="6" t="s">
        <v>68</v>
      </c>
      <c r="C13" s="77">
        <v>28</v>
      </c>
      <c r="D13" s="75">
        <f>C13/C31</f>
        <v>0.010007147962830594</v>
      </c>
      <c r="E13" s="108">
        <v>16</v>
      </c>
      <c r="F13" s="19"/>
      <c r="G13" s="92"/>
      <c r="I13" s="87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50"/>
    </row>
    <row r="14" spans="1:24" ht="12.75">
      <c r="A14" s="34">
        <v>13</v>
      </c>
      <c r="B14" s="6" t="s">
        <v>60</v>
      </c>
      <c r="C14" s="19">
        <v>72</v>
      </c>
      <c r="D14" s="75">
        <f>C14/C31</f>
        <v>0.02573266619013581</v>
      </c>
      <c r="E14" s="108">
        <v>14</v>
      </c>
      <c r="F14" s="19"/>
      <c r="G14" s="91"/>
      <c r="I14" s="87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50"/>
    </row>
    <row r="15" spans="1:23" ht="12.75">
      <c r="A15" s="34">
        <v>14</v>
      </c>
      <c r="B15" s="6" t="s">
        <v>69</v>
      </c>
      <c r="C15" s="77">
        <v>222</v>
      </c>
      <c r="D15" s="75">
        <f>C15/C31</f>
        <v>0.07934238741958542</v>
      </c>
      <c r="E15" s="108">
        <v>5</v>
      </c>
      <c r="F15" s="19"/>
      <c r="G15" s="91"/>
      <c r="I15" s="87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3" ht="12.75">
      <c r="A16" s="34">
        <v>16</v>
      </c>
      <c r="B16" s="6" t="s">
        <v>70</v>
      </c>
      <c r="C16" s="78">
        <v>67</v>
      </c>
      <c r="D16" s="75">
        <f>C16/C31</f>
        <v>0.02394567548248749</v>
      </c>
      <c r="E16" s="108">
        <v>15</v>
      </c>
      <c r="F16" s="19"/>
      <c r="G16" s="91"/>
      <c r="K16" s="19"/>
      <c r="L16" s="19"/>
      <c r="M16" s="19"/>
      <c r="N16" s="19"/>
      <c r="O16" s="19"/>
      <c r="P16" s="19"/>
      <c r="Q16" s="19"/>
      <c r="R16" s="19"/>
      <c r="S16" s="19"/>
      <c r="W16" s="19"/>
    </row>
    <row r="17" spans="1:23" ht="12.75">
      <c r="A17" s="34">
        <v>19</v>
      </c>
      <c r="B17" s="6" t="s">
        <v>71</v>
      </c>
      <c r="C17" s="78">
        <v>208</v>
      </c>
      <c r="D17" s="75">
        <f>C17/C31</f>
        <v>0.07433881343817011</v>
      </c>
      <c r="E17" s="108">
        <v>7</v>
      </c>
      <c r="F17" s="19"/>
      <c r="G17" s="91"/>
      <c r="K17" s="19"/>
      <c r="L17" s="19"/>
      <c r="M17" s="19"/>
      <c r="N17" s="19"/>
      <c r="O17" s="19"/>
      <c r="P17" s="19"/>
      <c r="Q17" s="19"/>
      <c r="R17" s="19"/>
      <c r="S17" s="19"/>
      <c r="W17" s="19"/>
    </row>
    <row r="18" spans="1:23" ht="12.75">
      <c r="A18" s="34">
        <v>23</v>
      </c>
      <c r="B18" s="6" t="s">
        <v>72</v>
      </c>
      <c r="C18" s="78">
        <v>79</v>
      </c>
      <c r="D18" s="75">
        <f>C18/C31</f>
        <v>0.028234453180843458</v>
      </c>
      <c r="E18" s="108">
        <v>12</v>
      </c>
      <c r="F18" s="19"/>
      <c r="G18" s="91"/>
      <c r="K18" s="19"/>
      <c r="L18" s="19"/>
      <c r="M18" s="19"/>
      <c r="N18" s="19"/>
      <c r="O18" s="19"/>
      <c r="P18" s="19"/>
      <c r="Q18" s="19"/>
      <c r="R18" s="19"/>
      <c r="S18" s="19"/>
      <c r="W18" s="19"/>
    </row>
    <row r="19" spans="1:23" ht="12.75">
      <c r="A19" s="34">
        <v>24</v>
      </c>
      <c r="B19" s="6" t="s">
        <v>73</v>
      </c>
      <c r="C19" s="78">
        <v>10</v>
      </c>
      <c r="D19" s="75">
        <f>C19/C31</f>
        <v>0.0035739814152966403</v>
      </c>
      <c r="E19" s="108">
        <v>22</v>
      </c>
      <c r="F19" s="19"/>
      <c r="G19" s="91"/>
      <c r="K19" s="19"/>
      <c r="L19" s="19"/>
      <c r="M19" s="19"/>
      <c r="N19" s="19"/>
      <c r="O19" s="19"/>
      <c r="P19" s="19"/>
      <c r="Q19" s="19"/>
      <c r="R19" s="19"/>
      <c r="S19" s="19"/>
      <c r="W19" s="19"/>
    </row>
    <row r="20" spans="1:23" ht="12.75">
      <c r="A20" s="34">
        <v>26</v>
      </c>
      <c r="B20" s="6" t="s">
        <v>74</v>
      </c>
      <c r="C20" s="78">
        <v>162</v>
      </c>
      <c r="D20" s="75">
        <f>C20/C31</f>
        <v>0.057898498927805575</v>
      </c>
      <c r="E20" s="108">
        <v>8</v>
      </c>
      <c r="F20" s="19"/>
      <c r="G20" s="91"/>
      <c r="K20" s="19"/>
      <c r="L20" s="19"/>
      <c r="M20" s="19"/>
      <c r="N20" s="19"/>
      <c r="O20" s="19"/>
      <c r="P20" s="19"/>
      <c r="Q20" s="19"/>
      <c r="R20" s="19"/>
      <c r="S20" s="19"/>
      <c r="W20" s="19"/>
    </row>
    <row r="21" spans="1:23" ht="12.75">
      <c r="A21" s="34">
        <v>27</v>
      </c>
      <c r="B21" s="6" t="s">
        <v>75</v>
      </c>
      <c r="C21" s="78">
        <v>20</v>
      </c>
      <c r="D21" s="75">
        <f>C21/C31</f>
        <v>0.007147962830593281</v>
      </c>
      <c r="E21" s="108">
        <v>19</v>
      </c>
      <c r="F21" s="19"/>
      <c r="G21" s="91"/>
      <c r="K21" s="19"/>
      <c r="L21" s="19"/>
      <c r="M21" s="19"/>
      <c r="N21" s="19"/>
      <c r="O21" s="19"/>
      <c r="P21" s="19"/>
      <c r="Q21" s="19"/>
      <c r="R21" s="19"/>
      <c r="S21" s="19"/>
      <c r="W21" s="19"/>
    </row>
    <row r="22" spans="1:23" ht="12.75">
      <c r="A22" s="34">
        <v>31</v>
      </c>
      <c r="B22" s="6" t="s">
        <v>435</v>
      </c>
      <c r="C22" s="78">
        <v>141</v>
      </c>
      <c r="D22" s="75">
        <f>C22/C31</f>
        <v>0.05039313795568263</v>
      </c>
      <c r="E22" s="108">
        <v>9</v>
      </c>
      <c r="F22" s="19"/>
      <c r="G22" s="91"/>
      <c r="K22" s="19"/>
      <c r="L22" s="19"/>
      <c r="M22" s="19"/>
      <c r="N22" s="19"/>
      <c r="O22" s="19"/>
      <c r="P22" s="19"/>
      <c r="Q22" s="19"/>
      <c r="R22" s="19"/>
      <c r="S22" s="19"/>
      <c r="W22" s="19"/>
    </row>
    <row r="23" spans="1:23" ht="12.75">
      <c r="A23" s="34">
        <v>34</v>
      </c>
      <c r="B23" s="99" t="s">
        <v>463</v>
      </c>
      <c r="C23" s="78">
        <v>23</v>
      </c>
      <c r="D23" s="75">
        <f>C23/C31</f>
        <v>0.008220157255182273</v>
      </c>
      <c r="E23" s="108">
        <v>17</v>
      </c>
      <c r="F23" s="19"/>
      <c r="G23" s="91"/>
      <c r="K23" s="19"/>
      <c r="L23" s="19"/>
      <c r="M23" s="19"/>
      <c r="N23" s="19"/>
      <c r="O23" s="19"/>
      <c r="P23" s="19"/>
      <c r="Q23" s="19"/>
      <c r="R23" s="19"/>
      <c r="S23" s="19"/>
      <c r="W23" s="19"/>
    </row>
    <row r="24" spans="1:23" ht="12.75">
      <c r="A24" s="34">
        <v>38</v>
      </c>
      <c r="B24" s="6" t="s">
        <v>76</v>
      </c>
      <c r="C24" s="78">
        <v>9</v>
      </c>
      <c r="D24" s="75">
        <f>C24/C31</f>
        <v>0.0032165832737669764</v>
      </c>
      <c r="E24" s="108">
        <v>23</v>
      </c>
      <c r="F24" s="19"/>
      <c r="G24" s="91"/>
      <c r="K24" s="19"/>
      <c r="L24" s="19"/>
      <c r="M24" s="19"/>
      <c r="N24" s="19"/>
      <c r="O24" s="19"/>
      <c r="P24" s="19"/>
      <c r="Q24" s="19"/>
      <c r="R24" s="19"/>
      <c r="S24" s="19"/>
      <c r="W24" s="19"/>
    </row>
    <row r="25" spans="1:23" ht="12.75">
      <c r="A25" s="34">
        <v>40</v>
      </c>
      <c r="B25" s="6" t="s">
        <v>90</v>
      </c>
      <c r="C25" s="78">
        <v>21</v>
      </c>
      <c r="D25" s="75">
        <f>C25/C31</f>
        <v>0.007505360972122945</v>
      </c>
      <c r="E25" s="108">
        <v>18</v>
      </c>
      <c r="F25" s="19"/>
      <c r="G25" s="91"/>
      <c r="K25" s="19"/>
      <c r="L25" s="19"/>
      <c r="M25" s="19"/>
      <c r="N25" s="19"/>
      <c r="O25" s="19"/>
      <c r="P25" s="19"/>
      <c r="Q25" s="19"/>
      <c r="R25" s="19"/>
      <c r="S25" s="19"/>
      <c r="W25" s="19"/>
    </row>
    <row r="26" spans="1:23" ht="12.75">
      <c r="A26" s="34">
        <v>42</v>
      </c>
      <c r="B26" s="6" t="s">
        <v>59</v>
      </c>
      <c r="C26" s="78">
        <v>209</v>
      </c>
      <c r="D26" s="75">
        <f>C26/C31</f>
        <v>0.07469621157969979</v>
      </c>
      <c r="E26" s="108">
        <v>6</v>
      </c>
      <c r="F26" s="19"/>
      <c r="G26" s="91"/>
      <c r="K26" s="19"/>
      <c r="L26" s="19"/>
      <c r="M26" s="19"/>
      <c r="N26" s="19"/>
      <c r="O26" s="19"/>
      <c r="P26" s="19"/>
      <c r="Q26" s="19"/>
      <c r="R26" s="19"/>
      <c r="S26" s="19"/>
      <c r="W26" s="19"/>
    </row>
    <row r="27" spans="1:23" ht="12.75">
      <c r="A27" s="34" t="s">
        <v>77</v>
      </c>
      <c r="B27" s="6" t="s">
        <v>78</v>
      </c>
      <c r="C27" s="6">
        <v>261</v>
      </c>
      <c r="D27" s="75">
        <f>C27/C31</f>
        <v>0.09328091493924232</v>
      </c>
      <c r="E27" s="108">
        <v>3</v>
      </c>
      <c r="F27" s="19"/>
      <c r="G27" s="91"/>
      <c r="K27" s="19"/>
      <c r="L27" s="66"/>
      <c r="N27" s="19"/>
      <c r="O27" s="19"/>
      <c r="P27" s="19"/>
      <c r="Q27" s="19"/>
      <c r="R27" s="19"/>
      <c r="S27" s="19"/>
      <c r="W27" s="19"/>
    </row>
    <row r="28" spans="1:23" ht="12.75">
      <c r="A28" s="34">
        <v>50</v>
      </c>
      <c r="B28" s="6" t="s">
        <v>79</v>
      </c>
      <c r="C28" s="6">
        <v>93</v>
      </c>
      <c r="D28" s="75">
        <f>C28/C31</f>
        <v>0.03323802716225876</v>
      </c>
      <c r="E28" s="108">
        <v>11</v>
      </c>
      <c r="F28" s="19"/>
      <c r="G28" s="91"/>
      <c r="K28" s="19"/>
      <c r="L28" s="19"/>
      <c r="M28" s="19"/>
      <c r="N28" s="19"/>
      <c r="O28" s="19"/>
      <c r="P28" s="19"/>
      <c r="Q28" s="19"/>
      <c r="R28" s="19"/>
      <c r="S28" s="19"/>
      <c r="W28" s="19"/>
    </row>
    <row r="29" spans="1:23" ht="12.75">
      <c r="A29" s="34">
        <v>51</v>
      </c>
      <c r="B29" s="6" t="s">
        <v>80</v>
      </c>
      <c r="C29" s="6">
        <v>366</v>
      </c>
      <c r="D29" s="75">
        <f>C29/C31</f>
        <v>0.13080771979985703</v>
      </c>
      <c r="E29" s="108">
        <v>1</v>
      </c>
      <c r="F29" s="19"/>
      <c r="G29" s="91"/>
      <c r="K29" s="19"/>
      <c r="L29" s="19"/>
      <c r="M29" s="19"/>
      <c r="N29" s="19"/>
      <c r="O29" s="19"/>
      <c r="P29" s="19"/>
      <c r="Q29" s="19"/>
      <c r="R29" s="19"/>
      <c r="S29" s="19"/>
      <c r="W29" s="19"/>
    </row>
    <row r="30" spans="1:23" ht="12.75">
      <c r="A30" s="35">
        <v>52</v>
      </c>
      <c r="B30" s="15" t="s">
        <v>81</v>
      </c>
      <c r="C30" s="15">
        <v>345</v>
      </c>
      <c r="D30" s="76">
        <f>C30/C31</f>
        <v>0.12330235882773409</v>
      </c>
      <c r="E30" s="109">
        <v>2</v>
      </c>
      <c r="F30" s="19"/>
      <c r="G30" s="91"/>
      <c r="K30" s="19"/>
      <c r="L30" s="19"/>
      <c r="M30" s="19"/>
      <c r="N30" s="19"/>
      <c r="O30" s="19"/>
      <c r="P30" s="19"/>
      <c r="Q30" s="19"/>
      <c r="R30" s="19"/>
      <c r="S30" s="19"/>
      <c r="W30" s="19"/>
    </row>
    <row r="31" spans="1:23" ht="12.75">
      <c r="A31" s="1" t="s">
        <v>1</v>
      </c>
      <c r="C31">
        <f>SUM(C8:C30)</f>
        <v>2798</v>
      </c>
      <c r="D31" s="73">
        <f>SUM(D8:D30)</f>
        <v>1</v>
      </c>
      <c r="F31" s="19"/>
      <c r="K31" s="19"/>
      <c r="L31" s="19"/>
      <c r="M31" s="19"/>
      <c r="N31" s="19"/>
      <c r="O31" s="19"/>
      <c r="P31" s="19"/>
      <c r="Q31" s="19"/>
      <c r="R31" s="19"/>
      <c r="S31" s="19"/>
      <c r="W31" s="19"/>
    </row>
    <row r="32" spans="1:23" ht="12.75">
      <c r="A32" s="42"/>
      <c r="B32" s="19"/>
      <c r="F32" s="19"/>
      <c r="G32" s="93"/>
      <c r="I32" s="87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</row>
    <row r="33" spans="1:23" ht="12.75">
      <c r="A33" s="42"/>
      <c r="B33" s="19"/>
      <c r="C33" s="19"/>
      <c r="D33" s="19"/>
      <c r="E33" s="20"/>
      <c r="F33" s="19"/>
      <c r="G33" s="90"/>
      <c r="I33" s="87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</row>
    <row r="34" spans="7:9" ht="12.75">
      <c r="G34" s="90"/>
      <c r="I34" s="87"/>
    </row>
    <row r="35" spans="7:9" ht="12.75">
      <c r="G35" s="93"/>
      <c r="I35" s="87"/>
    </row>
    <row r="36" spans="7:9" ht="12.75">
      <c r="G36" s="93"/>
      <c r="I36" s="87"/>
    </row>
    <row r="37" spans="7:9" ht="12.75">
      <c r="G37" s="93"/>
      <c r="I37" s="87"/>
    </row>
    <row r="38" spans="7:9" ht="12.75">
      <c r="G38" s="91"/>
      <c r="I38" s="87"/>
    </row>
    <row r="39" spans="7:9" ht="12.75">
      <c r="G39" s="92"/>
      <c r="I39" s="87"/>
    </row>
    <row r="40" spans="7:9" ht="12.75">
      <c r="G40" s="92"/>
      <c r="I40" s="87"/>
    </row>
    <row r="41" spans="7:9" ht="12.75">
      <c r="G41" s="92"/>
      <c r="I41" s="87"/>
    </row>
    <row r="42" spans="7:9" ht="12.75">
      <c r="G42" s="91"/>
      <c r="I42" s="87"/>
    </row>
    <row r="43" spans="7:9" ht="12.75">
      <c r="G43" s="91"/>
      <c r="I43" s="87"/>
    </row>
    <row r="44" spans="7:9" ht="12.75">
      <c r="G44" s="91"/>
      <c r="I44" s="87"/>
    </row>
    <row r="45" spans="7:9" ht="12.75">
      <c r="G45" s="91"/>
      <c r="I45" s="87"/>
    </row>
    <row r="46" spans="7:9" ht="12.75">
      <c r="G46" s="90"/>
      <c r="I46" s="87"/>
    </row>
    <row r="47" spans="7:9" ht="12.75">
      <c r="G47" s="93"/>
      <c r="I47" s="87"/>
    </row>
    <row r="48" spans="7:9" ht="12.75">
      <c r="G48" s="93"/>
      <c r="I48" s="87"/>
    </row>
    <row r="49" spans="7:9" ht="12.75">
      <c r="G49" s="91"/>
      <c r="I49" s="87"/>
    </row>
    <row r="50" ht="12.75">
      <c r="G50" s="91"/>
    </row>
    <row r="51" ht="12.75">
      <c r="G51" s="91"/>
    </row>
    <row r="52" ht="12.75">
      <c r="G52" s="91"/>
    </row>
    <row r="53" ht="12.75">
      <c r="G53" s="91"/>
    </row>
    <row r="54" ht="12.75">
      <c r="G54" s="91"/>
    </row>
    <row r="55" ht="12.75">
      <c r="G55" s="91"/>
    </row>
    <row r="56" ht="12.75">
      <c r="G56" s="91"/>
    </row>
    <row r="57" ht="12.75">
      <c r="G57" s="91"/>
    </row>
    <row r="58" ht="12.75">
      <c r="G58" s="91"/>
    </row>
    <row r="59" ht="12.75">
      <c r="G59" s="91"/>
    </row>
    <row r="60" ht="12.75">
      <c r="G60" s="91"/>
    </row>
    <row r="61" ht="12.75">
      <c r="G61" s="91"/>
    </row>
    <row r="62" ht="12.75">
      <c r="G62" s="91"/>
    </row>
    <row r="63" ht="12.75">
      <c r="G63" s="91"/>
    </row>
    <row r="64" ht="12.75">
      <c r="G64" s="91"/>
    </row>
    <row r="65" ht="12.75">
      <c r="G65" s="91"/>
    </row>
    <row r="66" ht="12.75">
      <c r="G66" s="91"/>
    </row>
    <row r="67" ht="12.75">
      <c r="G67" s="91"/>
    </row>
    <row r="68" ht="12.75">
      <c r="G68" s="91"/>
    </row>
    <row r="69" ht="12.75">
      <c r="G69" s="91"/>
    </row>
    <row r="70" ht="12.75">
      <c r="G70" s="91"/>
    </row>
    <row r="71" ht="12.75">
      <c r="G71" s="91"/>
    </row>
    <row r="72" ht="12.75">
      <c r="G72" s="91"/>
    </row>
    <row r="73" ht="12.75">
      <c r="G73" s="91"/>
    </row>
    <row r="74" ht="12.75">
      <c r="G74" s="91"/>
    </row>
    <row r="75" ht="12.75">
      <c r="G75" s="91"/>
    </row>
    <row r="76" ht="12.75">
      <c r="G76" s="91"/>
    </row>
    <row r="77" ht="12.75">
      <c r="G77" s="91"/>
    </row>
    <row r="78" ht="12.75">
      <c r="G78" s="91"/>
    </row>
    <row r="79" ht="12.75">
      <c r="G79" s="91"/>
    </row>
    <row r="80" ht="12.75">
      <c r="G80" s="91"/>
    </row>
    <row r="81" ht="12.75">
      <c r="G81" s="91"/>
    </row>
    <row r="82" ht="12.75">
      <c r="G82" s="91"/>
    </row>
    <row r="83" ht="12.75">
      <c r="G83" s="91"/>
    </row>
    <row r="84" ht="12.75">
      <c r="G84" s="91"/>
    </row>
    <row r="85" ht="12.75">
      <c r="G85" s="91"/>
    </row>
    <row r="86" ht="12.75">
      <c r="G86" s="91"/>
    </row>
    <row r="87" ht="12.75">
      <c r="G87" s="91"/>
    </row>
    <row r="88" ht="12.75">
      <c r="G88" s="91"/>
    </row>
    <row r="89" ht="12.75">
      <c r="G89" s="91"/>
    </row>
    <row r="90" ht="12.75">
      <c r="G90" s="91"/>
    </row>
    <row r="91" ht="12.75">
      <c r="G91" s="91"/>
    </row>
    <row r="92" ht="12.75">
      <c r="G92" s="91"/>
    </row>
    <row r="93" ht="12.75">
      <c r="G93" s="91"/>
    </row>
    <row r="94" ht="12.75">
      <c r="G94" s="91"/>
    </row>
    <row r="95" ht="12.75">
      <c r="G95" s="91"/>
    </row>
    <row r="96" ht="12.75">
      <c r="G96" s="91"/>
    </row>
    <row r="97" ht="12.75">
      <c r="G97" s="91"/>
    </row>
    <row r="98" ht="12.75">
      <c r="G98" s="91"/>
    </row>
    <row r="99" ht="12.75">
      <c r="G99" s="91"/>
    </row>
    <row r="100" ht="12.75">
      <c r="G100" s="91"/>
    </row>
    <row r="101" ht="12.75">
      <c r="G101" s="91"/>
    </row>
    <row r="102" ht="12.75">
      <c r="G102" s="91"/>
    </row>
    <row r="103" ht="12.75">
      <c r="G103" s="91"/>
    </row>
    <row r="104" ht="12.75">
      <c r="G104" s="91"/>
    </row>
    <row r="105" ht="12.75">
      <c r="G105" s="91"/>
    </row>
    <row r="106" ht="12.75">
      <c r="G106" s="91"/>
    </row>
    <row r="107" ht="12.75">
      <c r="G107" s="91"/>
    </row>
    <row r="108" ht="12.75">
      <c r="G108" s="91"/>
    </row>
    <row r="109" ht="12.75">
      <c r="G109" s="91"/>
    </row>
    <row r="110" ht="12.75">
      <c r="G110" s="91"/>
    </row>
    <row r="111" ht="12.75">
      <c r="G111" s="91"/>
    </row>
    <row r="112" ht="12.75">
      <c r="G112" s="91"/>
    </row>
    <row r="113" ht="12.75">
      <c r="G113" s="91"/>
    </row>
    <row r="114" ht="12.75">
      <c r="G114" s="91"/>
    </row>
    <row r="115" ht="12.75">
      <c r="G115" s="91"/>
    </row>
    <row r="116" ht="12.75">
      <c r="G116" s="91"/>
    </row>
    <row r="117" ht="12.75">
      <c r="G117" s="91"/>
    </row>
    <row r="118" ht="12.75">
      <c r="G118" s="91"/>
    </row>
    <row r="119" ht="12.75">
      <c r="G119" s="91"/>
    </row>
    <row r="120" ht="12.75">
      <c r="G120" s="91"/>
    </row>
    <row r="121" ht="12.75">
      <c r="G121" s="91"/>
    </row>
    <row r="122" ht="12.75">
      <c r="G122" s="91"/>
    </row>
    <row r="123" ht="12.75">
      <c r="G123" s="91"/>
    </row>
    <row r="124" ht="12.75">
      <c r="G124" s="91"/>
    </row>
    <row r="125" ht="12.75">
      <c r="G125" s="91"/>
    </row>
    <row r="126" ht="12.75">
      <c r="G126" s="91"/>
    </row>
    <row r="127" ht="12.75">
      <c r="G127" s="91"/>
    </row>
    <row r="128" ht="12.75">
      <c r="G128" s="91"/>
    </row>
    <row r="129" ht="12.75">
      <c r="G129" s="91"/>
    </row>
    <row r="130" ht="12.75">
      <c r="G130" s="91"/>
    </row>
    <row r="131" ht="12.75">
      <c r="G131" s="91"/>
    </row>
    <row r="132" ht="12.75">
      <c r="G132" s="91"/>
    </row>
    <row r="133" ht="12.75">
      <c r="G133" s="91"/>
    </row>
    <row r="134" ht="12.75">
      <c r="G134" s="91"/>
    </row>
    <row r="135" ht="12.75">
      <c r="G135" s="91"/>
    </row>
    <row r="136" ht="12.75">
      <c r="G136" s="91"/>
    </row>
    <row r="137" ht="12.75">
      <c r="G137" s="91"/>
    </row>
    <row r="138" ht="12.75">
      <c r="G138" s="91"/>
    </row>
    <row r="139" ht="12.75">
      <c r="G139" s="91"/>
    </row>
    <row r="140" ht="12.75">
      <c r="G140" s="91"/>
    </row>
    <row r="141" ht="12.75">
      <c r="G141" s="91"/>
    </row>
    <row r="142" ht="12.75">
      <c r="G142" s="91"/>
    </row>
    <row r="143" ht="12.75">
      <c r="G143" s="91"/>
    </row>
    <row r="144" ht="12.75">
      <c r="G144" s="91"/>
    </row>
    <row r="145" ht="12.75">
      <c r="G145" s="91"/>
    </row>
    <row r="146" ht="12.75">
      <c r="G146" s="91"/>
    </row>
    <row r="147" ht="12.75">
      <c r="G147" s="91"/>
    </row>
    <row r="148" ht="12.75">
      <c r="G148" s="91"/>
    </row>
    <row r="149" ht="12.75">
      <c r="G149" s="91"/>
    </row>
    <row r="150" ht="12.75">
      <c r="G150" s="91"/>
    </row>
    <row r="151" ht="12.75">
      <c r="G151" s="91"/>
    </row>
    <row r="152" ht="12.75">
      <c r="G152" s="91"/>
    </row>
    <row r="153" ht="12.75">
      <c r="G153" s="91"/>
    </row>
    <row r="154" ht="12.75">
      <c r="G154" s="91"/>
    </row>
    <row r="155" ht="12.75">
      <c r="G155" s="91"/>
    </row>
    <row r="156" ht="12.75">
      <c r="G156" s="91"/>
    </row>
    <row r="157" ht="12.75">
      <c r="G157" s="91"/>
    </row>
    <row r="158" ht="12.75">
      <c r="G158" s="91"/>
    </row>
    <row r="159" ht="12.75">
      <c r="G159" s="91"/>
    </row>
    <row r="160" ht="12.75">
      <c r="G160" s="91"/>
    </row>
    <row r="161" ht="12.75">
      <c r="G161" s="91"/>
    </row>
    <row r="162" ht="12.75">
      <c r="G162" s="91"/>
    </row>
    <row r="163" ht="12.75">
      <c r="G163" s="91"/>
    </row>
    <row r="164" ht="12.75">
      <c r="G164" s="91"/>
    </row>
    <row r="165" ht="12.75">
      <c r="G165" s="91"/>
    </row>
    <row r="166" ht="12.75">
      <c r="G166" s="91"/>
    </row>
    <row r="167" ht="12.75">
      <c r="G167" s="91"/>
    </row>
    <row r="168" ht="12.75">
      <c r="G168" s="91"/>
    </row>
    <row r="169" ht="12.75">
      <c r="G169" s="91"/>
    </row>
    <row r="170" ht="12.75">
      <c r="G170" s="91"/>
    </row>
    <row r="171" ht="12.75">
      <c r="G171" s="91"/>
    </row>
    <row r="172" ht="12.75">
      <c r="G172" s="91"/>
    </row>
    <row r="173" ht="12.75">
      <c r="G173" s="91"/>
    </row>
    <row r="174" ht="12.75">
      <c r="G174" s="91"/>
    </row>
    <row r="175" ht="12.75">
      <c r="G175" s="91"/>
    </row>
    <row r="176" ht="12.75">
      <c r="G176" s="91"/>
    </row>
    <row r="177" ht="12.75">
      <c r="G177" s="91"/>
    </row>
    <row r="178" ht="12.75">
      <c r="G178" s="91"/>
    </row>
    <row r="179" ht="12.75">
      <c r="G179" s="91"/>
    </row>
    <row r="180" ht="12.75">
      <c r="G180" s="91"/>
    </row>
    <row r="181" ht="12.75">
      <c r="G181" s="91"/>
    </row>
    <row r="182" ht="12.75">
      <c r="G182" s="91"/>
    </row>
    <row r="183" ht="12.75">
      <c r="G183" s="91"/>
    </row>
    <row r="184" ht="12.75">
      <c r="G184" s="91"/>
    </row>
    <row r="185" ht="12.75">
      <c r="G185" s="91"/>
    </row>
    <row r="186" ht="12.75">
      <c r="G186" s="91"/>
    </row>
    <row r="187" ht="12.75">
      <c r="G187" s="91"/>
    </row>
    <row r="188" ht="12.75">
      <c r="G188" s="91"/>
    </row>
    <row r="189" ht="12.75">
      <c r="G189" s="91"/>
    </row>
    <row r="190" ht="12.75">
      <c r="G190" s="91"/>
    </row>
    <row r="191" ht="12.75">
      <c r="G191" s="91"/>
    </row>
    <row r="192" ht="12.75">
      <c r="G192" s="91"/>
    </row>
    <row r="193" ht="12.75">
      <c r="G193" s="91"/>
    </row>
    <row r="194" ht="12.75">
      <c r="G194" s="91"/>
    </row>
    <row r="195" ht="12.75">
      <c r="G195" s="91"/>
    </row>
    <row r="196" ht="12.75">
      <c r="G196" s="91"/>
    </row>
    <row r="197" ht="12.75">
      <c r="G197" s="91"/>
    </row>
    <row r="198" ht="12.75">
      <c r="G198" s="91"/>
    </row>
    <row r="199" ht="12.75">
      <c r="G199" s="91"/>
    </row>
    <row r="200" ht="12.75">
      <c r="G200" s="91"/>
    </row>
    <row r="201" ht="12.75">
      <c r="G201" s="91"/>
    </row>
    <row r="202" ht="12.75">
      <c r="G202" s="91"/>
    </row>
    <row r="203" ht="12.75">
      <c r="G203" s="91"/>
    </row>
    <row r="204" ht="12.75">
      <c r="G204" s="91"/>
    </row>
    <row r="205" ht="12.75">
      <c r="G205" s="91"/>
    </row>
    <row r="206" ht="12.75">
      <c r="G206" s="91"/>
    </row>
    <row r="207" ht="12.75">
      <c r="G207" s="91"/>
    </row>
    <row r="208" ht="12.75">
      <c r="G208" s="91"/>
    </row>
    <row r="209" ht="12.75">
      <c r="G209" s="91"/>
    </row>
    <row r="210" ht="12.75">
      <c r="G210" s="91"/>
    </row>
    <row r="211" ht="12.75">
      <c r="G211" s="91"/>
    </row>
    <row r="212" ht="12.75">
      <c r="G212" s="91"/>
    </row>
    <row r="213" ht="12.75">
      <c r="G213" s="91"/>
    </row>
    <row r="214" ht="12.75">
      <c r="G214" s="91"/>
    </row>
    <row r="215" ht="12.75">
      <c r="G215" s="91"/>
    </row>
    <row r="216" ht="12.75">
      <c r="G216" s="91"/>
    </row>
    <row r="217" ht="12.75">
      <c r="G217" s="91"/>
    </row>
    <row r="218" ht="12.75">
      <c r="G218" s="91"/>
    </row>
    <row r="219" ht="12.75">
      <c r="G219" s="91"/>
    </row>
    <row r="220" ht="12.75">
      <c r="G220" s="91"/>
    </row>
    <row r="221" ht="12.75">
      <c r="G221" s="91"/>
    </row>
    <row r="222" ht="12.75">
      <c r="G222" s="91"/>
    </row>
    <row r="223" ht="12.75">
      <c r="G223" s="91"/>
    </row>
    <row r="224" ht="12.75">
      <c r="G224" s="91"/>
    </row>
    <row r="225" ht="12.75">
      <c r="G225" s="91"/>
    </row>
    <row r="226" ht="12.75">
      <c r="G226" s="91"/>
    </row>
    <row r="227" ht="12.75">
      <c r="G227" s="91"/>
    </row>
    <row r="228" ht="12.75">
      <c r="G228" s="91"/>
    </row>
    <row r="229" ht="12.75">
      <c r="G229" s="91"/>
    </row>
    <row r="230" ht="12.75">
      <c r="G230" s="91"/>
    </row>
    <row r="231" ht="12.75">
      <c r="G231" s="91"/>
    </row>
    <row r="232" ht="12.75">
      <c r="G232" s="91"/>
    </row>
    <row r="233" ht="12.75">
      <c r="G233" s="91"/>
    </row>
    <row r="234" ht="12.75">
      <c r="G234" s="91"/>
    </row>
    <row r="235" ht="12.75">
      <c r="G235" s="91"/>
    </row>
    <row r="236" ht="12.75">
      <c r="G236" s="91"/>
    </row>
    <row r="237" ht="12.75">
      <c r="G237" s="91"/>
    </row>
    <row r="238" ht="12.75">
      <c r="G238" s="91"/>
    </row>
    <row r="239" ht="12.75">
      <c r="G239" s="91"/>
    </row>
    <row r="240" ht="12.75">
      <c r="G240" s="91"/>
    </row>
    <row r="241" ht="12.75">
      <c r="G241" s="91"/>
    </row>
    <row r="242" ht="12.75">
      <c r="G242" s="91"/>
    </row>
    <row r="243" ht="12.75">
      <c r="G243" s="91"/>
    </row>
    <row r="244" ht="12.75">
      <c r="G244" s="91"/>
    </row>
    <row r="245" ht="12.75">
      <c r="G245" s="91"/>
    </row>
    <row r="246" ht="12.75">
      <c r="G246" s="91"/>
    </row>
    <row r="247" ht="12.75">
      <c r="G247" s="91"/>
    </row>
    <row r="248" ht="12.75">
      <c r="G248" s="91"/>
    </row>
    <row r="249" ht="12.75">
      <c r="G249" s="91"/>
    </row>
    <row r="250" ht="12.75">
      <c r="G250" s="91"/>
    </row>
    <row r="251" ht="12.75">
      <c r="G251" s="91"/>
    </row>
    <row r="252" ht="12.75">
      <c r="G252" s="91"/>
    </row>
    <row r="253" ht="12.75">
      <c r="G253" s="91"/>
    </row>
    <row r="254" ht="12.75">
      <c r="G254" s="91"/>
    </row>
    <row r="255" ht="12.75">
      <c r="G255" s="91"/>
    </row>
    <row r="256" ht="12.75">
      <c r="G256" s="91"/>
    </row>
    <row r="257" ht="12.75">
      <c r="G257" s="91"/>
    </row>
    <row r="258" ht="12.75">
      <c r="G258" s="91"/>
    </row>
    <row r="259" ht="12.75">
      <c r="G259" s="91"/>
    </row>
    <row r="260" ht="12.75">
      <c r="G260" s="91"/>
    </row>
    <row r="261" ht="12.75">
      <c r="G261" s="91"/>
    </row>
    <row r="262" ht="12.75">
      <c r="G262" s="91"/>
    </row>
    <row r="263" ht="12.75">
      <c r="G263" s="91"/>
    </row>
    <row r="264" ht="12.75">
      <c r="G264" s="91"/>
    </row>
    <row r="265" ht="12.75">
      <c r="G265" s="91"/>
    </row>
    <row r="266" ht="12.75">
      <c r="G266" s="91"/>
    </row>
    <row r="267" ht="12.75">
      <c r="G267" s="91"/>
    </row>
    <row r="268" ht="12.75">
      <c r="G268" s="91"/>
    </row>
    <row r="269" ht="12.75">
      <c r="G269" s="91"/>
    </row>
    <row r="270" ht="12.75">
      <c r="G270" s="91"/>
    </row>
    <row r="271" ht="12.75">
      <c r="G271" s="91"/>
    </row>
    <row r="272" ht="12.75">
      <c r="G272" s="91"/>
    </row>
    <row r="273" ht="12.75">
      <c r="G273" s="91"/>
    </row>
    <row r="274" ht="12.75">
      <c r="G274" s="91"/>
    </row>
    <row r="275" ht="12.75">
      <c r="G275" s="91"/>
    </row>
    <row r="276" ht="12.75">
      <c r="G276" s="91"/>
    </row>
    <row r="277" ht="12.75">
      <c r="G277" s="91"/>
    </row>
    <row r="278" ht="12.75">
      <c r="G278" s="91"/>
    </row>
    <row r="279" ht="12.75">
      <c r="G279" s="91"/>
    </row>
    <row r="280" ht="12.75">
      <c r="G280" s="91"/>
    </row>
    <row r="281" ht="12.75">
      <c r="G281" s="91"/>
    </row>
    <row r="282" ht="12.75">
      <c r="G282" s="91"/>
    </row>
    <row r="283" ht="12.75">
      <c r="G283" s="91"/>
    </row>
    <row r="284" ht="12.75">
      <c r="G284" s="91"/>
    </row>
    <row r="285" ht="12.75">
      <c r="G285" s="91"/>
    </row>
    <row r="286" ht="12.75">
      <c r="G286" s="91"/>
    </row>
    <row r="287" ht="12.75">
      <c r="G287" s="91"/>
    </row>
    <row r="288" ht="12.75">
      <c r="G288" s="91"/>
    </row>
    <row r="289" ht="12.75">
      <c r="G289" s="91"/>
    </row>
    <row r="290" ht="12.75">
      <c r="G290" s="91"/>
    </row>
    <row r="291" ht="12.75">
      <c r="G291" s="91"/>
    </row>
    <row r="292" ht="12.75">
      <c r="G292" s="91"/>
    </row>
    <row r="293" ht="12.75">
      <c r="G293" s="91"/>
    </row>
    <row r="294" ht="12.75">
      <c r="G294" s="91"/>
    </row>
    <row r="295" ht="12.75">
      <c r="G295" s="91"/>
    </row>
    <row r="296" ht="12.75">
      <c r="G296" s="91"/>
    </row>
    <row r="297" ht="12.75">
      <c r="G297" s="91"/>
    </row>
    <row r="298" ht="12.75">
      <c r="G298" s="91"/>
    </row>
    <row r="299" ht="12.75">
      <c r="G299" s="91"/>
    </row>
    <row r="300" ht="12.75">
      <c r="G300" s="91"/>
    </row>
    <row r="301" ht="12.75">
      <c r="G301" s="91"/>
    </row>
    <row r="302" ht="12.75">
      <c r="G302" s="91"/>
    </row>
    <row r="303" ht="12.75">
      <c r="G303" s="91"/>
    </row>
    <row r="304" ht="12.75">
      <c r="G304" s="91"/>
    </row>
    <row r="305" ht="12.75">
      <c r="G305" s="91"/>
    </row>
    <row r="306" ht="12.75">
      <c r="G306" s="91"/>
    </row>
    <row r="307" ht="12.75">
      <c r="G307" s="91"/>
    </row>
    <row r="308" ht="12.75">
      <c r="G308" s="91"/>
    </row>
    <row r="309" ht="12.75">
      <c r="G309" s="91"/>
    </row>
    <row r="310" ht="12.75">
      <c r="G310" s="91"/>
    </row>
    <row r="311" ht="12.75">
      <c r="G311" s="91"/>
    </row>
    <row r="312" ht="12.75">
      <c r="G312" s="91"/>
    </row>
    <row r="313" ht="12.75">
      <c r="G313" s="91"/>
    </row>
    <row r="314" ht="12.75">
      <c r="G314" s="91"/>
    </row>
    <row r="315" ht="12.75">
      <c r="G315" s="91"/>
    </row>
    <row r="316" ht="12.75">
      <c r="G316" s="91"/>
    </row>
    <row r="317" ht="12.75">
      <c r="G317" s="91"/>
    </row>
    <row r="318" ht="12.75">
      <c r="G318" s="91"/>
    </row>
    <row r="319" ht="12.75">
      <c r="G319" s="91"/>
    </row>
    <row r="320" ht="12.75">
      <c r="G320" s="91"/>
    </row>
    <row r="321" ht="12.75">
      <c r="G321" s="91"/>
    </row>
    <row r="322" ht="12.75">
      <c r="G322" s="91"/>
    </row>
    <row r="323" ht="12.75">
      <c r="G323" s="91"/>
    </row>
    <row r="324" ht="12.75">
      <c r="G324" s="91"/>
    </row>
    <row r="325" ht="12.75">
      <c r="G325" s="91"/>
    </row>
    <row r="326" ht="12.75">
      <c r="G326" s="91"/>
    </row>
    <row r="327" ht="12.75">
      <c r="G327" s="91"/>
    </row>
    <row r="328" ht="12.75">
      <c r="G328" s="91"/>
    </row>
    <row r="329" ht="12.75">
      <c r="G329" s="91"/>
    </row>
    <row r="330" ht="12.75">
      <c r="G330" s="91"/>
    </row>
    <row r="331" ht="12.75">
      <c r="G331" s="91"/>
    </row>
    <row r="332" ht="12.75">
      <c r="G332" s="91"/>
    </row>
    <row r="333" ht="12.75">
      <c r="G333" s="91"/>
    </row>
    <row r="334" ht="12.75">
      <c r="G334" s="91"/>
    </row>
    <row r="335" ht="12.75">
      <c r="G335" s="91"/>
    </row>
    <row r="336" ht="12.75">
      <c r="G336" s="91"/>
    </row>
    <row r="337" ht="12.75">
      <c r="G337" s="91"/>
    </row>
    <row r="338" ht="12.75">
      <c r="G338" s="91"/>
    </row>
    <row r="339" ht="12.75">
      <c r="G339" s="91"/>
    </row>
    <row r="340" ht="12.75">
      <c r="G340" s="91"/>
    </row>
    <row r="341" ht="12.75">
      <c r="G341" s="91"/>
    </row>
    <row r="342" ht="12.75">
      <c r="G342" s="91"/>
    </row>
    <row r="343" ht="12.75">
      <c r="G343" s="91"/>
    </row>
  </sheetData>
  <sheetProtection/>
  <printOptions/>
  <pageMargins left="1" right="0.75" top="1" bottom="1" header="0.5" footer="0.5"/>
  <pageSetup horizontalDpi="600" verticalDpi="600" orientation="portrait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8515625" style="0" customWidth="1"/>
    <col min="2" max="2" width="13.140625" style="0" customWidth="1"/>
    <col min="3" max="3" width="6.28125" style="0" customWidth="1"/>
    <col min="4" max="4" width="8.28125" style="0" customWidth="1"/>
    <col min="5" max="5" width="6.28125" style="0" customWidth="1"/>
    <col min="6" max="6" width="8.2812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1" width="8.28125" style="0" customWidth="1"/>
    <col min="22" max="22" width="8.8515625" style="85" customWidth="1"/>
    <col min="23" max="23" width="17.7109375" style="85" customWidth="1"/>
    <col min="24" max="24" width="11.00390625" style="0" customWidth="1"/>
  </cols>
  <sheetData>
    <row r="1" spans="1:2" ht="12.75">
      <c r="A1" s="2" t="s">
        <v>8</v>
      </c>
      <c r="B1" s="40"/>
    </row>
    <row r="2" spans="1:2" ht="12.75">
      <c r="A2" s="2" t="s">
        <v>427</v>
      </c>
      <c r="B2" s="40"/>
    </row>
    <row r="3" spans="1:2" ht="12.75">
      <c r="A3" s="2" t="s">
        <v>467</v>
      </c>
      <c r="B3" s="40"/>
    </row>
    <row r="4" ht="12.75">
      <c r="B4" s="40"/>
    </row>
    <row r="5" spans="2:20" ht="12.75">
      <c r="B5" s="40"/>
      <c r="C5" s="130" t="s">
        <v>9</v>
      </c>
      <c r="D5" s="130"/>
      <c r="E5" s="130" t="s">
        <v>11</v>
      </c>
      <c r="F5" s="130"/>
      <c r="G5" s="130" t="s">
        <v>10</v>
      </c>
      <c r="H5" s="130"/>
      <c r="I5" s="130" t="s">
        <v>12</v>
      </c>
      <c r="J5" s="130"/>
      <c r="K5" s="130" t="s">
        <v>3</v>
      </c>
      <c r="L5" s="130"/>
      <c r="M5" s="130" t="s">
        <v>4</v>
      </c>
      <c r="N5" s="130"/>
      <c r="O5" s="130" t="s">
        <v>5</v>
      </c>
      <c r="P5" s="130"/>
      <c r="Q5" s="128" t="s">
        <v>94</v>
      </c>
      <c r="R5" s="129"/>
      <c r="S5" s="130" t="s">
        <v>13</v>
      </c>
      <c r="T5" s="130"/>
    </row>
    <row r="6" spans="1:21" ht="12.75">
      <c r="A6" s="4" t="s">
        <v>54</v>
      </c>
      <c r="B6" s="41" t="s">
        <v>55</v>
      </c>
      <c r="C6" s="33" t="s">
        <v>0</v>
      </c>
      <c r="D6" s="33" t="s">
        <v>6</v>
      </c>
      <c r="E6" s="33" t="s">
        <v>0</v>
      </c>
      <c r="F6" s="33" t="s">
        <v>6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2" t="s">
        <v>1</v>
      </c>
    </row>
    <row r="7" spans="1:21" ht="12.75">
      <c r="A7" s="25" t="s">
        <v>579</v>
      </c>
      <c r="B7" s="13" t="s">
        <v>516</v>
      </c>
      <c r="C7" s="47"/>
      <c r="D7" s="11"/>
      <c r="E7" s="11">
        <v>2</v>
      </c>
      <c r="F7" s="11">
        <v>2</v>
      </c>
      <c r="G7" s="11"/>
      <c r="H7" s="11"/>
      <c r="I7" s="11"/>
      <c r="J7" s="11"/>
      <c r="K7" s="11"/>
      <c r="L7" s="11">
        <v>1</v>
      </c>
      <c r="M7" s="11"/>
      <c r="N7" s="11">
        <v>1</v>
      </c>
      <c r="O7" s="11"/>
      <c r="P7" s="11">
        <v>1</v>
      </c>
      <c r="Q7" s="11"/>
      <c r="R7" s="82"/>
      <c r="S7" s="25">
        <f>C7+E7+G7+I7+K7+M7+O7+Q7</f>
        <v>2</v>
      </c>
      <c r="T7" s="13">
        <f>D7+F7+H7+J7+L7+N7+P7+R7</f>
        <v>5</v>
      </c>
      <c r="U7" s="19">
        <f>SUM(S7:T7)</f>
        <v>7</v>
      </c>
    </row>
    <row r="8" spans="1:21" ht="12.75">
      <c r="A8" s="26" t="s">
        <v>580</v>
      </c>
      <c r="B8" s="14" t="s">
        <v>517</v>
      </c>
      <c r="C8" s="45"/>
      <c r="D8" s="6"/>
      <c r="E8" s="6"/>
      <c r="F8" s="6"/>
      <c r="G8" s="6"/>
      <c r="H8" s="6"/>
      <c r="I8" s="6"/>
      <c r="J8" s="6"/>
      <c r="K8" s="6"/>
      <c r="L8" s="6"/>
      <c r="M8" s="6"/>
      <c r="N8" s="6">
        <v>4</v>
      </c>
      <c r="O8" s="6"/>
      <c r="P8" s="6">
        <v>1</v>
      </c>
      <c r="Q8" s="6"/>
      <c r="R8" s="83">
        <v>1</v>
      </c>
      <c r="S8" s="26">
        <f aca="true" t="shared" si="0" ref="S8:S71">C8+E8+G8+I8+K8+M8+O8+Q8</f>
        <v>0</v>
      </c>
      <c r="T8" s="14">
        <f aca="true" t="shared" si="1" ref="T8:T71">D8+F8+H8+J8+L8+N8+P8+R8</f>
        <v>6</v>
      </c>
      <c r="U8" s="19">
        <f aca="true" t="shared" si="2" ref="U8:U71">SUM(S8:T8)</f>
        <v>6</v>
      </c>
    </row>
    <row r="9" spans="1:21" ht="12.75">
      <c r="A9" s="26" t="s">
        <v>581</v>
      </c>
      <c r="B9" s="14" t="s">
        <v>518</v>
      </c>
      <c r="C9" s="45"/>
      <c r="D9" s="6"/>
      <c r="E9" s="6"/>
      <c r="F9" s="6"/>
      <c r="G9" s="6"/>
      <c r="H9" s="6"/>
      <c r="I9" s="6"/>
      <c r="J9" s="6"/>
      <c r="K9" s="6"/>
      <c r="L9" s="6"/>
      <c r="M9" s="6">
        <v>1</v>
      </c>
      <c r="N9" s="6"/>
      <c r="O9" s="6"/>
      <c r="P9" s="6"/>
      <c r="Q9" s="6"/>
      <c r="R9" s="83"/>
      <c r="S9" s="26">
        <f t="shared" si="0"/>
        <v>1</v>
      </c>
      <c r="T9" s="14">
        <f t="shared" si="1"/>
        <v>0</v>
      </c>
      <c r="U9" s="19">
        <f t="shared" si="2"/>
        <v>1</v>
      </c>
    </row>
    <row r="10" spans="1:21" ht="12.75">
      <c r="A10" s="26" t="s">
        <v>582</v>
      </c>
      <c r="B10" s="14" t="s">
        <v>519</v>
      </c>
      <c r="C10" s="45"/>
      <c r="D10" s="6"/>
      <c r="E10" s="6"/>
      <c r="F10" s="6"/>
      <c r="G10" s="6"/>
      <c r="H10" s="6"/>
      <c r="I10" s="6"/>
      <c r="J10" s="6"/>
      <c r="K10" s="6"/>
      <c r="L10" s="6"/>
      <c r="M10" s="6">
        <v>1</v>
      </c>
      <c r="N10" s="6">
        <v>1</v>
      </c>
      <c r="O10" s="6"/>
      <c r="P10" s="6">
        <v>3</v>
      </c>
      <c r="Q10" s="6"/>
      <c r="R10" s="83"/>
      <c r="S10" s="26">
        <f aca="true" t="shared" si="3" ref="S10:S15">C10+E10+G10+I10+K10+M10+O10+Q10</f>
        <v>1</v>
      </c>
      <c r="T10" s="14">
        <f aca="true" t="shared" si="4" ref="T10:T15">D10+F10+H10+J10+L10+N10+P10+R10</f>
        <v>4</v>
      </c>
      <c r="U10" s="19">
        <f aca="true" t="shared" si="5" ref="U10:U15">SUM(S10:T10)</f>
        <v>5</v>
      </c>
    </row>
    <row r="11" spans="1:21" ht="12.75">
      <c r="A11" s="26" t="s">
        <v>583</v>
      </c>
      <c r="B11" s="14" t="s">
        <v>520</v>
      </c>
      <c r="C11" s="45"/>
      <c r="D11" s="6"/>
      <c r="E11" s="6"/>
      <c r="F11" s="6">
        <v>1</v>
      </c>
      <c r="G11" s="6"/>
      <c r="H11" s="6"/>
      <c r="I11" s="6"/>
      <c r="J11" s="6"/>
      <c r="K11" s="6"/>
      <c r="L11" s="6"/>
      <c r="M11" s="6">
        <v>3</v>
      </c>
      <c r="N11" s="6">
        <v>14</v>
      </c>
      <c r="O11" s="6"/>
      <c r="P11" s="6">
        <v>1</v>
      </c>
      <c r="Q11" s="6"/>
      <c r="R11" s="83"/>
      <c r="S11" s="26">
        <f t="shared" si="3"/>
        <v>3</v>
      </c>
      <c r="T11" s="14">
        <f t="shared" si="4"/>
        <v>16</v>
      </c>
      <c r="U11" s="19">
        <f t="shared" si="5"/>
        <v>19</v>
      </c>
    </row>
    <row r="12" spans="1:21" ht="12.75">
      <c r="A12" s="26" t="s">
        <v>584</v>
      </c>
      <c r="B12" s="14" t="s">
        <v>521</v>
      </c>
      <c r="C12" s="45"/>
      <c r="D12" s="6"/>
      <c r="E12" s="6"/>
      <c r="F12" s="6"/>
      <c r="G12" s="6"/>
      <c r="H12" s="6"/>
      <c r="I12" s="6"/>
      <c r="J12" s="6"/>
      <c r="K12" s="6"/>
      <c r="L12" s="6"/>
      <c r="M12" s="6"/>
      <c r="N12" s="6">
        <v>4</v>
      </c>
      <c r="O12" s="6"/>
      <c r="P12" s="6"/>
      <c r="Q12" s="6"/>
      <c r="R12" s="83"/>
      <c r="S12" s="26">
        <f t="shared" si="3"/>
        <v>0</v>
      </c>
      <c r="T12" s="14">
        <f t="shared" si="4"/>
        <v>4</v>
      </c>
      <c r="U12" s="19">
        <f t="shared" si="5"/>
        <v>4</v>
      </c>
    </row>
    <row r="13" spans="1:21" ht="12.75">
      <c r="A13" s="26" t="s">
        <v>585</v>
      </c>
      <c r="B13" s="14" t="s">
        <v>522</v>
      </c>
      <c r="C13" s="45"/>
      <c r="D13" s="6"/>
      <c r="E13" s="6"/>
      <c r="F13" s="6"/>
      <c r="G13" s="6"/>
      <c r="H13" s="6"/>
      <c r="I13" s="6"/>
      <c r="J13" s="6"/>
      <c r="K13" s="6"/>
      <c r="L13" s="6"/>
      <c r="M13" s="6">
        <v>8</v>
      </c>
      <c r="N13" s="6">
        <v>7</v>
      </c>
      <c r="O13" s="6">
        <v>1</v>
      </c>
      <c r="P13" s="6">
        <v>1</v>
      </c>
      <c r="Q13" s="6">
        <v>1</v>
      </c>
      <c r="R13" s="83">
        <v>1</v>
      </c>
      <c r="S13" s="26">
        <f t="shared" si="3"/>
        <v>10</v>
      </c>
      <c r="T13" s="14">
        <f t="shared" si="4"/>
        <v>9</v>
      </c>
      <c r="U13" s="19">
        <f t="shared" si="5"/>
        <v>19</v>
      </c>
    </row>
    <row r="14" spans="1:21" ht="12.75">
      <c r="A14" s="26" t="s">
        <v>586</v>
      </c>
      <c r="B14" s="14" t="s">
        <v>523</v>
      </c>
      <c r="C14" s="45">
        <v>2</v>
      </c>
      <c r="D14" s="6"/>
      <c r="E14" s="6">
        <v>4</v>
      </c>
      <c r="F14" s="6">
        <v>2</v>
      </c>
      <c r="G14" s="6"/>
      <c r="H14" s="6"/>
      <c r="I14" s="6">
        <v>3</v>
      </c>
      <c r="J14" s="6">
        <v>1</v>
      </c>
      <c r="K14" s="6"/>
      <c r="L14" s="6">
        <v>2</v>
      </c>
      <c r="M14" s="6">
        <v>55</v>
      </c>
      <c r="N14" s="6">
        <v>37</v>
      </c>
      <c r="O14" s="6">
        <v>5</v>
      </c>
      <c r="P14" s="6">
        <v>5</v>
      </c>
      <c r="Q14" s="6"/>
      <c r="R14" s="83">
        <v>1</v>
      </c>
      <c r="S14" s="26">
        <f t="shared" si="3"/>
        <v>69</v>
      </c>
      <c r="T14" s="14">
        <f t="shared" si="4"/>
        <v>48</v>
      </c>
      <c r="U14" s="19">
        <f t="shared" si="5"/>
        <v>117</v>
      </c>
    </row>
    <row r="15" spans="1:21" ht="12.75">
      <c r="A15" s="26" t="s">
        <v>587</v>
      </c>
      <c r="B15" s="14" t="s">
        <v>524</v>
      </c>
      <c r="C15" s="45"/>
      <c r="D15" s="6"/>
      <c r="E15" s="6"/>
      <c r="F15" s="6"/>
      <c r="G15" s="6"/>
      <c r="H15" s="6">
        <v>1</v>
      </c>
      <c r="I15" s="6"/>
      <c r="J15" s="6"/>
      <c r="K15" s="6"/>
      <c r="L15" s="6">
        <v>1</v>
      </c>
      <c r="M15" s="6">
        <v>3</v>
      </c>
      <c r="N15" s="6">
        <v>4</v>
      </c>
      <c r="O15" s="6"/>
      <c r="P15" s="6">
        <v>1</v>
      </c>
      <c r="Q15" s="6"/>
      <c r="R15" s="83"/>
      <c r="S15" s="26">
        <f t="shared" si="3"/>
        <v>3</v>
      </c>
      <c r="T15" s="14">
        <f t="shared" si="4"/>
        <v>7</v>
      </c>
      <c r="U15" s="19">
        <f t="shared" si="5"/>
        <v>10</v>
      </c>
    </row>
    <row r="16" spans="1:21" ht="12.75">
      <c r="A16" s="26" t="s">
        <v>590</v>
      </c>
      <c r="B16" s="14" t="s">
        <v>525</v>
      </c>
      <c r="C16" s="45"/>
      <c r="D16" s="6"/>
      <c r="E16" s="6"/>
      <c r="F16" s="6"/>
      <c r="G16" s="6"/>
      <c r="H16" s="6"/>
      <c r="I16" s="6"/>
      <c r="J16" s="6"/>
      <c r="K16" s="6"/>
      <c r="L16" s="6"/>
      <c r="M16" s="6"/>
      <c r="N16" s="6">
        <v>1</v>
      </c>
      <c r="O16" s="6"/>
      <c r="P16" s="6"/>
      <c r="Q16" s="6"/>
      <c r="R16" s="83"/>
      <c r="S16" s="26">
        <f t="shared" si="0"/>
        <v>0</v>
      </c>
      <c r="T16" s="14">
        <f t="shared" si="1"/>
        <v>1</v>
      </c>
      <c r="U16" s="19">
        <f t="shared" si="2"/>
        <v>1</v>
      </c>
    </row>
    <row r="17" spans="1:21" ht="12.75">
      <c r="A17" s="26" t="s">
        <v>644</v>
      </c>
      <c r="B17" s="14" t="s">
        <v>526</v>
      </c>
      <c r="C17" s="45"/>
      <c r="D17" s="6"/>
      <c r="E17" s="6"/>
      <c r="F17" s="6"/>
      <c r="G17" s="6"/>
      <c r="H17" s="6"/>
      <c r="I17" s="6"/>
      <c r="J17" s="6"/>
      <c r="K17" s="6"/>
      <c r="L17" s="6"/>
      <c r="M17" s="6"/>
      <c r="N17" s="6">
        <v>1</v>
      </c>
      <c r="O17" s="6"/>
      <c r="P17" s="6"/>
      <c r="Q17" s="6"/>
      <c r="R17" s="83"/>
      <c r="S17" s="26">
        <f t="shared" si="0"/>
        <v>0</v>
      </c>
      <c r="T17" s="14">
        <f t="shared" si="1"/>
        <v>1</v>
      </c>
      <c r="U17" s="19">
        <f t="shared" si="2"/>
        <v>1</v>
      </c>
    </row>
    <row r="18" spans="1:21" ht="12.75">
      <c r="A18" s="26" t="s">
        <v>591</v>
      </c>
      <c r="B18" s="14" t="s">
        <v>527</v>
      </c>
      <c r="C18" s="45"/>
      <c r="D18" s="6"/>
      <c r="E18" s="6"/>
      <c r="F18" s="6">
        <v>1</v>
      </c>
      <c r="G18" s="6"/>
      <c r="H18" s="6"/>
      <c r="I18" s="6">
        <v>1</v>
      </c>
      <c r="J18" s="6"/>
      <c r="K18" s="6">
        <v>1</v>
      </c>
      <c r="L18" s="6">
        <v>1</v>
      </c>
      <c r="M18" s="6">
        <v>6</v>
      </c>
      <c r="N18" s="6">
        <v>6</v>
      </c>
      <c r="O18" s="6"/>
      <c r="P18" s="6">
        <v>2</v>
      </c>
      <c r="Q18" s="6"/>
      <c r="R18" s="83"/>
      <c r="S18" s="26">
        <f t="shared" si="0"/>
        <v>8</v>
      </c>
      <c r="T18" s="14">
        <f t="shared" si="1"/>
        <v>10</v>
      </c>
      <c r="U18" s="19">
        <f t="shared" si="2"/>
        <v>18</v>
      </c>
    </row>
    <row r="19" spans="1:21" ht="12.75">
      <c r="A19" s="26" t="s">
        <v>592</v>
      </c>
      <c r="B19" s="14" t="s">
        <v>528</v>
      </c>
      <c r="C19" s="45"/>
      <c r="D19" s="6"/>
      <c r="E19" s="6"/>
      <c r="F19" s="6"/>
      <c r="G19" s="6"/>
      <c r="H19" s="6"/>
      <c r="I19" s="6"/>
      <c r="J19" s="6"/>
      <c r="K19" s="6"/>
      <c r="L19" s="6"/>
      <c r="M19" s="6">
        <v>5</v>
      </c>
      <c r="N19" s="6">
        <v>2</v>
      </c>
      <c r="O19" s="6">
        <v>1</v>
      </c>
      <c r="P19" s="6"/>
      <c r="Q19" s="6"/>
      <c r="R19" s="83"/>
      <c r="S19" s="26">
        <f t="shared" si="0"/>
        <v>6</v>
      </c>
      <c r="T19" s="14">
        <f t="shared" si="1"/>
        <v>2</v>
      </c>
      <c r="U19" s="19">
        <f t="shared" si="2"/>
        <v>8</v>
      </c>
    </row>
    <row r="20" spans="1:21" ht="12.75">
      <c r="A20" s="26" t="s">
        <v>593</v>
      </c>
      <c r="B20" s="14" t="s">
        <v>529</v>
      </c>
      <c r="C20" s="45"/>
      <c r="D20" s="6"/>
      <c r="E20" s="6"/>
      <c r="F20" s="6"/>
      <c r="G20" s="6"/>
      <c r="H20" s="6"/>
      <c r="I20" s="6"/>
      <c r="J20" s="6"/>
      <c r="K20" s="6"/>
      <c r="L20" s="6"/>
      <c r="M20" s="6">
        <v>3</v>
      </c>
      <c r="N20" s="6">
        <v>1</v>
      </c>
      <c r="O20" s="6"/>
      <c r="P20" s="6"/>
      <c r="Q20" s="6"/>
      <c r="R20" s="83"/>
      <c r="S20" s="26">
        <f t="shared" si="0"/>
        <v>3</v>
      </c>
      <c r="T20" s="14">
        <f t="shared" si="1"/>
        <v>1</v>
      </c>
      <c r="U20" s="19">
        <f t="shared" si="2"/>
        <v>4</v>
      </c>
    </row>
    <row r="21" spans="1:21" ht="12.75">
      <c r="A21" s="26" t="s">
        <v>637</v>
      </c>
      <c r="B21" s="14" t="s">
        <v>530</v>
      </c>
      <c r="C21" s="45"/>
      <c r="D21" s="6"/>
      <c r="E21" s="6"/>
      <c r="F21" s="6"/>
      <c r="G21" s="6"/>
      <c r="H21" s="6"/>
      <c r="I21" s="6"/>
      <c r="J21" s="6"/>
      <c r="K21" s="6"/>
      <c r="L21" s="6"/>
      <c r="M21" s="6">
        <v>4</v>
      </c>
      <c r="N21" s="6">
        <v>1</v>
      </c>
      <c r="O21" s="6"/>
      <c r="P21" s="6"/>
      <c r="Q21" s="6"/>
      <c r="R21" s="83"/>
      <c r="S21" s="26">
        <f t="shared" si="0"/>
        <v>4</v>
      </c>
      <c r="T21" s="14">
        <f t="shared" si="1"/>
        <v>1</v>
      </c>
      <c r="U21" s="19">
        <f t="shared" si="2"/>
        <v>5</v>
      </c>
    </row>
    <row r="22" spans="1:21" ht="12.75">
      <c r="A22" s="26" t="s">
        <v>594</v>
      </c>
      <c r="B22" s="14" t="s">
        <v>531</v>
      </c>
      <c r="C22" s="45"/>
      <c r="D22" s="6"/>
      <c r="E22" s="6"/>
      <c r="F22" s="6"/>
      <c r="G22" s="6"/>
      <c r="H22" s="6"/>
      <c r="I22" s="6"/>
      <c r="J22" s="6"/>
      <c r="K22" s="6"/>
      <c r="L22" s="6"/>
      <c r="M22" s="6">
        <v>4</v>
      </c>
      <c r="N22" s="6"/>
      <c r="O22" s="6"/>
      <c r="P22" s="6"/>
      <c r="Q22" s="6"/>
      <c r="R22" s="83"/>
      <c r="S22" s="26">
        <f t="shared" si="0"/>
        <v>4</v>
      </c>
      <c r="T22" s="14">
        <f t="shared" si="1"/>
        <v>0</v>
      </c>
      <c r="U22" s="19">
        <f t="shared" si="2"/>
        <v>4</v>
      </c>
    </row>
    <row r="23" spans="1:21" ht="12.75">
      <c r="A23" s="26" t="s">
        <v>595</v>
      </c>
      <c r="B23" s="14" t="s">
        <v>532</v>
      </c>
      <c r="C23" s="45"/>
      <c r="D23" s="6"/>
      <c r="E23" s="6"/>
      <c r="F23" s="6"/>
      <c r="G23" s="6"/>
      <c r="H23" s="6"/>
      <c r="I23" s="6"/>
      <c r="J23" s="6"/>
      <c r="K23" s="6"/>
      <c r="L23" s="6">
        <v>1</v>
      </c>
      <c r="M23" s="6">
        <v>6</v>
      </c>
      <c r="N23" s="6">
        <v>1</v>
      </c>
      <c r="O23" s="6"/>
      <c r="P23" s="6"/>
      <c r="Q23" s="6"/>
      <c r="R23" s="83"/>
      <c r="S23" s="26">
        <f t="shared" si="0"/>
        <v>6</v>
      </c>
      <c r="T23" s="14">
        <f t="shared" si="1"/>
        <v>2</v>
      </c>
      <c r="U23" s="19">
        <f t="shared" si="2"/>
        <v>8</v>
      </c>
    </row>
    <row r="24" spans="1:21" ht="12.75">
      <c r="A24" s="26" t="s">
        <v>638</v>
      </c>
      <c r="B24" s="14" t="s">
        <v>533</v>
      </c>
      <c r="C24" s="45"/>
      <c r="D24" s="6"/>
      <c r="E24" s="6"/>
      <c r="F24" s="6"/>
      <c r="G24" s="6"/>
      <c r="H24" s="6"/>
      <c r="I24" s="6"/>
      <c r="J24" s="6"/>
      <c r="K24" s="6"/>
      <c r="L24" s="6">
        <v>1</v>
      </c>
      <c r="M24" s="6"/>
      <c r="N24" s="6">
        <v>1</v>
      </c>
      <c r="O24" s="6"/>
      <c r="P24" s="6"/>
      <c r="Q24" s="6"/>
      <c r="R24" s="83"/>
      <c r="S24" s="26">
        <f t="shared" si="0"/>
        <v>0</v>
      </c>
      <c r="T24" s="14">
        <f t="shared" si="1"/>
        <v>2</v>
      </c>
      <c r="U24" s="19">
        <f t="shared" si="2"/>
        <v>2</v>
      </c>
    </row>
    <row r="25" spans="1:21" ht="12.75">
      <c r="A25" s="26" t="s">
        <v>596</v>
      </c>
      <c r="B25" s="14" t="s">
        <v>534</v>
      </c>
      <c r="C25" s="45"/>
      <c r="D25" s="6"/>
      <c r="E25" s="6"/>
      <c r="F25" s="6">
        <v>2</v>
      </c>
      <c r="G25" s="6"/>
      <c r="H25" s="6">
        <v>1</v>
      </c>
      <c r="I25" s="6"/>
      <c r="J25" s="6">
        <v>1</v>
      </c>
      <c r="K25" s="6"/>
      <c r="L25" s="6">
        <v>1</v>
      </c>
      <c r="M25" s="6">
        <v>10</v>
      </c>
      <c r="N25" s="6">
        <v>11</v>
      </c>
      <c r="O25" s="6"/>
      <c r="P25" s="6">
        <v>1</v>
      </c>
      <c r="Q25" s="6"/>
      <c r="R25" s="83"/>
      <c r="S25" s="26">
        <f t="shared" si="0"/>
        <v>10</v>
      </c>
      <c r="T25" s="14">
        <f t="shared" si="1"/>
        <v>17</v>
      </c>
      <c r="U25" s="19">
        <f t="shared" si="2"/>
        <v>27</v>
      </c>
    </row>
    <row r="26" spans="1:21" ht="12.75">
      <c r="A26" s="26" t="s">
        <v>597</v>
      </c>
      <c r="B26" s="14" t="s">
        <v>535</v>
      </c>
      <c r="C26" s="45"/>
      <c r="D26" s="6"/>
      <c r="E26" s="6"/>
      <c r="F26" s="6"/>
      <c r="G26" s="6"/>
      <c r="H26" s="6"/>
      <c r="I26" s="6"/>
      <c r="J26" s="6"/>
      <c r="K26" s="6"/>
      <c r="L26" s="6"/>
      <c r="M26" s="6">
        <v>2</v>
      </c>
      <c r="N26" s="6">
        <v>1</v>
      </c>
      <c r="O26" s="6"/>
      <c r="P26" s="6"/>
      <c r="Q26" s="6"/>
      <c r="R26" s="83"/>
      <c r="S26" s="26">
        <f t="shared" si="0"/>
        <v>2</v>
      </c>
      <c r="T26" s="14">
        <f t="shared" si="1"/>
        <v>1</v>
      </c>
      <c r="U26" s="19">
        <f t="shared" si="2"/>
        <v>3</v>
      </c>
    </row>
    <row r="27" spans="1:21" ht="12.75">
      <c r="A27" s="26" t="s">
        <v>598</v>
      </c>
      <c r="B27" s="14" t="s">
        <v>536</v>
      </c>
      <c r="C27" s="45"/>
      <c r="D27" s="6"/>
      <c r="E27" s="6"/>
      <c r="F27" s="6"/>
      <c r="G27" s="6"/>
      <c r="H27" s="6"/>
      <c r="I27" s="6"/>
      <c r="J27" s="6"/>
      <c r="K27" s="6"/>
      <c r="L27" s="6"/>
      <c r="M27" s="6"/>
      <c r="N27" s="6">
        <v>1</v>
      </c>
      <c r="O27" s="6">
        <v>1</v>
      </c>
      <c r="P27" s="6"/>
      <c r="Q27" s="6"/>
      <c r="R27" s="83"/>
      <c r="S27" s="26">
        <f t="shared" si="0"/>
        <v>1</v>
      </c>
      <c r="T27" s="14">
        <f t="shared" si="1"/>
        <v>1</v>
      </c>
      <c r="U27" s="19">
        <f t="shared" si="2"/>
        <v>2</v>
      </c>
    </row>
    <row r="28" spans="1:21" ht="12.75">
      <c r="A28" s="26" t="s">
        <v>636</v>
      </c>
      <c r="B28" s="14" t="s">
        <v>537</v>
      </c>
      <c r="C28" s="45"/>
      <c r="D28" s="6"/>
      <c r="E28" s="6"/>
      <c r="F28" s="6"/>
      <c r="G28" s="6"/>
      <c r="H28" s="6"/>
      <c r="I28" s="6"/>
      <c r="J28" s="6"/>
      <c r="K28" s="6"/>
      <c r="L28" s="6"/>
      <c r="M28" s="6">
        <v>1</v>
      </c>
      <c r="N28" s="6"/>
      <c r="O28" s="6"/>
      <c r="P28" s="6"/>
      <c r="Q28" s="6"/>
      <c r="R28" s="83"/>
      <c r="S28" s="26">
        <f t="shared" si="0"/>
        <v>1</v>
      </c>
      <c r="T28" s="14">
        <f t="shared" si="1"/>
        <v>0</v>
      </c>
      <c r="U28" s="19">
        <f t="shared" si="2"/>
        <v>1</v>
      </c>
    </row>
    <row r="29" spans="1:21" ht="12.75">
      <c r="A29" s="26" t="s">
        <v>599</v>
      </c>
      <c r="B29" s="14" t="s">
        <v>538</v>
      </c>
      <c r="C29" s="45"/>
      <c r="D29" s="6"/>
      <c r="E29" s="6"/>
      <c r="F29" s="6"/>
      <c r="G29" s="6"/>
      <c r="H29" s="6"/>
      <c r="I29" s="6"/>
      <c r="J29" s="6"/>
      <c r="K29" s="6"/>
      <c r="L29" s="6"/>
      <c r="M29" s="6"/>
      <c r="N29" s="6">
        <v>6</v>
      </c>
      <c r="O29" s="6"/>
      <c r="P29" s="6"/>
      <c r="Q29" s="6"/>
      <c r="R29" s="83"/>
      <c r="S29" s="26">
        <f t="shared" si="0"/>
        <v>0</v>
      </c>
      <c r="T29" s="14">
        <f t="shared" si="1"/>
        <v>6</v>
      </c>
      <c r="U29" s="19">
        <f t="shared" si="2"/>
        <v>6</v>
      </c>
    </row>
    <row r="30" spans="1:21" ht="12.75">
      <c r="A30" s="26" t="s">
        <v>645</v>
      </c>
      <c r="B30" s="14" t="s">
        <v>539</v>
      </c>
      <c r="C30" s="45"/>
      <c r="D30" s="6"/>
      <c r="E30" s="6"/>
      <c r="F30" s="6"/>
      <c r="G30" s="6"/>
      <c r="H30" s="6"/>
      <c r="I30" s="6"/>
      <c r="J30" s="6"/>
      <c r="K30" s="6"/>
      <c r="L30" s="6"/>
      <c r="M30" s="6"/>
      <c r="N30" s="6">
        <v>1</v>
      </c>
      <c r="O30" s="6"/>
      <c r="P30" s="6"/>
      <c r="Q30" s="6"/>
      <c r="R30" s="83"/>
      <c r="S30" s="26">
        <f t="shared" si="0"/>
        <v>0</v>
      </c>
      <c r="T30" s="14">
        <f t="shared" si="1"/>
        <v>1</v>
      </c>
      <c r="U30" s="19">
        <f t="shared" si="2"/>
        <v>1</v>
      </c>
    </row>
    <row r="31" spans="1:21" ht="12.75">
      <c r="A31" s="26" t="s">
        <v>600</v>
      </c>
      <c r="B31" s="14" t="s">
        <v>540</v>
      </c>
      <c r="C31" s="45"/>
      <c r="D31" s="6">
        <v>1</v>
      </c>
      <c r="E31" s="6"/>
      <c r="F31" s="6"/>
      <c r="G31" s="6"/>
      <c r="H31" s="6"/>
      <c r="I31" s="6"/>
      <c r="J31" s="6"/>
      <c r="K31" s="6"/>
      <c r="L31" s="6">
        <v>4</v>
      </c>
      <c r="M31" s="6"/>
      <c r="N31" s="6">
        <v>13</v>
      </c>
      <c r="O31" s="6"/>
      <c r="P31" s="6">
        <v>6</v>
      </c>
      <c r="Q31" s="6"/>
      <c r="R31" s="83"/>
      <c r="S31" s="26">
        <f t="shared" si="0"/>
        <v>0</v>
      </c>
      <c r="T31" s="14">
        <f t="shared" si="1"/>
        <v>24</v>
      </c>
      <c r="U31" s="19">
        <f t="shared" si="2"/>
        <v>24</v>
      </c>
    </row>
    <row r="32" spans="1:21" ht="12.75">
      <c r="A32" s="26" t="s">
        <v>601</v>
      </c>
      <c r="B32" s="14" t="s">
        <v>541</v>
      </c>
      <c r="C32" s="45"/>
      <c r="D32" s="6"/>
      <c r="E32" s="6"/>
      <c r="F32" s="6"/>
      <c r="G32" s="6"/>
      <c r="H32" s="6"/>
      <c r="I32" s="6">
        <v>1</v>
      </c>
      <c r="J32" s="6"/>
      <c r="K32" s="6">
        <v>1</v>
      </c>
      <c r="L32" s="6">
        <v>1</v>
      </c>
      <c r="M32" s="6">
        <v>5</v>
      </c>
      <c r="N32" s="6">
        <v>4</v>
      </c>
      <c r="O32" s="6">
        <v>1</v>
      </c>
      <c r="P32" s="6"/>
      <c r="Q32" s="6"/>
      <c r="R32" s="83"/>
      <c r="S32" s="26">
        <f t="shared" si="0"/>
        <v>8</v>
      </c>
      <c r="T32" s="14">
        <f t="shared" si="1"/>
        <v>5</v>
      </c>
      <c r="U32" s="19">
        <f t="shared" si="2"/>
        <v>13</v>
      </c>
    </row>
    <row r="33" spans="1:21" ht="12.75">
      <c r="A33" s="26" t="s">
        <v>602</v>
      </c>
      <c r="B33" s="14" t="s">
        <v>542</v>
      </c>
      <c r="C33" s="45"/>
      <c r="D33" s="6"/>
      <c r="E33" s="6"/>
      <c r="F33" s="6"/>
      <c r="G33" s="6"/>
      <c r="H33" s="6"/>
      <c r="I33" s="6"/>
      <c r="J33" s="6"/>
      <c r="K33" s="6"/>
      <c r="L33" s="6"/>
      <c r="M33" s="6"/>
      <c r="N33" s="6">
        <v>3</v>
      </c>
      <c r="O33" s="6"/>
      <c r="P33" s="6"/>
      <c r="Q33" s="6">
        <v>1</v>
      </c>
      <c r="R33" s="83"/>
      <c r="S33" s="26">
        <f t="shared" si="0"/>
        <v>1</v>
      </c>
      <c r="T33" s="14">
        <f t="shared" si="1"/>
        <v>3</v>
      </c>
      <c r="U33" s="19">
        <f t="shared" si="2"/>
        <v>4</v>
      </c>
    </row>
    <row r="34" spans="1:21" ht="12.75">
      <c r="A34" s="26" t="s">
        <v>605</v>
      </c>
      <c r="B34" s="14" t="s">
        <v>543</v>
      </c>
      <c r="C34" s="45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>
        <v>5</v>
      </c>
      <c r="O34" s="6"/>
      <c r="P34" s="6"/>
      <c r="Q34" s="6"/>
      <c r="R34" s="83"/>
      <c r="S34" s="26">
        <f t="shared" si="0"/>
        <v>1</v>
      </c>
      <c r="T34" s="14">
        <f t="shared" si="1"/>
        <v>5</v>
      </c>
      <c r="U34" s="19">
        <f t="shared" si="2"/>
        <v>6</v>
      </c>
    </row>
    <row r="35" spans="1:21" ht="12.75">
      <c r="A35" s="26" t="s">
        <v>606</v>
      </c>
      <c r="B35" s="14" t="s">
        <v>544</v>
      </c>
      <c r="C35" s="45"/>
      <c r="D35" s="6"/>
      <c r="E35" s="6"/>
      <c r="F35" s="6"/>
      <c r="G35" s="6"/>
      <c r="H35" s="6"/>
      <c r="I35" s="6"/>
      <c r="J35" s="6"/>
      <c r="K35" s="6"/>
      <c r="L35" s="6"/>
      <c r="M35" s="6">
        <v>5</v>
      </c>
      <c r="N35" s="6">
        <v>2</v>
      </c>
      <c r="O35" s="6"/>
      <c r="P35" s="6"/>
      <c r="Q35" s="6">
        <v>1</v>
      </c>
      <c r="R35" s="83"/>
      <c r="S35" s="26">
        <f t="shared" si="0"/>
        <v>6</v>
      </c>
      <c r="T35" s="14">
        <f t="shared" si="1"/>
        <v>2</v>
      </c>
      <c r="U35" s="19">
        <f t="shared" si="2"/>
        <v>8</v>
      </c>
    </row>
    <row r="36" spans="1:21" ht="12.75">
      <c r="A36" s="26" t="s">
        <v>607</v>
      </c>
      <c r="B36" s="14" t="s">
        <v>545</v>
      </c>
      <c r="C36" s="45"/>
      <c r="D36" s="6"/>
      <c r="E36" s="6"/>
      <c r="F36" s="6">
        <v>2</v>
      </c>
      <c r="G36" s="6"/>
      <c r="H36" s="6"/>
      <c r="I36" s="6"/>
      <c r="J36" s="6"/>
      <c r="K36" s="6"/>
      <c r="L36" s="6"/>
      <c r="M36" s="6"/>
      <c r="N36" s="6">
        <v>2</v>
      </c>
      <c r="O36" s="6">
        <v>1</v>
      </c>
      <c r="P36" s="6"/>
      <c r="Q36" s="6"/>
      <c r="R36" s="83"/>
      <c r="S36" s="26">
        <f t="shared" si="0"/>
        <v>1</v>
      </c>
      <c r="T36" s="14">
        <f t="shared" si="1"/>
        <v>4</v>
      </c>
      <c r="U36" s="19">
        <f t="shared" si="2"/>
        <v>5</v>
      </c>
    </row>
    <row r="37" spans="1:21" ht="12.75">
      <c r="A37" s="26" t="s">
        <v>608</v>
      </c>
      <c r="B37" s="14" t="s">
        <v>546</v>
      </c>
      <c r="C37" s="45"/>
      <c r="D37" s="6"/>
      <c r="E37" s="6"/>
      <c r="F37" s="6"/>
      <c r="G37" s="6"/>
      <c r="H37" s="6"/>
      <c r="I37" s="6"/>
      <c r="J37" s="6"/>
      <c r="K37" s="6"/>
      <c r="L37" s="6"/>
      <c r="M37" s="6">
        <v>2</v>
      </c>
      <c r="N37" s="6">
        <v>1</v>
      </c>
      <c r="O37" s="6"/>
      <c r="P37" s="6"/>
      <c r="Q37" s="6"/>
      <c r="R37" s="83"/>
      <c r="S37" s="26">
        <f t="shared" si="0"/>
        <v>2</v>
      </c>
      <c r="T37" s="14">
        <f t="shared" si="1"/>
        <v>1</v>
      </c>
      <c r="U37" s="19">
        <f t="shared" si="2"/>
        <v>3</v>
      </c>
    </row>
    <row r="38" spans="1:21" ht="12.75">
      <c r="A38" s="26" t="s">
        <v>635</v>
      </c>
      <c r="B38" s="14" t="s">
        <v>547</v>
      </c>
      <c r="C38" s="45"/>
      <c r="D38" s="6"/>
      <c r="E38" s="6"/>
      <c r="F38" s="6"/>
      <c r="G38" s="6"/>
      <c r="H38" s="6"/>
      <c r="I38" s="6"/>
      <c r="J38" s="6"/>
      <c r="K38" s="6"/>
      <c r="L38" s="6"/>
      <c r="M38" s="6"/>
      <c r="N38" s="6">
        <v>1</v>
      </c>
      <c r="O38" s="6"/>
      <c r="P38" s="6"/>
      <c r="Q38" s="6"/>
      <c r="R38" s="83"/>
      <c r="S38" s="26">
        <f t="shared" si="0"/>
        <v>0</v>
      </c>
      <c r="T38" s="14">
        <f t="shared" si="1"/>
        <v>1</v>
      </c>
      <c r="U38" s="19">
        <f t="shared" si="2"/>
        <v>1</v>
      </c>
    </row>
    <row r="39" spans="1:21" ht="12.75">
      <c r="A39" s="26" t="s">
        <v>609</v>
      </c>
      <c r="B39" s="14" t="s">
        <v>548</v>
      </c>
      <c r="C39" s="45"/>
      <c r="D39" s="6"/>
      <c r="E39" s="6"/>
      <c r="F39" s="6">
        <v>1</v>
      </c>
      <c r="G39" s="6"/>
      <c r="H39" s="6"/>
      <c r="I39" s="6">
        <v>1</v>
      </c>
      <c r="J39" s="6"/>
      <c r="K39" s="6"/>
      <c r="L39" s="6"/>
      <c r="M39" s="6">
        <v>6</v>
      </c>
      <c r="N39" s="6">
        <v>14</v>
      </c>
      <c r="O39" s="6">
        <v>1</v>
      </c>
      <c r="P39" s="6">
        <v>2</v>
      </c>
      <c r="Q39" s="6"/>
      <c r="R39" s="83">
        <v>1</v>
      </c>
      <c r="S39" s="26">
        <f t="shared" si="0"/>
        <v>8</v>
      </c>
      <c r="T39" s="14">
        <f t="shared" si="1"/>
        <v>18</v>
      </c>
      <c r="U39" s="19">
        <f t="shared" si="2"/>
        <v>26</v>
      </c>
    </row>
    <row r="40" spans="1:21" ht="12.75">
      <c r="A40" s="26" t="s">
        <v>119</v>
      </c>
      <c r="B40" s="14" t="s">
        <v>118</v>
      </c>
      <c r="C40" s="45"/>
      <c r="D40" s="6"/>
      <c r="E40" s="6"/>
      <c r="F40" s="6"/>
      <c r="G40" s="6"/>
      <c r="H40" s="6"/>
      <c r="I40" s="6"/>
      <c r="J40" s="6"/>
      <c r="K40" s="6"/>
      <c r="L40" s="6"/>
      <c r="M40" s="6">
        <v>2</v>
      </c>
      <c r="N40" s="6"/>
      <c r="O40" s="6"/>
      <c r="P40" s="6"/>
      <c r="Q40" s="6"/>
      <c r="R40" s="83"/>
      <c r="S40" s="26">
        <f t="shared" si="0"/>
        <v>2</v>
      </c>
      <c r="T40" s="14">
        <f t="shared" si="1"/>
        <v>0</v>
      </c>
      <c r="U40" s="19">
        <f t="shared" si="2"/>
        <v>2</v>
      </c>
    </row>
    <row r="41" spans="1:21" ht="12.75">
      <c r="A41" s="26" t="s">
        <v>610</v>
      </c>
      <c r="B41" s="14" t="s">
        <v>549</v>
      </c>
      <c r="C41" s="45"/>
      <c r="D41" s="6"/>
      <c r="E41" s="6"/>
      <c r="F41" s="6"/>
      <c r="G41" s="6"/>
      <c r="H41" s="6"/>
      <c r="I41" s="6"/>
      <c r="J41" s="6"/>
      <c r="K41" s="6"/>
      <c r="L41" s="6"/>
      <c r="M41" s="6">
        <v>1</v>
      </c>
      <c r="N41" s="6"/>
      <c r="O41" s="6"/>
      <c r="P41" s="6"/>
      <c r="Q41" s="6">
        <v>1</v>
      </c>
      <c r="R41" s="83"/>
      <c r="S41" s="26">
        <f t="shared" si="0"/>
        <v>2</v>
      </c>
      <c r="T41" s="14">
        <f t="shared" si="1"/>
        <v>0</v>
      </c>
      <c r="U41" s="19">
        <f t="shared" si="2"/>
        <v>2</v>
      </c>
    </row>
    <row r="42" spans="1:21" ht="12.75">
      <c r="A42" s="26" t="s">
        <v>611</v>
      </c>
      <c r="B42" s="14" t="s">
        <v>550</v>
      </c>
      <c r="C42" s="45"/>
      <c r="D42" s="6"/>
      <c r="E42" s="6"/>
      <c r="F42" s="6"/>
      <c r="G42" s="6"/>
      <c r="H42" s="6"/>
      <c r="I42" s="6"/>
      <c r="J42" s="6"/>
      <c r="K42" s="6"/>
      <c r="L42" s="6"/>
      <c r="M42" s="6"/>
      <c r="N42" s="6">
        <v>1</v>
      </c>
      <c r="O42" s="6"/>
      <c r="P42" s="6"/>
      <c r="Q42" s="6"/>
      <c r="R42" s="83"/>
      <c r="S42" s="26">
        <f t="shared" si="0"/>
        <v>0</v>
      </c>
      <c r="T42" s="14">
        <f t="shared" si="1"/>
        <v>1</v>
      </c>
      <c r="U42" s="19">
        <f t="shared" si="2"/>
        <v>1</v>
      </c>
    </row>
    <row r="43" spans="1:21" ht="12.75">
      <c r="A43" s="26" t="s">
        <v>612</v>
      </c>
      <c r="B43" s="14" t="s">
        <v>551</v>
      </c>
      <c r="C43" s="45"/>
      <c r="D43" s="6"/>
      <c r="E43" s="6"/>
      <c r="F43" s="6"/>
      <c r="G43" s="6"/>
      <c r="H43" s="6"/>
      <c r="I43" s="6"/>
      <c r="J43" s="6"/>
      <c r="K43" s="6"/>
      <c r="L43" s="6"/>
      <c r="M43" s="6">
        <v>1</v>
      </c>
      <c r="N43" s="6"/>
      <c r="O43" s="6"/>
      <c r="P43" s="6"/>
      <c r="Q43" s="6"/>
      <c r="R43" s="83"/>
      <c r="S43" s="26">
        <f t="shared" si="0"/>
        <v>1</v>
      </c>
      <c r="T43" s="14">
        <f t="shared" si="1"/>
        <v>0</v>
      </c>
      <c r="U43" s="19">
        <f t="shared" si="2"/>
        <v>1</v>
      </c>
    </row>
    <row r="44" spans="1:21" ht="12.75">
      <c r="A44" s="26" t="s">
        <v>613</v>
      </c>
      <c r="B44" s="14" t="s">
        <v>552</v>
      </c>
      <c r="C44" s="45"/>
      <c r="D44" s="6"/>
      <c r="E44" s="6"/>
      <c r="F44" s="6"/>
      <c r="G44" s="6"/>
      <c r="H44" s="6"/>
      <c r="I44" s="6">
        <v>2</v>
      </c>
      <c r="J44" s="6"/>
      <c r="K44" s="6">
        <v>1</v>
      </c>
      <c r="L44" s="6"/>
      <c r="M44" s="6">
        <v>1</v>
      </c>
      <c r="N44" s="6">
        <v>3</v>
      </c>
      <c r="O44" s="6">
        <v>1</v>
      </c>
      <c r="P44" s="6">
        <v>1</v>
      </c>
      <c r="Q44" s="6"/>
      <c r="R44" s="83"/>
      <c r="S44" s="26">
        <f t="shared" si="0"/>
        <v>5</v>
      </c>
      <c r="T44" s="14">
        <f t="shared" si="1"/>
        <v>4</v>
      </c>
      <c r="U44" s="19">
        <f t="shared" si="2"/>
        <v>9</v>
      </c>
    </row>
    <row r="45" spans="1:21" ht="12.75">
      <c r="A45" s="26" t="s">
        <v>121</v>
      </c>
      <c r="B45" s="14" t="s">
        <v>120</v>
      </c>
      <c r="C45" s="45"/>
      <c r="D45" s="6"/>
      <c r="E45" s="6"/>
      <c r="F45" s="6"/>
      <c r="G45" s="6"/>
      <c r="H45" s="6"/>
      <c r="I45" s="6"/>
      <c r="J45" s="6"/>
      <c r="K45" s="6"/>
      <c r="L45" s="6"/>
      <c r="M45" s="6">
        <v>1</v>
      </c>
      <c r="N45" s="6"/>
      <c r="O45" s="6"/>
      <c r="P45" s="6"/>
      <c r="Q45" s="6"/>
      <c r="R45" s="83"/>
      <c r="S45" s="26">
        <f t="shared" si="0"/>
        <v>1</v>
      </c>
      <c r="T45" s="14">
        <f t="shared" si="1"/>
        <v>0</v>
      </c>
      <c r="U45" s="19">
        <f t="shared" si="2"/>
        <v>1</v>
      </c>
    </row>
    <row r="46" spans="1:21" ht="12.75">
      <c r="A46" s="26" t="s">
        <v>614</v>
      </c>
      <c r="B46" s="14" t="s">
        <v>553</v>
      </c>
      <c r="C46" s="45"/>
      <c r="D46" s="6"/>
      <c r="E46" s="6"/>
      <c r="F46" s="6"/>
      <c r="G46" s="6"/>
      <c r="H46" s="6"/>
      <c r="I46" s="6"/>
      <c r="J46" s="6"/>
      <c r="K46" s="6"/>
      <c r="L46" s="6"/>
      <c r="M46" s="6"/>
      <c r="N46" s="6">
        <v>1</v>
      </c>
      <c r="O46" s="6"/>
      <c r="P46" s="6"/>
      <c r="Q46" s="6"/>
      <c r="R46" s="83"/>
      <c r="S46" s="26">
        <f t="shared" si="0"/>
        <v>0</v>
      </c>
      <c r="T46" s="14">
        <f t="shared" si="1"/>
        <v>1</v>
      </c>
      <c r="U46" s="19">
        <f t="shared" si="2"/>
        <v>1</v>
      </c>
    </row>
    <row r="47" spans="1:21" ht="12.75">
      <c r="A47" s="26" t="s">
        <v>615</v>
      </c>
      <c r="B47" s="14" t="s">
        <v>554</v>
      </c>
      <c r="C47" s="45"/>
      <c r="D47" s="6"/>
      <c r="E47" s="6"/>
      <c r="F47" s="6"/>
      <c r="G47" s="6"/>
      <c r="H47" s="6"/>
      <c r="I47" s="6"/>
      <c r="J47" s="6"/>
      <c r="K47" s="6"/>
      <c r="L47" s="6">
        <v>1</v>
      </c>
      <c r="M47" s="6"/>
      <c r="N47" s="6">
        <v>1</v>
      </c>
      <c r="O47" s="6"/>
      <c r="P47" s="6"/>
      <c r="Q47" s="6"/>
      <c r="R47" s="83"/>
      <c r="S47" s="26">
        <f t="shared" si="0"/>
        <v>0</v>
      </c>
      <c r="T47" s="14">
        <f t="shared" si="1"/>
        <v>2</v>
      </c>
      <c r="U47" s="19">
        <f t="shared" si="2"/>
        <v>2</v>
      </c>
    </row>
    <row r="48" spans="1:21" ht="12.75">
      <c r="A48" s="26" t="s">
        <v>616</v>
      </c>
      <c r="B48" s="14" t="s">
        <v>555</v>
      </c>
      <c r="C48" s="45"/>
      <c r="D48" s="6"/>
      <c r="E48" s="6">
        <v>1</v>
      </c>
      <c r="F48" s="6"/>
      <c r="G48" s="6"/>
      <c r="H48" s="6"/>
      <c r="I48" s="6"/>
      <c r="J48" s="6"/>
      <c r="K48" s="6">
        <v>3</v>
      </c>
      <c r="L48" s="6"/>
      <c r="M48" s="6">
        <v>5</v>
      </c>
      <c r="N48" s="6"/>
      <c r="O48" s="6">
        <v>2</v>
      </c>
      <c r="P48" s="6"/>
      <c r="Q48" s="6"/>
      <c r="R48" s="83"/>
      <c r="S48" s="26">
        <f t="shared" si="0"/>
        <v>11</v>
      </c>
      <c r="T48" s="14">
        <f t="shared" si="1"/>
        <v>0</v>
      </c>
      <c r="U48" s="19">
        <f t="shared" si="2"/>
        <v>11</v>
      </c>
    </row>
    <row r="49" spans="1:21" ht="12.75">
      <c r="A49" s="26" t="s">
        <v>643</v>
      </c>
      <c r="B49" s="14" t="s">
        <v>556</v>
      </c>
      <c r="C49" s="4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>
        <v>1</v>
      </c>
      <c r="P49" s="6"/>
      <c r="Q49" s="6"/>
      <c r="R49" s="83"/>
      <c r="S49" s="26">
        <f t="shared" si="0"/>
        <v>1</v>
      </c>
      <c r="T49" s="14">
        <f t="shared" si="1"/>
        <v>0</v>
      </c>
      <c r="U49" s="19">
        <f t="shared" si="2"/>
        <v>1</v>
      </c>
    </row>
    <row r="50" spans="1:21" ht="12.75">
      <c r="A50" s="26" t="s">
        <v>617</v>
      </c>
      <c r="B50" s="14" t="s">
        <v>557</v>
      </c>
      <c r="C50" s="45"/>
      <c r="D50" s="6"/>
      <c r="E50" s="6"/>
      <c r="F50" s="6">
        <v>1</v>
      </c>
      <c r="G50" s="6"/>
      <c r="H50" s="6"/>
      <c r="I50" s="6"/>
      <c r="J50" s="6"/>
      <c r="K50" s="6"/>
      <c r="L50" s="6"/>
      <c r="M50" s="6">
        <v>1</v>
      </c>
      <c r="N50" s="6"/>
      <c r="O50" s="6"/>
      <c r="P50" s="6"/>
      <c r="Q50" s="6"/>
      <c r="R50" s="83"/>
      <c r="S50" s="26">
        <f t="shared" si="0"/>
        <v>1</v>
      </c>
      <c r="T50" s="14">
        <f t="shared" si="1"/>
        <v>1</v>
      </c>
      <c r="U50" s="19">
        <f t="shared" si="2"/>
        <v>2</v>
      </c>
    </row>
    <row r="51" spans="1:21" ht="12.75">
      <c r="A51" s="26" t="s">
        <v>618</v>
      </c>
      <c r="B51" s="14" t="s">
        <v>558</v>
      </c>
      <c r="C51" s="45"/>
      <c r="D51" s="6"/>
      <c r="E51" s="6"/>
      <c r="F51" s="6">
        <v>1</v>
      </c>
      <c r="G51" s="6"/>
      <c r="H51" s="6"/>
      <c r="I51" s="6"/>
      <c r="J51" s="6">
        <v>1</v>
      </c>
      <c r="K51" s="6"/>
      <c r="L51" s="6"/>
      <c r="M51" s="6"/>
      <c r="N51" s="6">
        <v>2</v>
      </c>
      <c r="O51" s="6"/>
      <c r="P51" s="6"/>
      <c r="Q51" s="6"/>
      <c r="R51" s="83"/>
      <c r="S51" s="26">
        <f t="shared" si="0"/>
        <v>0</v>
      </c>
      <c r="T51" s="14">
        <f t="shared" si="1"/>
        <v>4</v>
      </c>
      <c r="U51" s="19">
        <f t="shared" si="2"/>
        <v>4</v>
      </c>
    </row>
    <row r="52" spans="1:21" ht="12.75">
      <c r="A52" s="26" t="s">
        <v>619</v>
      </c>
      <c r="B52" s="14" t="s">
        <v>559</v>
      </c>
      <c r="C52" s="45"/>
      <c r="D52" s="6"/>
      <c r="E52" s="6"/>
      <c r="F52" s="6"/>
      <c r="G52" s="6"/>
      <c r="H52" s="6"/>
      <c r="I52" s="6"/>
      <c r="J52" s="6"/>
      <c r="K52" s="6">
        <v>1</v>
      </c>
      <c r="L52" s="6"/>
      <c r="M52" s="6">
        <v>6</v>
      </c>
      <c r="N52" s="6">
        <v>2</v>
      </c>
      <c r="O52" s="6"/>
      <c r="P52" s="6"/>
      <c r="Q52" s="6"/>
      <c r="R52" s="83"/>
      <c r="S52" s="26">
        <f t="shared" si="0"/>
        <v>7</v>
      </c>
      <c r="T52" s="14">
        <f t="shared" si="1"/>
        <v>2</v>
      </c>
      <c r="U52" s="19">
        <f t="shared" si="2"/>
        <v>9</v>
      </c>
    </row>
    <row r="53" spans="1:21" ht="12.75">
      <c r="A53" s="26" t="s">
        <v>620</v>
      </c>
      <c r="B53" s="14" t="s">
        <v>560</v>
      </c>
      <c r="C53" s="45"/>
      <c r="D53" s="6"/>
      <c r="E53" s="6"/>
      <c r="F53" s="6"/>
      <c r="G53" s="6"/>
      <c r="H53" s="6"/>
      <c r="I53" s="6"/>
      <c r="J53" s="6"/>
      <c r="K53" s="6">
        <v>1</v>
      </c>
      <c r="L53" s="6"/>
      <c r="M53" s="6">
        <v>8</v>
      </c>
      <c r="N53" s="6"/>
      <c r="O53" s="6"/>
      <c r="P53" s="6"/>
      <c r="Q53" s="6"/>
      <c r="R53" s="83"/>
      <c r="S53" s="26">
        <f t="shared" si="0"/>
        <v>9</v>
      </c>
      <c r="T53" s="14">
        <f t="shared" si="1"/>
        <v>0</v>
      </c>
      <c r="U53" s="19">
        <f t="shared" si="2"/>
        <v>9</v>
      </c>
    </row>
    <row r="54" spans="1:21" ht="12.75">
      <c r="A54" s="26" t="s">
        <v>646</v>
      </c>
      <c r="B54" s="14" t="s">
        <v>561</v>
      </c>
      <c r="C54" s="45"/>
      <c r="D54" s="6"/>
      <c r="E54" s="6"/>
      <c r="F54" s="6"/>
      <c r="G54" s="6"/>
      <c r="H54" s="6"/>
      <c r="I54" s="6"/>
      <c r="J54" s="6"/>
      <c r="K54" s="6"/>
      <c r="L54" s="6"/>
      <c r="M54" s="6"/>
      <c r="N54" s="6">
        <v>1</v>
      </c>
      <c r="O54" s="6"/>
      <c r="P54" s="6"/>
      <c r="Q54" s="6"/>
      <c r="R54" s="83"/>
      <c r="S54" s="26">
        <f t="shared" si="0"/>
        <v>0</v>
      </c>
      <c r="T54" s="14">
        <f t="shared" si="1"/>
        <v>1</v>
      </c>
      <c r="U54" s="19">
        <f t="shared" si="2"/>
        <v>1</v>
      </c>
    </row>
    <row r="55" spans="1:21" ht="12.75">
      <c r="A55" s="26" t="s">
        <v>639</v>
      </c>
      <c r="B55" s="14" t="s">
        <v>562</v>
      </c>
      <c r="C55" s="45"/>
      <c r="D55" s="6"/>
      <c r="E55" s="6"/>
      <c r="F55" s="6"/>
      <c r="G55" s="6"/>
      <c r="H55" s="6"/>
      <c r="I55" s="6"/>
      <c r="J55" s="6"/>
      <c r="K55" s="6"/>
      <c r="L55" s="6"/>
      <c r="M55" s="6">
        <v>1</v>
      </c>
      <c r="N55" s="6"/>
      <c r="O55" s="6"/>
      <c r="P55" s="6"/>
      <c r="Q55" s="6"/>
      <c r="R55" s="83"/>
      <c r="S55" s="26">
        <f t="shared" si="0"/>
        <v>1</v>
      </c>
      <c r="T55" s="14">
        <f t="shared" si="1"/>
        <v>0</v>
      </c>
      <c r="U55" s="19">
        <f t="shared" si="2"/>
        <v>1</v>
      </c>
    </row>
    <row r="56" spans="1:21" ht="12.75">
      <c r="A56" s="26" t="s">
        <v>621</v>
      </c>
      <c r="B56" s="14" t="s">
        <v>563</v>
      </c>
      <c r="C56" s="45"/>
      <c r="D56" s="6"/>
      <c r="E56" s="6"/>
      <c r="F56" s="6"/>
      <c r="G56" s="6"/>
      <c r="H56" s="6"/>
      <c r="I56" s="6"/>
      <c r="J56" s="6">
        <v>1</v>
      </c>
      <c r="K56" s="6">
        <v>1</v>
      </c>
      <c r="L56" s="6"/>
      <c r="M56" s="6">
        <v>1</v>
      </c>
      <c r="N56" s="6">
        <v>14</v>
      </c>
      <c r="O56" s="6"/>
      <c r="P56" s="6">
        <v>1</v>
      </c>
      <c r="Q56" s="6"/>
      <c r="R56" s="83">
        <v>1</v>
      </c>
      <c r="S56" s="26">
        <f aca="true" t="shared" si="6" ref="S56:T58">C56+E56+G56+I56+K56+M56+O56+Q56</f>
        <v>2</v>
      </c>
      <c r="T56" s="14">
        <f t="shared" si="6"/>
        <v>17</v>
      </c>
      <c r="U56" s="19">
        <f>SUM(S56:T56)</f>
        <v>19</v>
      </c>
    </row>
    <row r="57" spans="1:21" ht="12.75">
      <c r="A57" s="26" t="s">
        <v>622</v>
      </c>
      <c r="B57" s="14" t="s">
        <v>564</v>
      </c>
      <c r="C57" s="45"/>
      <c r="D57" s="6"/>
      <c r="E57" s="6"/>
      <c r="F57" s="6"/>
      <c r="G57" s="6"/>
      <c r="H57" s="6"/>
      <c r="I57" s="6"/>
      <c r="J57" s="6"/>
      <c r="K57" s="6"/>
      <c r="L57" s="6">
        <v>1</v>
      </c>
      <c r="M57" s="6">
        <v>7</v>
      </c>
      <c r="N57" s="6">
        <v>3</v>
      </c>
      <c r="O57" s="6">
        <v>1</v>
      </c>
      <c r="P57" s="6"/>
      <c r="Q57" s="6"/>
      <c r="R57" s="83"/>
      <c r="S57" s="26">
        <f t="shared" si="6"/>
        <v>8</v>
      </c>
      <c r="T57" s="14">
        <f t="shared" si="6"/>
        <v>4</v>
      </c>
      <c r="U57" s="19">
        <f>SUM(S57:T57)</f>
        <v>12</v>
      </c>
    </row>
    <row r="58" spans="1:21" ht="12.75">
      <c r="A58" s="26" t="s">
        <v>623</v>
      </c>
      <c r="B58" s="14" t="s">
        <v>565</v>
      </c>
      <c r="C58" s="45"/>
      <c r="D58" s="6"/>
      <c r="E58" s="6">
        <v>2</v>
      </c>
      <c r="F58" s="6">
        <v>4</v>
      </c>
      <c r="G58" s="6"/>
      <c r="H58" s="6"/>
      <c r="I58" s="6"/>
      <c r="J58" s="6"/>
      <c r="K58" s="6"/>
      <c r="L58" s="6">
        <v>10</v>
      </c>
      <c r="M58" s="6">
        <v>10</v>
      </c>
      <c r="N58" s="6">
        <v>40</v>
      </c>
      <c r="O58" s="6">
        <v>2</v>
      </c>
      <c r="P58" s="6">
        <v>4</v>
      </c>
      <c r="Q58" s="6"/>
      <c r="R58" s="83">
        <v>1</v>
      </c>
      <c r="S58" s="26">
        <f t="shared" si="6"/>
        <v>14</v>
      </c>
      <c r="T58" s="14">
        <f t="shared" si="6"/>
        <v>59</v>
      </c>
      <c r="U58" s="19">
        <f>SUM(S58:T58)</f>
        <v>73</v>
      </c>
    </row>
    <row r="59" spans="1:21" ht="12.75">
      <c r="A59" s="26" t="s">
        <v>641</v>
      </c>
      <c r="B59" s="14" t="s">
        <v>566</v>
      </c>
      <c r="C59" s="45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v>1</v>
      </c>
      <c r="Q59" s="6"/>
      <c r="R59" s="83"/>
      <c r="S59" s="26">
        <f t="shared" si="0"/>
        <v>0</v>
      </c>
      <c r="T59" s="14">
        <f t="shared" si="1"/>
        <v>1</v>
      </c>
      <c r="U59" s="19">
        <f t="shared" si="2"/>
        <v>1</v>
      </c>
    </row>
    <row r="60" spans="1:21" ht="12.75">
      <c r="A60" s="26" t="s">
        <v>624</v>
      </c>
      <c r="B60" s="14" t="s">
        <v>567</v>
      </c>
      <c r="C60" s="45"/>
      <c r="D60" s="6"/>
      <c r="E60" s="6"/>
      <c r="F60" s="6"/>
      <c r="G60" s="6"/>
      <c r="H60" s="6"/>
      <c r="I60" s="6"/>
      <c r="J60" s="6"/>
      <c r="K60" s="6"/>
      <c r="L60" s="6"/>
      <c r="M60" s="6"/>
      <c r="N60" s="6">
        <v>2</v>
      </c>
      <c r="O60" s="6"/>
      <c r="P60" s="6"/>
      <c r="Q60" s="6"/>
      <c r="R60" s="83">
        <v>1</v>
      </c>
      <c r="S60" s="26">
        <f t="shared" si="0"/>
        <v>0</v>
      </c>
      <c r="T60" s="14">
        <f t="shared" si="1"/>
        <v>3</v>
      </c>
      <c r="U60" s="19">
        <f t="shared" si="2"/>
        <v>3</v>
      </c>
    </row>
    <row r="61" spans="1:21" ht="12.75">
      <c r="A61" s="26" t="s">
        <v>625</v>
      </c>
      <c r="B61" s="14" t="s">
        <v>568</v>
      </c>
      <c r="C61" s="45"/>
      <c r="D61" s="6"/>
      <c r="E61" s="6">
        <v>1</v>
      </c>
      <c r="F61" s="6"/>
      <c r="G61" s="6"/>
      <c r="H61" s="6"/>
      <c r="I61" s="6"/>
      <c r="J61" s="6"/>
      <c r="K61" s="6">
        <v>1</v>
      </c>
      <c r="L61" s="6"/>
      <c r="M61" s="6">
        <v>4</v>
      </c>
      <c r="N61" s="6">
        <v>4</v>
      </c>
      <c r="O61" s="6"/>
      <c r="P61" s="6">
        <v>2</v>
      </c>
      <c r="Q61" s="6"/>
      <c r="R61" s="83"/>
      <c r="S61" s="26">
        <f t="shared" si="0"/>
        <v>6</v>
      </c>
      <c r="T61" s="14">
        <f t="shared" si="1"/>
        <v>6</v>
      </c>
      <c r="U61" s="19">
        <f t="shared" si="2"/>
        <v>12</v>
      </c>
    </row>
    <row r="62" spans="1:21" ht="12.75">
      <c r="A62" s="26" t="s">
        <v>626</v>
      </c>
      <c r="B62" s="14" t="s">
        <v>569</v>
      </c>
      <c r="C62" s="45"/>
      <c r="D62" s="6"/>
      <c r="E62" s="6"/>
      <c r="F62" s="6"/>
      <c r="G62" s="6"/>
      <c r="H62" s="6"/>
      <c r="I62" s="6"/>
      <c r="J62" s="6"/>
      <c r="K62" s="6"/>
      <c r="L62" s="6"/>
      <c r="M62" s="6">
        <v>4</v>
      </c>
      <c r="N62" s="6">
        <v>6</v>
      </c>
      <c r="O62" s="6"/>
      <c r="P62" s="6">
        <v>3</v>
      </c>
      <c r="Q62" s="6"/>
      <c r="R62" s="83"/>
      <c r="S62" s="26">
        <f t="shared" si="0"/>
        <v>4</v>
      </c>
      <c r="T62" s="14">
        <f t="shared" si="1"/>
        <v>9</v>
      </c>
      <c r="U62" s="19">
        <f t="shared" si="2"/>
        <v>13</v>
      </c>
    </row>
    <row r="63" spans="1:21" ht="12.75">
      <c r="A63" s="26" t="s">
        <v>642</v>
      </c>
      <c r="B63" s="14" t="s">
        <v>570</v>
      </c>
      <c r="C63" s="45"/>
      <c r="D63" s="6"/>
      <c r="E63" s="6"/>
      <c r="F63" s="6"/>
      <c r="G63" s="6"/>
      <c r="H63" s="6"/>
      <c r="I63" s="6"/>
      <c r="J63" s="6"/>
      <c r="K63" s="6"/>
      <c r="L63" s="6"/>
      <c r="M63" s="6"/>
      <c r="N63" s="6">
        <v>1</v>
      </c>
      <c r="O63" s="6"/>
      <c r="P63" s="6"/>
      <c r="Q63" s="6"/>
      <c r="R63" s="83"/>
      <c r="S63" s="26">
        <f t="shared" si="0"/>
        <v>0</v>
      </c>
      <c r="T63" s="14">
        <f t="shared" si="1"/>
        <v>1</v>
      </c>
      <c r="U63" s="19">
        <f t="shared" si="2"/>
        <v>1</v>
      </c>
    </row>
    <row r="64" spans="1:21" ht="12.75">
      <c r="A64" s="26" t="s">
        <v>627</v>
      </c>
      <c r="B64" s="14" t="s">
        <v>571</v>
      </c>
      <c r="C64" s="45"/>
      <c r="D64" s="6"/>
      <c r="E64" s="6"/>
      <c r="F64" s="6"/>
      <c r="G64" s="6"/>
      <c r="H64" s="6"/>
      <c r="I64" s="6"/>
      <c r="J64" s="6"/>
      <c r="K64" s="6"/>
      <c r="L64" s="6"/>
      <c r="M64" s="6"/>
      <c r="N64" s="6">
        <v>1</v>
      </c>
      <c r="O64" s="6"/>
      <c r="P64" s="6"/>
      <c r="Q64" s="6"/>
      <c r="R64" s="83"/>
      <c r="S64" s="26">
        <f t="shared" si="0"/>
        <v>0</v>
      </c>
      <c r="T64" s="14">
        <f t="shared" si="1"/>
        <v>1</v>
      </c>
      <c r="U64" s="19">
        <f t="shared" si="2"/>
        <v>1</v>
      </c>
    </row>
    <row r="65" spans="1:21" ht="12.75">
      <c r="A65" s="26" t="s">
        <v>628</v>
      </c>
      <c r="B65" s="14" t="s">
        <v>572</v>
      </c>
      <c r="C65" s="45"/>
      <c r="D65" s="6"/>
      <c r="E65" s="6"/>
      <c r="F65" s="6">
        <v>1</v>
      </c>
      <c r="G65" s="6"/>
      <c r="H65" s="6"/>
      <c r="I65" s="6"/>
      <c r="J65" s="6"/>
      <c r="K65" s="6"/>
      <c r="L65" s="6">
        <v>1</v>
      </c>
      <c r="M65" s="6"/>
      <c r="N65" s="6">
        <v>2</v>
      </c>
      <c r="O65" s="6"/>
      <c r="P65" s="6">
        <v>2</v>
      </c>
      <c r="Q65" s="6"/>
      <c r="R65" s="83"/>
      <c r="S65" s="26">
        <f t="shared" si="0"/>
        <v>0</v>
      </c>
      <c r="T65" s="14">
        <f t="shared" si="1"/>
        <v>6</v>
      </c>
      <c r="U65" s="19">
        <f t="shared" si="2"/>
        <v>6</v>
      </c>
    </row>
    <row r="66" spans="1:21" ht="12.75">
      <c r="A66" s="26" t="s">
        <v>629</v>
      </c>
      <c r="B66" s="14" t="s">
        <v>573</v>
      </c>
      <c r="C66" s="45"/>
      <c r="D66" s="6"/>
      <c r="E66" s="6">
        <v>1</v>
      </c>
      <c r="F66" s="6"/>
      <c r="G66" s="6"/>
      <c r="H66" s="6"/>
      <c r="I66" s="6"/>
      <c r="J66" s="6"/>
      <c r="K66" s="6">
        <v>1</v>
      </c>
      <c r="L66" s="6"/>
      <c r="M66" s="6">
        <v>1</v>
      </c>
      <c r="N66" s="6">
        <v>10</v>
      </c>
      <c r="O66" s="6"/>
      <c r="P66" s="6">
        <v>1</v>
      </c>
      <c r="Q66" s="6"/>
      <c r="R66" s="83">
        <v>1</v>
      </c>
      <c r="S66" s="26">
        <f t="shared" si="0"/>
        <v>3</v>
      </c>
      <c r="T66" s="14">
        <f t="shared" si="1"/>
        <v>12</v>
      </c>
      <c r="U66" s="19">
        <f t="shared" si="2"/>
        <v>15</v>
      </c>
    </row>
    <row r="67" spans="1:21" ht="12.75">
      <c r="A67" s="26" t="s">
        <v>630</v>
      </c>
      <c r="B67" s="14" t="s">
        <v>574</v>
      </c>
      <c r="C67" s="45"/>
      <c r="D67" s="6"/>
      <c r="E67" s="6"/>
      <c r="F67" s="6"/>
      <c r="G67" s="6"/>
      <c r="H67" s="6"/>
      <c r="I67" s="6"/>
      <c r="J67" s="6"/>
      <c r="K67" s="6"/>
      <c r="L67" s="6"/>
      <c r="M67" s="6"/>
      <c r="N67" s="6">
        <v>6</v>
      </c>
      <c r="O67" s="6"/>
      <c r="P67" s="6"/>
      <c r="Q67" s="6"/>
      <c r="R67" s="83"/>
      <c r="S67" s="26">
        <f t="shared" si="0"/>
        <v>0</v>
      </c>
      <c r="T67" s="14">
        <f t="shared" si="1"/>
        <v>6</v>
      </c>
      <c r="U67" s="19">
        <f t="shared" si="2"/>
        <v>6</v>
      </c>
    </row>
    <row r="68" spans="1:21" ht="12.75">
      <c r="A68" s="26" t="s">
        <v>631</v>
      </c>
      <c r="B68" s="14" t="s">
        <v>575</v>
      </c>
      <c r="C68" s="45"/>
      <c r="D68" s="6"/>
      <c r="E68" s="6"/>
      <c r="F68" s="6"/>
      <c r="G68" s="6"/>
      <c r="H68" s="6"/>
      <c r="I68" s="6"/>
      <c r="J68" s="6"/>
      <c r="K68" s="6"/>
      <c r="L68" s="6"/>
      <c r="M68" s="6">
        <v>2</v>
      </c>
      <c r="N68" s="6"/>
      <c r="O68" s="6">
        <v>1</v>
      </c>
      <c r="P68" s="6"/>
      <c r="Q68" s="6"/>
      <c r="R68" s="83"/>
      <c r="S68" s="26">
        <f t="shared" si="0"/>
        <v>3</v>
      </c>
      <c r="T68" s="14">
        <f t="shared" si="1"/>
        <v>0</v>
      </c>
      <c r="U68" s="19">
        <f t="shared" si="2"/>
        <v>3</v>
      </c>
    </row>
    <row r="69" spans="1:21" ht="12.75">
      <c r="A69" s="26" t="s">
        <v>632</v>
      </c>
      <c r="B69" s="14" t="s">
        <v>576</v>
      </c>
      <c r="C69" s="45"/>
      <c r="D69" s="6"/>
      <c r="E69" s="6"/>
      <c r="F69" s="6"/>
      <c r="G69" s="6"/>
      <c r="H69" s="6"/>
      <c r="I69" s="6"/>
      <c r="J69" s="6"/>
      <c r="K69" s="6"/>
      <c r="L69" s="6"/>
      <c r="M69" s="6">
        <v>1</v>
      </c>
      <c r="N69" s="6">
        <v>2</v>
      </c>
      <c r="O69" s="6"/>
      <c r="P69" s="6"/>
      <c r="Q69" s="6"/>
      <c r="R69" s="83"/>
      <c r="S69" s="26">
        <f t="shared" si="0"/>
        <v>1</v>
      </c>
      <c r="T69" s="14">
        <f t="shared" si="1"/>
        <v>2</v>
      </c>
      <c r="U69" s="19">
        <f t="shared" si="2"/>
        <v>3</v>
      </c>
    </row>
    <row r="70" spans="1:21" ht="12.75">
      <c r="A70" s="26" t="s">
        <v>633</v>
      </c>
      <c r="B70" s="14" t="s">
        <v>577</v>
      </c>
      <c r="C70" s="45"/>
      <c r="D70" s="6"/>
      <c r="E70" s="6"/>
      <c r="F70" s="6"/>
      <c r="G70" s="6"/>
      <c r="H70" s="6"/>
      <c r="I70" s="6"/>
      <c r="J70" s="6"/>
      <c r="K70" s="6"/>
      <c r="L70" s="6">
        <v>2</v>
      </c>
      <c r="M70" s="6"/>
      <c r="N70" s="6">
        <v>7</v>
      </c>
      <c r="O70" s="6"/>
      <c r="P70" s="6">
        <v>3</v>
      </c>
      <c r="Q70" s="6"/>
      <c r="R70" s="83">
        <v>1</v>
      </c>
      <c r="S70" s="26">
        <f t="shared" si="0"/>
        <v>0</v>
      </c>
      <c r="T70" s="14">
        <f t="shared" si="1"/>
        <v>13</v>
      </c>
      <c r="U70" s="19">
        <f t="shared" si="2"/>
        <v>13</v>
      </c>
    </row>
    <row r="71" spans="1:21" ht="12.75">
      <c r="A71" s="27" t="s">
        <v>634</v>
      </c>
      <c r="B71" s="17" t="s">
        <v>578</v>
      </c>
      <c r="C71" s="46"/>
      <c r="D71" s="15"/>
      <c r="E71" s="15">
        <v>1</v>
      </c>
      <c r="F71" s="15"/>
      <c r="G71" s="15"/>
      <c r="H71" s="15"/>
      <c r="I71" s="15"/>
      <c r="J71" s="15"/>
      <c r="K71" s="15">
        <v>1</v>
      </c>
      <c r="L71" s="15">
        <v>2</v>
      </c>
      <c r="M71" s="15">
        <v>4</v>
      </c>
      <c r="N71" s="15">
        <v>15</v>
      </c>
      <c r="O71" s="15"/>
      <c r="P71" s="15">
        <v>1</v>
      </c>
      <c r="Q71" s="15"/>
      <c r="R71" s="84"/>
      <c r="S71" s="27">
        <f t="shared" si="0"/>
        <v>6</v>
      </c>
      <c r="T71" s="17">
        <f t="shared" si="1"/>
        <v>18</v>
      </c>
      <c r="U71" s="19">
        <f t="shared" si="2"/>
        <v>24</v>
      </c>
    </row>
    <row r="72" spans="1:21" ht="12.75">
      <c r="A72" t="s">
        <v>1</v>
      </c>
      <c r="C72">
        <f>SUM(C7:C71)</f>
        <v>2</v>
      </c>
      <c r="D72">
        <f aca="true" t="shared" si="7" ref="D72:U72">SUM(D7:D71)</f>
        <v>1</v>
      </c>
      <c r="E72">
        <f t="shared" si="7"/>
        <v>12</v>
      </c>
      <c r="F72">
        <f t="shared" si="7"/>
        <v>18</v>
      </c>
      <c r="G72">
        <f t="shared" si="7"/>
        <v>0</v>
      </c>
      <c r="H72">
        <f t="shared" si="7"/>
        <v>2</v>
      </c>
      <c r="I72">
        <f t="shared" si="7"/>
        <v>8</v>
      </c>
      <c r="J72">
        <f t="shared" si="7"/>
        <v>4</v>
      </c>
      <c r="K72">
        <f t="shared" si="7"/>
        <v>12</v>
      </c>
      <c r="L72">
        <f t="shared" si="7"/>
        <v>30</v>
      </c>
      <c r="M72">
        <f t="shared" si="7"/>
        <v>192</v>
      </c>
      <c r="N72">
        <f t="shared" si="7"/>
        <v>275</v>
      </c>
      <c r="O72">
        <f t="shared" si="7"/>
        <v>19</v>
      </c>
      <c r="P72">
        <f t="shared" si="7"/>
        <v>43</v>
      </c>
      <c r="Q72">
        <f t="shared" si="7"/>
        <v>4</v>
      </c>
      <c r="R72">
        <f t="shared" si="7"/>
        <v>9</v>
      </c>
      <c r="S72">
        <f t="shared" si="7"/>
        <v>249</v>
      </c>
      <c r="T72">
        <f t="shared" si="7"/>
        <v>382</v>
      </c>
      <c r="U72">
        <f t="shared" si="7"/>
        <v>631</v>
      </c>
    </row>
    <row r="75" spans="1:2" ht="12.75">
      <c r="A75" s="2" t="s">
        <v>8</v>
      </c>
      <c r="B75" s="40"/>
    </row>
    <row r="76" spans="1:2" ht="12.75">
      <c r="A76" s="2" t="s">
        <v>428</v>
      </c>
      <c r="B76" s="40"/>
    </row>
    <row r="77" spans="1:2" ht="12.75">
      <c r="A77" s="2" t="s">
        <v>467</v>
      </c>
      <c r="B77" s="40"/>
    </row>
    <row r="78" ht="12.75">
      <c r="B78" s="40"/>
    </row>
    <row r="79" spans="2:20" ht="12.75">
      <c r="B79" s="40"/>
      <c r="C79" s="130" t="s">
        <v>9</v>
      </c>
      <c r="D79" s="130"/>
      <c r="E79" s="130" t="s">
        <v>11</v>
      </c>
      <c r="F79" s="130"/>
      <c r="G79" s="130" t="s">
        <v>10</v>
      </c>
      <c r="H79" s="130"/>
      <c r="I79" s="130" t="s">
        <v>12</v>
      </c>
      <c r="J79" s="130"/>
      <c r="K79" s="130" t="s">
        <v>3</v>
      </c>
      <c r="L79" s="130"/>
      <c r="M79" s="130" t="s">
        <v>4</v>
      </c>
      <c r="N79" s="130"/>
      <c r="O79" s="130" t="s">
        <v>5</v>
      </c>
      <c r="P79" s="130"/>
      <c r="Q79" s="128" t="s">
        <v>94</v>
      </c>
      <c r="R79" s="129"/>
      <c r="S79" s="130" t="s">
        <v>13</v>
      </c>
      <c r="T79" s="130"/>
    </row>
    <row r="80" spans="1:21" ht="12.75">
      <c r="A80" s="4" t="s">
        <v>54</v>
      </c>
      <c r="B80" s="41" t="s">
        <v>55</v>
      </c>
      <c r="C80" s="33" t="s">
        <v>0</v>
      </c>
      <c r="D80" s="33" t="s">
        <v>6</v>
      </c>
      <c r="E80" s="33" t="s">
        <v>0</v>
      </c>
      <c r="F80" s="33" t="s">
        <v>6</v>
      </c>
      <c r="G80" s="33" t="s">
        <v>0</v>
      </c>
      <c r="H80" s="33" t="s">
        <v>6</v>
      </c>
      <c r="I80" s="33" t="s">
        <v>0</v>
      </c>
      <c r="J80" s="33" t="s">
        <v>6</v>
      </c>
      <c r="K80" s="33" t="s">
        <v>0</v>
      </c>
      <c r="L80" s="33" t="s">
        <v>6</v>
      </c>
      <c r="M80" s="33" t="s">
        <v>0</v>
      </c>
      <c r="N80" s="33" t="s">
        <v>6</v>
      </c>
      <c r="O80" s="33" t="s">
        <v>0</v>
      </c>
      <c r="P80" s="33" t="s">
        <v>6</v>
      </c>
      <c r="Q80" s="33" t="s">
        <v>0</v>
      </c>
      <c r="R80" s="33" t="s">
        <v>6</v>
      </c>
      <c r="S80" s="33" t="s">
        <v>0</v>
      </c>
      <c r="T80" s="33" t="s">
        <v>6</v>
      </c>
      <c r="U80" s="32" t="s">
        <v>1</v>
      </c>
    </row>
    <row r="81" spans="1:21" ht="12.75">
      <c r="A81" s="25" t="s">
        <v>586</v>
      </c>
      <c r="B81" s="13" t="s">
        <v>523</v>
      </c>
      <c r="C81" s="47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>
        <v>1</v>
      </c>
      <c r="O81" s="11"/>
      <c r="P81" s="11"/>
      <c r="Q81" s="11"/>
      <c r="R81" s="82"/>
      <c r="S81" s="25">
        <f aca="true" t="shared" si="8" ref="S81:S104">C81+E81+G81+I81+K81+M81+O81+Q81</f>
        <v>0</v>
      </c>
      <c r="T81" s="13">
        <f aca="true" t="shared" si="9" ref="T81:T104">D81+F81+H81+J81+L81+N81+P81+R81</f>
        <v>1</v>
      </c>
      <c r="U81" s="19">
        <f aca="true" t="shared" si="10" ref="U81:U104">SUM(S81:T81)</f>
        <v>1</v>
      </c>
    </row>
    <row r="82" spans="1:21" ht="12.75">
      <c r="A82" s="59" t="s">
        <v>588</v>
      </c>
      <c r="B82" s="14" t="s">
        <v>589</v>
      </c>
      <c r="C82" s="45"/>
      <c r="D82" s="6"/>
      <c r="E82" s="6"/>
      <c r="F82" s="6"/>
      <c r="G82" s="6"/>
      <c r="H82" s="6"/>
      <c r="I82" s="6"/>
      <c r="J82" s="6"/>
      <c r="K82" s="6"/>
      <c r="L82" s="6">
        <v>1</v>
      </c>
      <c r="M82" s="6"/>
      <c r="N82" s="6"/>
      <c r="O82" s="6"/>
      <c r="P82" s="6"/>
      <c r="Q82" s="6"/>
      <c r="R82" s="83"/>
      <c r="S82" s="26">
        <f t="shared" si="8"/>
        <v>0</v>
      </c>
      <c r="T82" s="14">
        <f t="shared" si="9"/>
        <v>1</v>
      </c>
      <c r="U82" s="19">
        <f t="shared" si="10"/>
        <v>1</v>
      </c>
    </row>
    <row r="83" spans="1:21" ht="12.75">
      <c r="A83" s="26" t="s">
        <v>591</v>
      </c>
      <c r="B83" s="14" t="s">
        <v>527</v>
      </c>
      <c r="C83" s="45"/>
      <c r="D83" s="6"/>
      <c r="E83" s="6"/>
      <c r="F83" s="6">
        <v>1</v>
      </c>
      <c r="G83" s="6"/>
      <c r="H83" s="6"/>
      <c r="I83" s="6"/>
      <c r="J83" s="6"/>
      <c r="K83" s="6"/>
      <c r="L83" s="6"/>
      <c r="M83" s="6">
        <v>2</v>
      </c>
      <c r="N83" s="6"/>
      <c r="O83" s="6"/>
      <c r="P83" s="6"/>
      <c r="Q83" s="6"/>
      <c r="R83" s="83"/>
      <c r="S83" s="26">
        <f t="shared" si="8"/>
        <v>2</v>
      </c>
      <c r="T83" s="14">
        <f t="shared" si="9"/>
        <v>1</v>
      </c>
      <c r="U83" s="19">
        <f t="shared" si="10"/>
        <v>3</v>
      </c>
    </row>
    <row r="84" spans="1:21" ht="12.75">
      <c r="A84" s="26" t="s">
        <v>593</v>
      </c>
      <c r="B84" s="14" t="s">
        <v>529</v>
      </c>
      <c r="C84" s="45"/>
      <c r="D84" s="6"/>
      <c r="E84" s="6"/>
      <c r="F84" s="6"/>
      <c r="G84" s="6"/>
      <c r="H84" s="6"/>
      <c r="I84" s="6"/>
      <c r="J84" s="6"/>
      <c r="K84" s="6"/>
      <c r="L84" s="6"/>
      <c r="M84" s="6"/>
      <c r="N84" s="6">
        <v>1</v>
      </c>
      <c r="O84" s="6"/>
      <c r="P84" s="6"/>
      <c r="Q84" s="6"/>
      <c r="R84" s="83"/>
      <c r="S84" s="26">
        <f t="shared" si="8"/>
        <v>0</v>
      </c>
      <c r="T84" s="14">
        <f t="shared" si="9"/>
        <v>1</v>
      </c>
      <c r="U84" s="19">
        <f t="shared" si="10"/>
        <v>1</v>
      </c>
    </row>
    <row r="85" spans="1:21" ht="12.75">
      <c r="A85" s="26" t="s">
        <v>594</v>
      </c>
      <c r="B85" s="14" t="s">
        <v>531</v>
      </c>
      <c r="C85" s="45"/>
      <c r="D85" s="6"/>
      <c r="E85" s="6"/>
      <c r="F85" s="6"/>
      <c r="G85" s="6"/>
      <c r="H85" s="6"/>
      <c r="I85" s="6"/>
      <c r="J85" s="6"/>
      <c r="K85" s="6"/>
      <c r="L85" s="6"/>
      <c r="M85" s="6">
        <v>2</v>
      </c>
      <c r="N85" s="6"/>
      <c r="O85" s="6"/>
      <c r="P85" s="6"/>
      <c r="Q85" s="6"/>
      <c r="R85" s="83"/>
      <c r="S85" s="26">
        <f t="shared" si="8"/>
        <v>2</v>
      </c>
      <c r="T85" s="14">
        <f t="shared" si="9"/>
        <v>0</v>
      </c>
      <c r="U85" s="19">
        <f t="shared" si="10"/>
        <v>2</v>
      </c>
    </row>
    <row r="86" spans="1:21" ht="12.75">
      <c r="A86" s="59" t="s">
        <v>595</v>
      </c>
      <c r="B86" s="14" t="s">
        <v>532</v>
      </c>
      <c r="C86" s="45"/>
      <c r="D86" s="6"/>
      <c r="E86" s="6"/>
      <c r="F86" s="6"/>
      <c r="G86" s="6"/>
      <c r="H86" s="6"/>
      <c r="I86" s="6"/>
      <c r="J86" s="6"/>
      <c r="K86" s="6"/>
      <c r="L86" s="6"/>
      <c r="M86" s="6">
        <v>1</v>
      </c>
      <c r="N86" s="6"/>
      <c r="O86" s="6"/>
      <c r="P86" s="6"/>
      <c r="Q86" s="6"/>
      <c r="R86" s="83"/>
      <c r="S86" s="26">
        <f t="shared" si="8"/>
        <v>1</v>
      </c>
      <c r="T86" s="14">
        <f t="shared" si="9"/>
        <v>0</v>
      </c>
      <c r="U86" s="19">
        <f t="shared" si="10"/>
        <v>1</v>
      </c>
    </row>
    <row r="87" spans="1:21" ht="12.75">
      <c r="A87" s="26" t="s">
        <v>636</v>
      </c>
      <c r="B87" s="14" t="s">
        <v>537</v>
      </c>
      <c r="C87" s="45"/>
      <c r="D87" s="6"/>
      <c r="E87" s="6"/>
      <c r="F87" s="6"/>
      <c r="G87" s="6"/>
      <c r="H87" s="6">
        <v>1</v>
      </c>
      <c r="I87" s="6"/>
      <c r="J87" s="6"/>
      <c r="K87" s="6"/>
      <c r="L87" s="6"/>
      <c r="M87" s="6"/>
      <c r="N87" s="6"/>
      <c r="O87" s="6"/>
      <c r="P87" s="6"/>
      <c r="Q87" s="6"/>
      <c r="R87" s="83"/>
      <c r="S87" s="26">
        <f t="shared" si="8"/>
        <v>0</v>
      </c>
      <c r="T87" s="14">
        <f t="shared" si="9"/>
        <v>1</v>
      </c>
      <c r="U87" s="19">
        <f t="shared" si="10"/>
        <v>1</v>
      </c>
    </row>
    <row r="88" spans="1:21" ht="12.75">
      <c r="A88" s="26" t="s">
        <v>603</v>
      </c>
      <c r="B88" s="14" t="s">
        <v>604</v>
      </c>
      <c r="C88" s="45"/>
      <c r="D88" s="6"/>
      <c r="E88" s="6"/>
      <c r="F88" s="6"/>
      <c r="G88" s="6"/>
      <c r="H88" s="6"/>
      <c r="I88" s="6"/>
      <c r="J88" s="6"/>
      <c r="K88" s="6"/>
      <c r="L88" s="6"/>
      <c r="M88" s="6"/>
      <c r="N88" s="6">
        <v>1</v>
      </c>
      <c r="O88" s="6"/>
      <c r="P88" s="6"/>
      <c r="Q88" s="6"/>
      <c r="R88" s="83"/>
      <c r="S88" s="26">
        <f t="shared" si="8"/>
        <v>0</v>
      </c>
      <c r="T88" s="14">
        <f t="shared" si="9"/>
        <v>1</v>
      </c>
      <c r="U88" s="19">
        <f t="shared" si="10"/>
        <v>1</v>
      </c>
    </row>
    <row r="89" spans="1:21" ht="12.75">
      <c r="A89" s="26" t="s">
        <v>609</v>
      </c>
      <c r="B89" s="14" t="s">
        <v>548</v>
      </c>
      <c r="C89" s="45"/>
      <c r="D89" s="6"/>
      <c r="E89" s="6">
        <v>1</v>
      </c>
      <c r="F89" s="6"/>
      <c r="G89" s="6"/>
      <c r="H89" s="6"/>
      <c r="I89" s="6"/>
      <c r="J89" s="6"/>
      <c r="K89" s="6"/>
      <c r="L89" s="6"/>
      <c r="M89" s="6"/>
      <c r="N89" s="6">
        <v>2</v>
      </c>
      <c r="O89" s="6"/>
      <c r="P89" s="6"/>
      <c r="Q89" s="6"/>
      <c r="R89" s="83"/>
      <c r="S89" s="26">
        <f t="shared" si="8"/>
        <v>1</v>
      </c>
      <c r="T89" s="14">
        <f t="shared" si="9"/>
        <v>2</v>
      </c>
      <c r="U89" s="19">
        <f t="shared" si="10"/>
        <v>3</v>
      </c>
    </row>
    <row r="90" spans="1:21" ht="12.75">
      <c r="A90" s="26" t="s">
        <v>613</v>
      </c>
      <c r="B90" s="14" t="s">
        <v>552</v>
      </c>
      <c r="C90" s="45"/>
      <c r="D90" s="6"/>
      <c r="E90" s="6"/>
      <c r="F90" s="6"/>
      <c r="G90" s="6"/>
      <c r="H90" s="6"/>
      <c r="I90" s="6"/>
      <c r="J90" s="6"/>
      <c r="K90" s="6"/>
      <c r="L90" s="6">
        <v>1</v>
      </c>
      <c r="M90" s="6">
        <v>2</v>
      </c>
      <c r="N90" s="6">
        <v>1</v>
      </c>
      <c r="O90" s="6"/>
      <c r="P90" s="6"/>
      <c r="Q90" s="6"/>
      <c r="R90" s="83"/>
      <c r="S90" s="26">
        <f t="shared" si="8"/>
        <v>2</v>
      </c>
      <c r="T90" s="14">
        <f t="shared" si="9"/>
        <v>2</v>
      </c>
      <c r="U90" s="19">
        <f t="shared" si="10"/>
        <v>4</v>
      </c>
    </row>
    <row r="91" spans="1:21" ht="12.75">
      <c r="A91" s="26" t="s">
        <v>618</v>
      </c>
      <c r="B91" s="14" t="s">
        <v>558</v>
      </c>
      <c r="C91" s="45"/>
      <c r="D91" s="6"/>
      <c r="E91" s="6"/>
      <c r="F91" s="6"/>
      <c r="G91" s="6"/>
      <c r="H91" s="6"/>
      <c r="I91" s="6"/>
      <c r="J91" s="6"/>
      <c r="K91" s="6"/>
      <c r="L91" s="6"/>
      <c r="M91" s="6"/>
      <c r="N91" s="6">
        <v>2</v>
      </c>
      <c r="O91" s="6"/>
      <c r="P91" s="6"/>
      <c r="Q91" s="6"/>
      <c r="R91" s="83"/>
      <c r="S91" s="26">
        <f t="shared" si="8"/>
        <v>0</v>
      </c>
      <c r="T91" s="14">
        <f t="shared" si="9"/>
        <v>2</v>
      </c>
      <c r="U91" s="19">
        <f t="shared" si="10"/>
        <v>2</v>
      </c>
    </row>
    <row r="92" spans="1:21" ht="12.75">
      <c r="A92" s="26" t="s">
        <v>619</v>
      </c>
      <c r="B92" s="14" t="s">
        <v>559</v>
      </c>
      <c r="C92" s="45"/>
      <c r="D92" s="6"/>
      <c r="E92" s="6"/>
      <c r="F92" s="6"/>
      <c r="G92" s="6"/>
      <c r="H92" s="6"/>
      <c r="I92" s="6"/>
      <c r="J92" s="6"/>
      <c r="K92" s="6"/>
      <c r="L92" s="6"/>
      <c r="M92" s="6">
        <v>1</v>
      </c>
      <c r="N92" s="6"/>
      <c r="O92" s="6"/>
      <c r="P92" s="6"/>
      <c r="Q92" s="6"/>
      <c r="R92" s="83"/>
      <c r="S92" s="26">
        <f t="shared" si="8"/>
        <v>1</v>
      </c>
      <c r="T92" s="14">
        <f t="shared" si="9"/>
        <v>0</v>
      </c>
      <c r="U92" s="19">
        <f t="shared" si="10"/>
        <v>1</v>
      </c>
    </row>
    <row r="93" spans="1:21" ht="12.75">
      <c r="A93" s="26" t="s">
        <v>646</v>
      </c>
      <c r="B93" s="14" t="s">
        <v>640</v>
      </c>
      <c r="C93" s="45"/>
      <c r="D93" s="6"/>
      <c r="E93" s="6"/>
      <c r="F93" s="6"/>
      <c r="G93" s="6"/>
      <c r="H93" s="6"/>
      <c r="I93" s="6"/>
      <c r="J93" s="6"/>
      <c r="K93" s="6"/>
      <c r="L93" s="6"/>
      <c r="M93" s="6"/>
      <c r="N93" s="6">
        <v>1</v>
      </c>
      <c r="O93" s="6"/>
      <c r="P93" s="6"/>
      <c r="Q93" s="6"/>
      <c r="R93" s="83"/>
      <c r="S93" s="26">
        <f t="shared" si="8"/>
        <v>0</v>
      </c>
      <c r="T93" s="14">
        <f t="shared" si="9"/>
        <v>1</v>
      </c>
      <c r="U93" s="19">
        <f t="shared" si="10"/>
        <v>1</v>
      </c>
    </row>
    <row r="94" spans="1:21" ht="12.75">
      <c r="A94" s="26" t="s">
        <v>621</v>
      </c>
      <c r="B94" s="14" t="s">
        <v>563</v>
      </c>
      <c r="C94" s="45"/>
      <c r="D94" s="6"/>
      <c r="E94" s="6"/>
      <c r="F94" s="6"/>
      <c r="G94" s="6"/>
      <c r="H94" s="6"/>
      <c r="I94" s="6"/>
      <c r="J94" s="6"/>
      <c r="K94" s="6"/>
      <c r="L94" s="6"/>
      <c r="M94" s="6">
        <v>1</v>
      </c>
      <c r="N94" s="6">
        <v>1</v>
      </c>
      <c r="O94" s="6"/>
      <c r="P94" s="6"/>
      <c r="Q94" s="6"/>
      <c r="R94" s="83"/>
      <c r="S94" s="26">
        <f t="shared" si="8"/>
        <v>1</v>
      </c>
      <c r="T94" s="14">
        <f t="shared" si="9"/>
        <v>1</v>
      </c>
      <c r="U94" s="19">
        <f t="shared" si="10"/>
        <v>2</v>
      </c>
    </row>
    <row r="95" spans="1:21" ht="12.75">
      <c r="A95" s="26" t="s">
        <v>623</v>
      </c>
      <c r="B95" s="14" t="s">
        <v>565</v>
      </c>
      <c r="C95" s="45"/>
      <c r="D95" s="6"/>
      <c r="E95" s="6"/>
      <c r="F95" s="6">
        <v>1</v>
      </c>
      <c r="G95" s="6"/>
      <c r="H95" s="6"/>
      <c r="I95" s="6"/>
      <c r="J95" s="6"/>
      <c r="K95" s="6"/>
      <c r="L95" s="6"/>
      <c r="M95" s="6">
        <v>1</v>
      </c>
      <c r="N95" s="6"/>
      <c r="O95" s="6"/>
      <c r="P95" s="6"/>
      <c r="Q95" s="6">
        <v>1</v>
      </c>
      <c r="R95" s="83"/>
      <c r="S95" s="26">
        <f t="shared" si="8"/>
        <v>2</v>
      </c>
      <c r="T95" s="14">
        <f t="shared" si="9"/>
        <v>1</v>
      </c>
      <c r="U95" s="19">
        <f t="shared" si="10"/>
        <v>3</v>
      </c>
    </row>
    <row r="96" spans="1:21" ht="12.75">
      <c r="A96" s="26" t="s">
        <v>641</v>
      </c>
      <c r="B96" s="14" t="s">
        <v>566</v>
      </c>
      <c r="C96" s="45"/>
      <c r="D96" s="6"/>
      <c r="E96" s="6"/>
      <c r="F96" s="6"/>
      <c r="G96" s="6"/>
      <c r="H96" s="6"/>
      <c r="I96" s="6"/>
      <c r="J96" s="6"/>
      <c r="K96" s="6"/>
      <c r="L96" s="6"/>
      <c r="M96" s="6">
        <v>1</v>
      </c>
      <c r="N96" s="6"/>
      <c r="O96" s="6"/>
      <c r="P96" s="6"/>
      <c r="Q96" s="6"/>
      <c r="R96" s="83"/>
      <c r="S96" s="26">
        <f t="shared" si="8"/>
        <v>1</v>
      </c>
      <c r="T96" s="14">
        <f t="shared" si="9"/>
        <v>0</v>
      </c>
      <c r="U96" s="19">
        <f t="shared" si="10"/>
        <v>1</v>
      </c>
    </row>
    <row r="97" spans="1:21" ht="12.75">
      <c r="A97" s="26" t="s">
        <v>625</v>
      </c>
      <c r="B97" s="14" t="s">
        <v>568</v>
      </c>
      <c r="C97" s="45"/>
      <c r="D97" s="6"/>
      <c r="E97" s="6"/>
      <c r="F97" s="6"/>
      <c r="G97" s="6"/>
      <c r="H97" s="6"/>
      <c r="I97" s="6"/>
      <c r="J97" s="6"/>
      <c r="K97" s="6">
        <v>1</v>
      </c>
      <c r="L97" s="6"/>
      <c r="M97" s="6"/>
      <c r="N97" s="6">
        <v>1</v>
      </c>
      <c r="O97" s="6"/>
      <c r="P97" s="6"/>
      <c r="Q97" s="6"/>
      <c r="R97" s="83"/>
      <c r="S97" s="26">
        <f t="shared" si="8"/>
        <v>1</v>
      </c>
      <c r="T97" s="14">
        <f t="shared" si="9"/>
        <v>1</v>
      </c>
      <c r="U97" s="19">
        <f t="shared" si="10"/>
        <v>2</v>
      </c>
    </row>
    <row r="98" spans="1:21" ht="12.75">
      <c r="A98" s="26" t="s">
        <v>626</v>
      </c>
      <c r="B98" s="14" t="s">
        <v>569</v>
      </c>
      <c r="C98" s="45"/>
      <c r="D98" s="6"/>
      <c r="E98" s="6"/>
      <c r="F98" s="6"/>
      <c r="G98" s="6"/>
      <c r="H98" s="6"/>
      <c r="I98" s="6"/>
      <c r="J98" s="6"/>
      <c r="K98" s="6"/>
      <c r="L98" s="6"/>
      <c r="M98" s="6"/>
      <c r="N98" s="6">
        <v>3</v>
      </c>
      <c r="O98" s="6"/>
      <c r="P98" s="6"/>
      <c r="Q98" s="6"/>
      <c r="R98" s="83"/>
      <c r="S98" s="26">
        <f t="shared" si="8"/>
        <v>0</v>
      </c>
      <c r="T98" s="14">
        <f t="shared" si="9"/>
        <v>3</v>
      </c>
      <c r="U98" s="19">
        <f t="shared" si="10"/>
        <v>3</v>
      </c>
    </row>
    <row r="99" spans="1:21" ht="12.75">
      <c r="A99" s="26" t="s">
        <v>628</v>
      </c>
      <c r="B99" s="14" t="s">
        <v>572</v>
      </c>
      <c r="C99" s="45"/>
      <c r="D99" s="6"/>
      <c r="E99" s="6"/>
      <c r="F99" s="6"/>
      <c r="G99" s="6"/>
      <c r="H99" s="6"/>
      <c r="I99" s="6"/>
      <c r="J99" s="6"/>
      <c r="K99" s="6"/>
      <c r="L99" s="6"/>
      <c r="M99" s="6"/>
      <c r="N99" s="6">
        <v>1</v>
      </c>
      <c r="O99" s="6"/>
      <c r="P99" s="6"/>
      <c r="Q99" s="6"/>
      <c r="R99" s="83"/>
      <c r="S99" s="26">
        <f>C99+E99+G99+I99+K99+M99+O99+Q99</f>
        <v>0</v>
      </c>
      <c r="T99" s="14">
        <f>D99+F99+H99+J99+L99+N99+P99+R99</f>
        <v>1</v>
      </c>
      <c r="U99" s="19">
        <f>SUM(S99:T99)</f>
        <v>1</v>
      </c>
    </row>
    <row r="100" spans="1:21" ht="12.75">
      <c r="A100" s="26" t="s">
        <v>629</v>
      </c>
      <c r="B100" s="14" t="s">
        <v>573</v>
      </c>
      <c r="C100" s="45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>
        <v>1</v>
      </c>
      <c r="O100" s="6"/>
      <c r="P100" s="6"/>
      <c r="Q100" s="6"/>
      <c r="R100" s="83"/>
      <c r="S100" s="26">
        <f t="shared" si="8"/>
        <v>0</v>
      </c>
      <c r="T100" s="14">
        <f t="shared" si="9"/>
        <v>1</v>
      </c>
      <c r="U100" s="19">
        <f t="shared" si="10"/>
        <v>1</v>
      </c>
    </row>
    <row r="101" spans="1:21" ht="12.75">
      <c r="A101" s="26" t="s">
        <v>630</v>
      </c>
      <c r="B101" s="14" t="s">
        <v>574</v>
      </c>
      <c r="C101" s="45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>
        <v>1</v>
      </c>
      <c r="O101" s="6"/>
      <c r="P101" s="6"/>
      <c r="Q101" s="6"/>
      <c r="R101" s="83"/>
      <c r="S101" s="26">
        <f t="shared" si="8"/>
        <v>0</v>
      </c>
      <c r="T101" s="14">
        <f t="shared" si="9"/>
        <v>1</v>
      </c>
      <c r="U101" s="19">
        <f t="shared" si="10"/>
        <v>1</v>
      </c>
    </row>
    <row r="102" spans="1:21" ht="12.75">
      <c r="A102" s="26" t="s">
        <v>631</v>
      </c>
      <c r="B102" s="14" t="s">
        <v>575</v>
      </c>
      <c r="C102" s="4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83">
        <v>1</v>
      </c>
      <c r="S102" s="26">
        <f t="shared" si="8"/>
        <v>0</v>
      </c>
      <c r="T102" s="14">
        <f t="shared" si="9"/>
        <v>1</v>
      </c>
      <c r="U102" s="19">
        <f t="shared" si="10"/>
        <v>1</v>
      </c>
    </row>
    <row r="103" spans="1:21" ht="12.75">
      <c r="A103" s="26" t="s">
        <v>633</v>
      </c>
      <c r="B103" s="14" t="s">
        <v>577</v>
      </c>
      <c r="C103" s="45"/>
      <c r="D103" s="6"/>
      <c r="E103" s="6"/>
      <c r="F103" s="6"/>
      <c r="G103" s="6"/>
      <c r="H103" s="6"/>
      <c r="I103" s="6"/>
      <c r="J103" s="6"/>
      <c r="K103" s="6"/>
      <c r="L103" s="6">
        <v>1</v>
      </c>
      <c r="M103" s="6">
        <v>1</v>
      </c>
      <c r="N103" s="6"/>
      <c r="O103" s="6"/>
      <c r="P103" s="6"/>
      <c r="Q103" s="6"/>
      <c r="R103" s="83"/>
      <c r="S103" s="26">
        <f t="shared" si="8"/>
        <v>1</v>
      </c>
      <c r="T103" s="14">
        <f t="shared" si="9"/>
        <v>1</v>
      </c>
      <c r="U103" s="19">
        <f t="shared" si="10"/>
        <v>2</v>
      </c>
    </row>
    <row r="104" spans="1:21" ht="12.75">
      <c r="A104" s="27" t="s">
        <v>634</v>
      </c>
      <c r="B104" s="17" t="s">
        <v>578</v>
      </c>
      <c r="C104" s="46"/>
      <c r="D104" s="15"/>
      <c r="E104" s="15">
        <v>1</v>
      </c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>
        <v>1</v>
      </c>
      <c r="Q104" s="15"/>
      <c r="R104" s="84"/>
      <c r="S104" s="27">
        <f t="shared" si="8"/>
        <v>1</v>
      </c>
      <c r="T104" s="17">
        <f t="shared" si="9"/>
        <v>1</v>
      </c>
      <c r="U104" s="19">
        <f t="shared" si="10"/>
        <v>2</v>
      </c>
    </row>
    <row r="105" spans="1:21" ht="12.75">
      <c r="A105" t="s">
        <v>1</v>
      </c>
      <c r="C105">
        <f>SUM(C81:C104)</f>
        <v>0</v>
      </c>
      <c r="D105">
        <f aca="true" t="shared" si="11" ref="D105:U105">SUM(D81:D104)</f>
        <v>0</v>
      </c>
      <c r="E105">
        <f t="shared" si="11"/>
        <v>2</v>
      </c>
      <c r="F105">
        <f t="shared" si="11"/>
        <v>2</v>
      </c>
      <c r="G105">
        <f t="shared" si="11"/>
        <v>0</v>
      </c>
      <c r="H105">
        <f t="shared" si="11"/>
        <v>1</v>
      </c>
      <c r="I105">
        <f t="shared" si="11"/>
        <v>0</v>
      </c>
      <c r="J105">
        <f t="shared" si="11"/>
        <v>0</v>
      </c>
      <c r="K105">
        <f t="shared" si="11"/>
        <v>1</v>
      </c>
      <c r="L105">
        <f t="shared" si="11"/>
        <v>3</v>
      </c>
      <c r="M105">
        <f t="shared" si="11"/>
        <v>12</v>
      </c>
      <c r="N105">
        <f t="shared" si="11"/>
        <v>17</v>
      </c>
      <c r="O105">
        <f t="shared" si="11"/>
        <v>0</v>
      </c>
      <c r="P105">
        <f t="shared" si="11"/>
        <v>1</v>
      </c>
      <c r="Q105">
        <f t="shared" si="11"/>
        <v>1</v>
      </c>
      <c r="R105">
        <f t="shared" si="11"/>
        <v>1</v>
      </c>
      <c r="S105">
        <f t="shared" si="11"/>
        <v>16</v>
      </c>
      <c r="T105">
        <f t="shared" si="11"/>
        <v>25</v>
      </c>
      <c r="U105">
        <f t="shared" si="11"/>
        <v>41</v>
      </c>
    </row>
    <row r="108" spans="1:2" ht="12.75">
      <c r="A108" s="2" t="s">
        <v>8</v>
      </c>
      <c r="B108" s="40"/>
    </row>
    <row r="109" spans="1:2" ht="12.75">
      <c r="A109" s="2" t="s">
        <v>429</v>
      </c>
      <c r="B109" s="40"/>
    </row>
    <row r="110" spans="1:2" ht="12.75">
      <c r="A110" s="2" t="s">
        <v>467</v>
      </c>
      <c r="B110" s="40"/>
    </row>
    <row r="111" ht="12.75">
      <c r="B111" s="40"/>
    </row>
    <row r="112" spans="2:20" ht="12.75">
      <c r="B112" s="40"/>
      <c r="C112" s="130" t="s">
        <v>9</v>
      </c>
      <c r="D112" s="130"/>
      <c r="E112" s="130" t="s">
        <v>11</v>
      </c>
      <c r="F112" s="130"/>
      <c r="G112" s="130" t="s">
        <v>10</v>
      </c>
      <c r="H112" s="130"/>
      <c r="I112" s="130" t="s">
        <v>12</v>
      </c>
      <c r="J112" s="130"/>
      <c r="K112" s="130" t="s">
        <v>3</v>
      </c>
      <c r="L112" s="130"/>
      <c r="M112" s="130" t="s">
        <v>4</v>
      </c>
      <c r="N112" s="130"/>
      <c r="O112" s="130" t="s">
        <v>5</v>
      </c>
      <c r="P112" s="130"/>
      <c r="Q112" s="128" t="s">
        <v>94</v>
      </c>
      <c r="R112" s="129"/>
      <c r="S112" s="130" t="s">
        <v>13</v>
      </c>
      <c r="T112" s="130"/>
    </row>
    <row r="113" spans="1:21" ht="12.75">
      <c r="A113" s="4" t="s">
        <v>54</v>
      </c>
      <c r="B113" s="41" t="s">
        <v>55</v>
      </c>
      <c r="C113" s="33" t="s">
        <v>0</v>
      </c>
      <c r="D113" s="33" t="s">
        <v>6</v>
      </c>
      <c r="E113" s="33" t="s">
        <v>0</v>
      </c>
      <c r="F113" s="33" t="s">
        <v>6</v>
      </c>
      <c r="G113" s="33" t="s">
        <v>0</v>
      </c>
      <c r="H113" s="33" t="s">
        <v>6</v>
      </c>
      <c r="I113" s="33" t="s">
        <v>0</v>
      </c>
      <c r="J113" s="33" t="s">
        <v>6</v>
      </c>
      <c r="K113" s="33" t="s">
        <v>0</v>
      </c>
      <c r="L113" s="33" t="s">
        <v>6</v>
      </c>
      <c r="M113" s="33" t="s">
        <v>0</v>
      </c>
      <c r="N113" s="33" t="s">
        <v>6</v>
      </c>
      <c r="O113" s="33" t="s">
        <v>0</v>
      </c>
      <c r="P113" s="33" t="s">
        <v>6</v>
      </c>
      <c r="Q113" s="33" t="s">
        <v>0</v>
      </c>
      <c r="R113" s="33" t="s">
        <v>6</v>
      </c>
      <c r="S113" s="33" t="s">
        <v>0</v>
      </c>
      <c r="T113" s="33" t="s">
        <v>6</v>
      </c>
      <c r="U113" s="32" t="s">
        <v>1</v>
      </c>
    </row>
    <row r="114" spans="1:21" ht="12.75">
      <c r="A114" s="36" t="s">
        <v>619</v>
      </c>
      <c r="B114" s="23" t="s">
        <v>559</v>
      </c>
      <c r="C114" s="70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>
        <v>1</v>
      </c>
      <c r="O114" s="21"/>
      <c r="P114" s="21"/>
      <c r="Q114" s="21"/>
      <c r="R114" s="23"/>
      <c r="S114" s="36">
        <f>C114+E114+G114+I114+K114+M114+O114+Q114</f>
        <v>0</v>
      </c>
      <c r="T114" s="23">
        <f>D114+F114+H114+J114+L114+N114+P114+R114</f>
        <v>1</v>
      </c>
      <c r="U114" s="19">
        <f>SUM(S114:T114)</f>
        <v>1</v>
      </c>
    </row>
    <row r="115" spans="1:21" ht="12.75">
      <c r="A115" t="s">
        <v>1</v>
      </c>
      <c r="C115">
        <f aca="true" t="shared" si="12" ref="C115:U115">SUM(C114:C114)</f>
        <v>0</v>
      </c>
      <c r="D115">
        <f t="shared" si="12"/>
        <v>0</v>
      </c>
      <c r="E115">
        <f t="shared" si="12"/>
        <v>0</v>
      </c>
      <c r="F115">
        <f t="shared" si="12"/>
        <v>0</v>
      </c>
      <c r="G115">
        <f t="shared" si="12"/>
        <v>0</v>
      </c>
      <c r="H115">
        <f t="shared" si="12"/>
        <v>0</v>
      </c>
      <c r="I115">
        <f t="shared" si="12"/>
        <v>0</v>
      </c>
      <c r="J115">
        <f t="shared" si="12"/>
        <v>0</v>
      </c>
      <c r="K115">
        <f t="shared" si="12"/>
        <v>0</v>
      </c>
      <c r="L115">
        <f t="shared" si="12"/>
        <v>0</v>
      </c>
      <c r="M115">
        <f t="shared" si="12"/>
        <v>0</v>
      </c>
      <c r="N115">
        <f t="shared" si="12"/>
        <v>1</v>
      </c>
      <c r="O115">
        <f t="shared" si="12"/>
        <v>0</v>
      </c>
      <c r="P115">
        <f t="shared" si="12"/>
        <v>0</v>
      </c>
      <c r="Q115">
        <f t="shared" si="12"/>
        <v>0</v>
      </c>
      <c r="R115">
        <f t="shared" si="12"/>
        <v>0</v>
      </c>
      <c r="S115">
        <f t="shared" si="12"/>
        <v>0</v>
      </c>
      <c r="T115">
        <f t="shared" si="12"/>
        <v>1</v>
      </c>
      <c r="U115">
        <f t="shared" si="12"/>
        <v>1</v>
      </c>
    </row>
    <row r="124" ht="12.75">
      <c r="L124" s="85"/>
    </row>
    <row r="154" spans="22:23" ht="12.75">
      <c r="V154"/>
      <c r="W154"/>
    </row>
    <row r="155" ht="12.75">
      <c r="W155"/>
    </row>
  </sheetData>
  <sheetProtection/>
  <mergeCells count="27">
    <mergeCell ref="O79:P79"/>
    <mergeCell ref="C5:D5"/>
    <mergeCell ref="E5:F5"/>
    <mergeCell ref="G5:H5"/>
    <mergeCell ref="I5:J5"/>
    <mergeCell ref="K5:L5"/>
    <mergeCell ref="M5:N5"/>
    <mergeCell ref="O112:P112"/>
    <mergeCell ref="O5:P5"/>
    <mergeCell ref="Q5:R5"/>
    <mergeCell ref="S5:T5"/>
    <mergeCell ref="C79:D79"/>
    <mergeCell ref="E79:F79"/>
    <mergeCell ref="G79:H79"/>
    <mergeCell ref="I79:J79"/>
    <mergeCell ref="K79:L79"/>
    <mergeCell ref="M79:N79"/>
    <mergeCell ref="Q112:R112"/>
    <mergeCell ref="Q79:R79"/>
    <mergeCell ref="S79:T79"/>
    <mergeCell ref="C112:D112"/>
    <mergeCell ref="E112:F112"/>
    <mergeCell ref="G112:H112"/>
    <mergeCell ref="I112:J112"/>
    <mergeCell ref="S112:T112"/>
    <mergeCell ref="K112:L112"/>
    <mergeCell ref="M112:N11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140625" style="0" customWidth="1"/>
    <col min="14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7" width="8.28125" style="0" customWidth="1"/>
  </cols>
  <sheetData>
    <row r="1" spans="1:6" ht="12.75">
      <c r="A1" s="2" t="s">
        <v>8</v>
      </c>
      <c r="C1" s="1"/>
      <c r="D1" s="40"/>
      <c r="E1" s="1"/>
      <c r="F1" s="1"/>
    </row>
    <row r="2" spans="1:6" ht="12.75">
      <c r="A2" s="2" t="s">
        <v>61</v>
      </c>
      <c r="C2" s="1"/>
      <c r="D2" s="40"/>
      <c r="E2" s="1"/>
      <c r="F2" s="1"/>
    </row>
    <row r="3" spans="1:6" ht="12.75">
      <c r="A3" s="2" t="s">
        <v>467</v>
      </c>
      <c r="D3" s="40"/>
      <c r="E3" s="1"/>
      <c r="F3" s="1"/>
    </row>
    <row r="4" spans="1:6" ht="12.75">
      <c r="A4" s="2"/>
      <c r="C4" s="2" t="s">
        <v>14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130" t="s">
        <v>9</v>
      </c>
      <c r="H5" s="130"/>
      <c r="I5" s="130" t="s">
        <v>11</v>
      </c>
      <c r="J5" s="130"/>
      <c r="K5" s="130" t="s">
        <v>10</v>
      </c>
      <c r="L5" s="130"/>
      <c r="M5" s="130" t="s">
        <v>437</v>
      </c>
      <c r="N5" s="130"/>
      <c r="O5" s="128" t="s">
        <v>438</v>
      </c>
      <c r="P5" s="129"/>
      <c r="Q5" s="130" t="s">
        <v>3</v>
      </c>
      <c r="R5" s="130"/>
      <c r="S5" s="130" t="s">
        <v>4</v>
      </c>
      <c r="T5" s="130"/>
      <c r="U5" s="130" t="s">
        <v>5</v>
      </c>
      <c r="V5" s="130"/>
      <c r="W5" s="128" t="s">
        <v>94</v>
      </c>
      <c r="X5" s="129"/>
      <c r="Y5" s="130" t="s">
        <v>13</v>
      </c>
      <c r="Z5" s="130"/>
    </row>
    <row r="6" spans="1:27" ht="12.75">
      <c r="A6" s="3" t="s">
        <v>93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04" t="s">
        <v>492</v>
      </c>
      <c r="B7" s="97" t="s">
        <v>142</v>
      </c>
      <c r="C7" s="12" t="s">
        <v>89</v>
      </c>
      <c r="D7" s="11" t="s">
        <v>141</v>
      </c>
      <c r="E7" s="97" t="s">
        <v>18</v>
      </c>
      <c r="F7" s="98" t="s">
        <v>143</v>
      </c>
      <c r="G7" s="47"/>
      <c r="H7" s="11"/>
      <c r="I7" s="11"/>
      <c r="J7" s="11">
        <v>1</v>
      </c>
      <c r="K7" s="11"/>
      <c r="L7" s="11"/>
      <c r="M7" s="11"/>
      <c r="N7" s="11"/>
      <c r="O7" s="11"/>
      <c r="P7" s="11"/>
      <c r="Q7" s="11"/>
      <c r="R7" s="11"/>
      <c r="S7" s="11"/>
      <c r="T7" s="11">
        <v>8</v>
      </c>
      <c r="U7" s="11"/>
      <c r="V7" s="11">
        <v>2</v>
      </c>
      <c r="W7" s="11"/>
      <c r="X7" s="13"/>
      <c r="Y7" s="25">
        <f aca="true" t="shared" si="0" ref="Y7:Y28">G7+I7+K7+M7+O7+Q7+S7+U7+W7</f>
        <v>0</v>
      </c>
      <c r="Z7" s="13">
        <f aca="true" t="shared" si="1" ref="Z7:Z28">H7+J7+L7+N7+P7+R7+T7+V7+X7</f>
        <v>11</v>
      </c>
      <c r="AA7" s="19">
        <f aca="true" t="shared" si="2" ref="AA7:AA28">SUM(Y7:Z7)</f>
        <v>11</v>
      </c>
    </row>
    <row r="8" spans="1:27" ht="12.75">
      <c r="A8" s="101" t="s">
        <v>495</v>
      </c>
      <c r="B8" s="99" t="s">
        <v>149</v>
      </c>
      <c r="C8" s="7" t="s">
        <v>89</v>
      </c>
      <c r="D8" s="6" t="s">
        <v>148</v>
      </c>
      <c r="E8" s="99" t="s">
        <v>18</v>
      </c>
      <c r="F8" s="100" t="s">
        <v>140</v>
      </c>
      <c r="G8" s="4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>
        <v>4</v>
      </c>
      <c r="U8" s="6"/>
      <c r="V8" s="6"/>
      <c r="W8" s="6"/>
      <c r="X8" s="14"/>
      <c r="Y8" s="26">
        <f t="shared" si="0"/>
        <v>0</v>
      </c>
      <c r="Z8" s="14">
        <f t="shared" si="1"/>
        <v>4</v>
      </c>
      <c r="AA8" s="19">
        <f t="shared" si="2"/>
        <v>4</v>
      </c>
    </row>
    <row r="9" spans="1:27" ht="12.75">
      <c r="A9" s="101" t="s">
        <v>494</v>
      </c>
      <c r="B9" s="99" t="s">
        <v>147</v>
      </c>
      <c r="C9" s="7" t="s">
        <v>89</v>
      </c>
      <c r="D9" s="6" t="s">
        <v>146</v>
      </c>
      <c r="E9" s="99" t="s">
        <v>18</v>
      </c>
      <c r="F9" s="100" t="s">
        <v>140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>
        <v>1</v>
      </c>
      <c r="U9" s="6">
        <v>1</v>
      </c>
      <c r="V9" s="6"/>
      <c r="W9" s="6"/>
      <c r="X9" s="14"/>
      <c r="Y9" s="26">
        <f t="shared" si="0"/>
        <v>1</v>
      </c>
      <c r="Z9" s="14">
        <f t="shared" si="1"/>
        <v>1</v>
      </c>
      <c r="AA9" s="19">
        <f t="shared" si="2"/>
        <v>2</v>
      </c>
    </row>
    <row r="10" spans="1:27" ht="12.75">
      <c r="A10" s="101" t="s">
        <v>493</v>
      </c>
      <c r="B10" s="99" t="s">
        <v>145</v>
      </c>
      <c r="C10" s="7" t="s">
        <v>89</v>
      </c>
      <c r="D10" s="6" t="s">
        <v>144</v>
      </c>
      <c r="E10" s="99" t="s">
        <v>18</v>
      </c>
      <c r="F10" s="100" t="s">
        <v>140</v>
      </c>
      <c r="G10" s="45"/>
      <c r="H10" s="6"/>
      <c r="I10" s="6"/>
      <c r="J10" s="6"/>
      <c r="K10" s="6"/>
      <c r="L10" s="6"/>
      <c r="M10" s="6"/>
      <c r="N10" s="6"/>
      <c r="O10" s="6"/>
      <c r="P10" s="6"/>
      <c r="Q10" s="6"/>
      <c r="R10" s="6">
        <v>1</v>
      </c>
      <c r="S10" s="6"/>
      <c r="T10" s="6">
        <v>1</v>
      </c>
      <c r="U10" s="6"/>
      <c r="V10" s="6"/>
      <c r="W10" s="6"/>
      <c r="X10" s="14"/>
      <c r="Y10" s="26">
        <f t="shared" si="0"/>
        <v>0</v>
      </c>
      <c r="Z10" s="14">
        <f t="shared" si="1"/>
        <v>2</v>
      </c>
      <c r="AA10" s="19">
        <f t="shared" si="2"/>
        <v>2</v>
      </c>
    </row>
    <row r="11" spans="1:27" ht="12.75">
      <c r="A11" s="34">
        <v>160901</v>
      </c>
      <c r="B11" s="99" t="s">
        <v>183</v>
      </c>
      <c r="C11" s="7" t="s">
        <v>89</v>
      </c>
      <c r="D11" s="6" t="s">
        <v>182</v>
      </c>
      <c r="E11" s="99" t="s">
        <v>18</v>
      </c>
      <c r="F11" s="100" t="s">
        <v>140</v>
      </c>
      <c r="G11" s="4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1</v>
      </c>
      <c r="T11" s="6"/>
      <c r="U11" s="6">
        <v>1</v>
      </c>
      <c r="V11" s="6"/>
      <c r="W11" s="6"/>
      <c r="X11" s="14">
        <v>1</v>
      </c>
      <c r="Y11" s="26">
        <f t="shared" si="0"/>
        <v>2</v>
      </c>
      <c r="Z11" s="14">
        <f t="shared" si="1"/>
        <v>1</v>
      </c>
      <c r="AA11" s="19">
        <f t="shared" si="2"/>
        <v>3</v>
      </c>
    </row>
    <row r="12" spans="1:27" ht="12.75">
      <c r="A12" s="34">
        <v>160902</v>
      </c>
      <c r="B12" s="99" t="s">
        <v>185</v>
      </c>
      <c r="C12" s="7" t="s">
        <v>89</v>
      </c>
      <c r="D12" s="6" t="s">
        <v>184</v>
      </c>
      <c r="E12" s="99" t="s">
        <v>18</v>
      </c>
      <c r="F12" s="100" t="s">
        <v>140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2</v>
      </c>
      <c r="T12" s="6">
        <v>3</v>
      </c>
      <c r="U12" s="6"/>
      <c r="V12" s="6"/>
      <c r="W12" s="6"/>
      <c r="X12" s="14"/>
      <c r="Y12" s="26">
        <f t="shared" si="0"/>
        <v>2</v>
      </c>
      <c r="Z12" s="14">
        <f t="shared" si="1"/>
        <v>3</v>
      </c>
      <c r="AA12" s="19">
        <f t="shared" si="2"/>
        <v>5</v>
      </c>
    </row>
    <row r="13" spans="1:27" ht="12.75">
      <c r="A13" s="34">
        <v>160905</v>
      </c>
      <c r="B13" s="99" t="s">
        <v>187</v>
      </c>
      <c r="C13" s="7" t="s">
        <v>89</v>
      </c>
      <c r="D13" s="6" t="s">
        <v>186</v>
      </c>
      <c r="E13" s="99" t="s">
        <v>18</v>
      </c>
      <c r="F13" s="100" t="s">
        <v>140</v>
      </c>
      <c r="G13" s="45"/>
      <c r="H13" s="6"/>
      <c r="I13" s="6"/>
      <c r="J13" s="6"/>
      <c r="K13" s="6"/>
      <c r="L13" s="6"/>
      <c r="M13" s="6"/>
      <c r="N13" s="6"/>
      <c r="O13" s="6"/>
      <c r="P13" s="6"/>
      <c r="Q13" s="6"/>
      <c r="R13" s="6">
        <v>1</v>
      </c>
      <c r="S13" s="6">
        <v>2</v>
      </c>
      <c r="T13" s="6">
        <v>3</v>
      </c>
      <c r="U13" s="6"/>
      <c r="V13" s="6">
        <v>1</v>
      </c>
      <c r="W13" s="6"/>
      <c r="X13" s="14"/>
      <c r="Y13" s="26">
        <f t="shared" si="0"/>
        <v>2</v>
      </c>
      <c r="Z13" s="14">
        <f t="shared" si="1"/>
        <v>5</v>
      </c>
      <c r="AA13" s="19">
        <f t="shared" si="2"/>
        <v>7</v>
      </c>
    </row>
    <row r="14" spans="1:27" ht="12.75">
      <c r="A14" s="34">
        <v>161200</v>
      </c>
      <c r="B14" s="95" t="s">
        <v>189</v>
      </c>
      <c r="C14" s="7" t="s">
        <v>89</v>
      </c>
      <c r="D14" s="6" t="s">
        <v>188</v>
      </c>
      <c r="E14" s="99" t="s">
        <v>18</v>
      </c>
      <c r="F14" s="100" t="s">
        <v>140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1</v>
      </c>
      <c r="U14" s="6"/>
      <c r="V14" s="6"/>
      <c r="W14" s="6"/>
      <c r="X14" s="14"/>
      <c r="Y14" s="26">
        <f t="shared" si="0"/>
        <v>0</v>
      </c>
      <c r="Z14" s="14">
        <f t="shared" si="1"/>
        <v>1</v>
      </c>
      <c r="AA14" s="19">
        <f t="shared" si="2"/>
        <v>1</v>
      </c>
    </row>
    <row r="15" spans="1:27" ht="12.75">
      <c r="A15" s="34">
        <v>230101</v>
      </c>
      <c r="B15" s="99" t="s">
        <v>194</v>
      </c>
      <c r="C15" s="7" t="s">
        <v>89</v>
      </c>
      <c r="D15" s="6" t="s">
        <v>193</v>
      </c>
      <c r="E15" s="99" t="s">
        <v>18</v>
      </c>
      <c r="F15" s="100" t="s">
        <v>140</v>
      </c>
      <c r="G15" s="45"/>
      <c r="H15" s="6"/>
      <c r="I15" s="6"/>
      <c r="J15" s="6"/>
      <c r="K15" s="6"/>
      <c r="L15" s="6">
        <v>1</v>
      </c>
      <c r="M15" s="6">
        <v>1</v>
      </c>
      <c r="N15" s="6"/>
      <c r="O15" s="6"/>
      <c r="P15" s="6"/>
      <c r="Q15" s="6"/>
      <c r="R15" s="6"/>
      <c r="S15" s="6"/>
      <c r="T15" s="6">
        <v>14</v>
      </c>
      <c r="U15" s="6">
        <v>1</v>
      </c>
      <c r="V15" s="6">
        <v>1</v>
      </c>
      <c r="W15" s="6"/>
      <c r="X15" s="14">
        <v>1</v>
      </c>
      <c r="Y15" s="26">
        <f t="shared" si="0"/>
        <v>2</v>
      </c>
      <c r="Z15" s="14">
        <f t="shared" si="1"/>
        <v>17</v>
      </c>
      <c r="AA15" s="19">
        <f t="shared" si="2"/>
        <v>19</v>
      </c>
    </row>
    <row r="16" spans="1:27" ht="12.75">
      <c r="A16" s="34">
        <v>231304</v>
      </c>
      <c r="B16" s="99" t="s">
        <v>196</v>
      </c>
      <c r="C16" s="7" t="s">
        <v>89</v>
      </c>
      <c r="D16" s="6" t="s">
        <v>195</v>
      </c>
      <c r="E16" s="99" t="s">
        <v>18</v>
      </c>
      <c r="F16" s="100" t="s">
        <v>140</v>
      </c>
      <c r="G16" s="45"/>
      <c r="H16" s="6"/>
      <c r="I16" s="6">
        <v>1</v>
      </c>
      <c r="J16" s="6"/>
      <c r="K16" s="6"/>
      <c r="L16" s="6"/>
      <c r="M16" s="6"/>
      <c r="N16" s="6"/>
      <c r="O16" s="6"/>
      <c r="P16" s="6"/>
      <c r="Q16" s="6">
        <v>1</v>
      </c>
      <c r="R16" s="6">
        <v>1</v>
      </c>
      <c r="S16" s="6">
        <v>4</v>
      </c>
      <c r="T16" s="6">
        <v>8</v>
      </c>
      <c r="U16" s="6"/>
      <c r="V16" s="6">
        <v>1</v>
      </c>
      <c r="W16" s="6"/>
      <c r="X16" s="14"/>
      <c r="Y16" s="26">
        <f t="shared" si="0"/>
        <v>6</v>
      </c>
      <c r="Z16" s="14">
        <f t="shared" si="1"/>
        <v>10</v>
      </c>
      <c r="AA16" s="19">
        <f t="shared" si="2"/>
        <v>16</v>
      </c>
    </row>
    <row r="17" spans="1:27" ht="12.75">
      <c r="A17" s="29">
        <v>260101</v>
      </c>
      <c r="B17" s="99" t="s">
        <v>200</v>
      </c>
      <c r="C17" s="7" t="s">
        <v>89</v>
      </c>
      <c r="D17" s="6" t="s">
        <v>199</v>
      </c>
      <c r="E17" s="99" t="s">
        <v>41</v>
      </c>
      <c r="F17" s="100" t="s">
        <v>201</v>
      </c>
      <c r="G17" s="45"/>
      <c r="H17" s="6"/>
      <c r="I17" s="6"/>
      <c r="J17" s="6"/>
      <c r="K17" s="6"/>
      <c r="L17" s="6"/>
      <c r="M17" s="6"/>
      <c r="N17" s="6"/>
      <c r="O17" s="6"/>
      <c r="P17" s="6"/>
      <c r="Q17" s="6">
        <v>1</v>
      </c>
      <c r="R17" s="6"/>
      <c r="S17" s="6"/>
      <c r="T17" s="6">
        <v>4</v>
      </c>
      <c r="U17" s="6"/>
      <c r="V17" s="6"/>
      <c r="W17" s="6"/>
      <c r="X17" s="14"/>
      <c r="Y17" s="26">
        <f t="shared" si="0"/>
        <v>1</v>
      </c>
      <c r="Z17" s="14">
        <f t="shared" si="1"/>
        <v>4</v>
      </c>
      <c r="AA17" s="19">
        <f t="shared" si="2"/>
        <v>5</v>
      </c>
    </row>
    <row r="18" spans="1:27" ht="12.75">
      <c r="A18" s="34">
        <v>260701</v>
      </c>
      <c r="B18" s="99" t="s">
        <v>205</v>
      </c>
      <c r="C18" s="7" t="s">
        <v>89</v>
      </c>
      <c r="D18" s="6" t="s">
        <v>204</v>
      </c>
      <c r="E18" s="99" t="s">
        <v>41</v>
      </c>
      <c r="F18" s="100" t="s">
        <v>201</v>
      </c>
      <c r="G18" s="4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1</v>
      </c>
      <c r="W18" s="6"/>
      <c r="X18" s="14"/>
      <c r="Y18" s="26">
        <f t="shared" si="0"/>
        <v>0</v>
      </c>
      <c r="Z18" s="14">
        <f t="shared" si="1"/>
        <v>1</v>
      </c>
      <c r="AA18" s="19">
        <f t="shared" si="2"/>
        <v>1</v>
      </c>
    </row>
    <row r="19" spans="1:27" ht="12.75">
      <c r="A19" s="29">
        <v>270101</v>
      </c>
      <c r="B19" s="99" t="s">
        <v>209</v>
      </c>
      <c r="C19" s="7" t="s">
        <v>89</v>
      </c>
      <c r="D19" s="6" t="s">
        <v>208</v>
      </c>
      <c r="E19" s="99" t="s">
        <v>18</v>
      </c>
      <c r="F19" s="100" t="s">
        <v>152</v>
      </c>
      <c r="G19" s="45"/>
      <c r="H19" s="6"/>
      <c r="I19" s="6">
        <v>1</v>
      </c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>
        <v>4</v>
      </c>
      <c r="U19" s="6"/>
      <c r="V19" s="6"/>
      <c r="W19" s="6"/>
      <c r="X19" s="14"/>
      <c r="Y19" s="26">
        <f t="shared" si="0"/>
        <v>2</v>
      </c>
      <c r="Z19" s="14">
        <f t="shared" si="1"/>
        <v>4</v>
      </c>
      <c r="AA19" s="19">
        <f t="shared" si="2"/>
        <v>6</v>
      </c>
    </row>
    <row r="20" spans="1:27" ht="12.75">
      <c r="A20" s="34">
        <v>270101</v>
      </c>
      <c r="B20" s="99" t="s">
        <v>211</v>
      </c>
      <c r="C20" s="7" t="s">
        <v>89</v>
      </c>
      <c r="D20" s="6" t="s">
        <v>210</v>
      </c>
      <c r="E20" s="99" t="s">
        <v>18</v>
      </c>
      <c r="F20" s="100" t="s">
        <v>152</v>
      </c>
      <c r="G20" s="4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>
        <v>1</v>
      </c>
      <c r="T20" s="6"/>
      <c r="U20" s="6">
        <v>1</v>
      </c>
      <c r="V20" s="6"/>
      <c r="W20" s="6"/>
      <c r="X20" s="14"/>
      <c r="Y20" s="26">
        <f t="shared" si="0"/>
        <v>2</v>
      </c>
      <c r="Z20" s="14">
        <f t="shared" si="1"/>
        <v>0</v>
      </c>
      <c r="AA20" s="19">
        <f t="shared" si="2"/>
        <v>2</v>
      </c>
    </row>
    <row r="21" spans="1:27" ht="12.75">
      <c r="A21" s="34">
        <v>380101</v>
      </c>
      <c r="B21" s="99" t="s">
        <v>213</v>
      </c>
      <c r="C21" s="7" t="s">
        <v>89</v>
      </c>
      <c r="D21" s="6" t="s">
        <v>212</v>
      </c>
      <c r="E21" s="99" t="s">
        <v>18</v>
      </c>
      <c r="F21" s="100" t="s">
        <v>140</v>
      </c>
      <c r="G21" s="45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>
        <v>4</v>
      </c>
      <c r="T21" s="6"/>
      <c r="U21" s="6"/>
      <c r="V21" s="6"/>
      <c r="W21" s="6"/>
      <c r="X21" s="14"/>
      <c r="Y21" s="26">
        <f t="shared" si="0"/>
        <v>4</v>
      </c>
      <c r="Z21" s="14">
        <f t="shared" si="1"/>
        <v>0</v>
      </c>
      <c r="AA21" s="19">
        <f t="shared" si="2"/>
        <v>4</v>
      </c>
    </row>
    <row r="22" spans="1:27" ht="12.75">
      <c r="A22" s="29">
        <v>400501</v>
      </c>
      <c r="B22" s="99" t="s">
        <v>215</v>
      </c>
      <c r="C22" s="7" t="s">
        <v>89</v>
      </c>
      <c r="D22" s="6" t="s">
        <v>214</v>
      </c>
      <c r="E22" s="99" t="s">
        <v>18</v>
      </c>
      <c r="F22" s="100" t="s">
        <v>152</v>
      </c>
      <c r="G22" s="45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>
        <v>2</v>
      </c>
      <c r="T22" s="6"/>
      <c r="U22" s="6">
        <v>1</v>
      </c>
      <c r="V22" s="6"/>
      <c r="W22" s="6"/>
      <c r="X22" s="14"/>
      <c r="Y22" s="26">
        <f t="shared" si="0"/>
        <v>3</v>
      </c>
      <c r="Z22" s="14">
        <f t="shared" si="1"/>
        <v>0</v>
      </c>
      <c r="AA22" s="19">
        <f t="shared" si="2"/>
        <v>3</v>
      </c>
    </row>
    <row r="23" spans="1:27" ht="12.75">
      <c r="A23" s="34">
        <v>420101</v>
      </c>
      <c r="B23" s="99" t="s">
        <v>227</v>
      </c>
      <c r="C23" s="7" t="s">
        <v>89</v>
      </c>
      <c r="D23" s="6" t="s">
        <v>226</v>
      </c>
      <c r="E23" s="99" t="s">
        <v>18</v>
      </c>
      <c r="F23" s="100" t="s">
        <v>143</v>
      </c>
      <c r="G23" s="45"/>
      <c r="H23" s="6"/>
      <c r="I23" s="6"/>
      <c r="J23" s="6">
        <v>1</v>
      </c>
      <c r="K23" s="6"/>
      <c r="L23" s="6"/>
      <c r="M23" s="6"/>
      <c r="N23" s="6"/>
      <c r="O23" s="6"/>
      <c r="P23" s="6"/>
      <c r="Q23" s="6"/>
      <c r="R23" s="6">
        <v>1</v>
      </c>
      <c r="S23" s="6">
        <v>2</v>
      </c>
      <c r="T23" s="6">
        <v>15</v>
      </c>
      <c r="U23" s="6"/>
      <c r="V23" s="6">
        <v>5</v>
      </c>
      <c r="W23" s="6"/>
      <c r="X23" s="14"/>
      <c r="Y23" s="26">
        <f t="shared" si="0"/>
        <v>2</v>
      </c>
      <c r="Z23" s="14">
        <f t="shared" si="1"/>
        <v>22</v>
      </c>
      <c r="AA23" s="19">
        <f t="shared" si="2"/>
        <v>24</v>
      </c>
    </row>
    <row r="24" spans="1:27" ht="12.75">
      <c r="A24" s="34">
        <v>451001</v>
      </c>
      <c r="B24" s="99" t="s">
        <v>235</v>
      </c>
      <c r="C24" s="7" t="s">
        <v>89</v>
      </c>
      <c r="D24" s="6" t="s">
        <v>234</v>
      </c>
      <c r="E24" s="99" t="s">
        <v>18</v>
      </c>
      <c r="F24" s="100" t="s">
        <v>143</v>
      </c>
      <c r="G24" s="45">
        <v>1</v>
      </c>
      <c r="H24" s="6"/>
      <c r="I24" s="6"/>
      <c r="J24" s="6"/>
      <c r="K24" s="6"/>
      <c r="L24" s="6"/>
      <c r="M24" s="6"/>
      <c r="N24" s="6">
        <v>1</v>
      </c>
      <c r="O24" s="6"/>
      <c r="P24" s="6"/>
      <c r="Q24" s="6"/>
      <c r="R24" s="6"/>
      <c r="S24" s="6">
        <v>9</v>
      </c>
      <c r="T24" s="6">
        <v>8</v>
      </c>
      <c r="U24" s="6">
        <v>1</v>
      </c>
      <c r="V24" s="6">
        <v>2</v>
      </c>
      <c r="W24" s="6"/>
      <c r="X24" s="14"/>
      <c r="Y24" s="26">
        <f t="shared" si="0"/>
        <v>11</v>
      </c>
      <c r="Z24" s="14">
        <f t="shared" si="1"/>
        <v>11</v>
      </c>
      <c r="AA24" s="19">
        <f t="shared" si="2"/>
        <v>22</v>
      </c>
    </row>
    <row r="25" spans="1:27" ht="12.75">
      <c r="A25" s="34">
        <v>451101</v>
      </c>
      <c r="B25" s="99" t="s">
        <v>237</v>
      </c>
      <c r="C25" s="7" t="s">
        <v>89</v>
      </c>
      <c r="D25" s="6" t="s">
        <v>236</v>
      </c>
      <c r="E25" s="99" t="s">
        <v>18</v>
      </c>
      <c r="F25" s="100" t="s">
        <v>143</v>
      </c>
      <c r="G25" s="45"/>
      <c r="H25" s="6"/>
      <c r="I25" s="6"/>
      <c r="J25" s="6"/>
      <c r="K25" s="6"/>
      <c r="L25" s="6"/>
      <c r="M25" s="6"/>
      <c r="N25" s="6"/>
      <c r="O25" s="6"/>
      <c r="P25" s="6"/>
      <c r="Q25" s="6"/>
      <c r="R25" s="6">
        <v>1</v>
      </c>
      <c r="S25" s="6">
        <v>1</v>
      </c>
      <c r="T25" s="6">
        <v>5</v>
      </c>
      <c r="U25" s="6"/>
      <c r="V25" s="6"/>
      <c r="W25" s="6"/>
      <c r="X25" s="14"/>
      <c r="Y25" s="26">
        <f t="shared" si="0"/>
        <v>1</v>
      </c>
      <c r="Z25" s="14">
        <f t="shared" si="1"/>
        <v>6</v>
      </c>
      <c r="AA25" s="19">
        <f t="shared" si="2"/>
        <v>7</v>
      </c>
    </row>
    <row r="26" spans="1:27" ht="12.75">
      <c r="A26" s="34">
        <v>500602</v>
      </c>
      <c r="B26" s="99" t="s">
        <v>244</v>
      </c>
      <c r="C26" s="106" t="s">
        <v>89</v>
      </c>
      <c r="D26" s="6" t="s">
        <v>243</v>
      </c>
      <c r="E26" s="99" t="s">
        <v>18</v>
      </c>
      <c r="F26" s="100" t="s">
        <v>242</v>
      </c>
      <c r="G26" s="45"/>
      <c r="H26" s="6"/>
      <c r="I26" s="6"/>
      <c r="J26" s="6"/>
      <c r="K26" s="6"/>
      <c r="L26" s="6"/>
      <c r="M26" s="6"/>
      <c r="N26" s="6"/>
      <c r="O26" s="6"/>
      <c r="P26" s="6"/>
      <c r="Q26" s="6"/>
      <c r="R26" s="6">
        <v>1</v>
      </c>
      <c r="S26" s="6">
        <v>2</v>
      </c>
      <c r="T26" s="6">
        <v>3</v>
      </c>
      <c r="U26" s="6"/>
      <c r="V26" s="6"/>
      <c r="W26" s="6"/>
      <c r="X26" s="14"/>
      <c r="Y26" s="26">
        <f t="shared" si="0"/>
        <v>2</v>
      </c>
      <c r="Z26" s="14">
        <f t="shared" si="1"/>
        <v>4</v>
      </c>
      <c r="AA26" s="19">
        <f t="shared" si="2"/>
        <v>6</v>
      </c>
    </row>
    <row r="27" spans="1:27" ht="12.75">
      <c r="A27" s="29">
        <v>500702</v>
      </c>
      <c r="B27" s="99" t="s">
        <v>515</v>
      </c>
      <c r="C27" s="7" t="s">
        <v>89</v>
      </c>
      <c r="D27" s="6" t="s">
        <v>514</v>
      </c>
      <c r="E27" s="99" t="s">
        <v>18</v>
      </c>
      <c r="F27" s="100" t="s">
        <v>242</v>
      </c>
      <c r="G27" s="4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>
        <v>1</v>
      </c>
      <c r="U27" s="6"/>
      <c r="V27" s="6"/>
      <c r="W27" s="6"/>
      <c r="X27" s="14"/>
      <c r="Y27" s="59">
        <f t="shared" si="0"/>
        <v>0</v>
      </c>
      <c r="Z27" s="57">
        <f t="shared" si="1"/>
        <v>1</v>
      </c>
      <c r="AA27" s="51">
        <f t="shared" si="2"/>
        <v>1</v>
      </c>
    </row>
    <row r="28" spans="1:27" ht="12.75">
      <c r="A28" s="105">
        <v>540101</v>
      </c>
      <c r="B28" s="102" t="s">
        <v>497</v>
      </c>
      <c r="C28" s="16" t="s">
        <v>89</v>
      </c>
      <c r="D28" s="15" t="s">
        <v>285</v>
      </c>
      <c r="E28" s="102" t="s">
        <v>18</v>
      </c>
      <c r="F28" s="103" t="s">
        <v>140</v>
      </c>
      <c r="G28" s="46"/>
      <c r="H28" s="15"/>
      <c r="I28" s="15"/>
      <c r="J28" s="15"/>
      <c r="K28" s="15"/>
      <c r="L28" s="15"/>
      <c r="M28" s="15">
        <v>1</v>
      </c>
      <c r="N28" s="15"/>
      <c r="O28" s="15"/>
      <c r="P28" s="15"/>
      <c r="Q28" s="15"/>
      <c r="R28" s="15"/>
      <c r="S28" s="15">
        <v>3</v>
      </c>
      <c r="T28" s="15">
        <v>4</v>
      </c>
      <c r="U28" s="15">
        <v>2</v>
      </c>
      <c r="V28" s="15"/>
      <c r="W28" s="15"/>
      <c r="X28" s="17"/>
      <c r="Y28" s="27">
        <f t="shared" si="0"/>
        <v>6</v>
      </c>
      <c r="Z28" s="17">
        <f t="shared" si="1"/>
        <v>4</v>
      </c>
      <c r="AA28" s="19">
        <f t="shared" si="2"/>
        <v>10</v>
      </c>
    </row>
    <row r="29" spans="1:27" ht="12.75">
      <c r="A29" s="20" t="s">
        <v>1</v>
      </c>
      <c r="B29" s="19"/>
      <c r="C29" s="20"/>
      <c r="D29" s="42"/>
      <c r="E29" s="20"/>
      <c r="F29" s="20"/>
      <c r="G29" s="19">
        <f aca="true" t="shared" si="3" ref="G29:AA29">SUM(G7:G28)</f>
        <v>1</v>
      </c>
      <c r="H29" s="19">
        <f t="shared" si="3"/>
        <v>0</v>
      </c>
      <c r="I29" s="19">
        <f t="shared" si="3"/>
        <v>2</v>
      </c>
      <c r="J29" s="19">
        <f t="shared" si="3"/>
        <v>2</v>
      </c>
      <c r="K29" s="19">
        <f t="shared" si="3"/>
        <v>0</v>
      </c>
      <c r="L29" s="19">
        <f t="shared" si="3"/>
        <v>1</v>
      </c>
      <c r="M29" s="19">
        <f t="shared" si="3"/>
        <v>2</v>
      </c>
      <c r="N29" s="19">
        <f t="shared" si="3"/>
        <v>1</v>
      </c>
      <c r="O29" s="19">
        <f t="shared" si="3"/>
        <v>0</v>
      </c>
      <c r="P29" s="19">
        <f t="shared" si="3"/>
        <v>0</v>
      </c>
      <c r="Q29" s="19">
        <f t="shared" si="3"/>
        <v>2</v>
      </c>
      <c r="R29" s="19">
        <f t="shared" si="3"/>
        <v>6</v>
      </c>
      <c r="S29" s="19">
        <f t="shared" si="3"/>
        <v>34</v>
      </c>
      <c r="T29" s="19">
        <f t="shared" si="3"/>
        <v>87</v>
      </c>
      <c r="U29" s="19">
        <f t="shared" si="3"/>
        <v>8</v>
      </c>
      <c r="V29" s="19">
        <f t="shared" si="3"/>
        <v>13</v>
      </c>
      <c r="W29" s="19">
        <f t="shared" si="3"/>
        <v>0</v>
      </c>
      <c r="X29" s="19">
        <f t="shared" si="3"/>
        <v>2</v>
      </c>
      <c r="Y29" s="19">
        <f t="shared" si="3"/>
        <v>49</v>
      </c>
      <c r="Z29" s="19">
        <f t="shared" si="3"/>
        <v>112</v>
      </c>
      <c r="AA29" s="19">
        <f t="shared" si="3"/>
        <v>161</v>
      </c>
    </row>
  </sheetData>
  <sheetProtection/>
  <mergeCells count="10">
    <mergeCell ref="Y5:Z5"/>
    <mergeCell ref="W5:X5"/>
    <mergeCell ref="G5:H5"/>
    <mergeCell ref="I5:J5"/>
    <mergeCell ref="K5:L5"/>
    <mergeCell ref="M5:N5"/>
    <mergeCell ref="O5:P5"/>
    <mergeCell ref="Q5:R5"/>
    <mergeCell ref="S5:T5"/>
    <mergeCell ref="U5:V5"/>
  </mergeCells>
  <printOptions/>
  <pageMargins left="0.5" right="0.5" top="0.5" bottom="0.5" header="0.5" footer="0.5"/>
  <pageSetup horizontalDpi="600" verticalDpi="600" orientation="landscape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95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0" customWidth="1"/>
    <col min="2" max="2" width="30.7109375" style="0" customWidth="1"/>
    <col min="3" max="3" width="7.7109375" style="0" customWidth="1"/>
    <col min="4" max="4" width="14.7109375" style="0" customWidth="1"/>
    <col min="5" max="5" width="7.7109375" style="0" customWidth="1"/>
    <col min="6" max="6" width="5.7109375" style="0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281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</cols>
  <sheetData>
    <row r="1" spans="1:6" ht="12.75">
      <c r="A1" s="2" t="s">
        <v>8</v>
      </c>
      <c r="C1" s="1"/>
      <c r="D1" s="40"/>
      <c r="E1" s="1"/>
      <c r="F1" s="1"/>
    </row>
    <row r="2" spans="1:6" ht="12.75">
      <c r="A2" s="2" t="s">
        <v>430</v>
      </c>
      <c r="C2" s="1"/>
      <c r="D2" s="40"/>
      <c r="E2" s="1"/>
      <c r="F2" s="1"/>
    </row>
    <row r="3" spans="1:6" ht="12.75">
      <c r="A3" s="2" t="s">
        <v>467</v>
      </c>
      <c r="D3" s="40"/>
      <c r="E3" s="1"/>
      <c r="F3" s="1"/>
    </row>
    <row r="4" spans="1:6" ht="12.75">
      <c r="A4" s="2"/>
      <c r="C4" s="2" t="s">
        <v>14</v>
      </c>
      <c r="D4" s="40"/>
      <c r="E4" s="1"/>
      <c r="F4" s="1"/>
    </row>
    <row r="5" spans="1:26" ht="12.75">
      <c r="A5" s="40"/>
      <c r="C5" s="1"/>
      <c r="D5" s="40"/>
      <c r="E5" s="1"/>
      <c r="F5" s="1"/>
      <c r="G5" s="130" t="s">
        <v>9</v>
      </c>
      <c r="H5" s="130"/>
      <c r="I5" s="130" t="s">
        <v>11</v>
      </c>
      <c r="J5" s="130"/>
      <c r="K5" s="130" t="s">
        <v>10</v>
      </c>
      <c r="L5" s="130"/>
      <c r="M5" s="130" t="s">
        <v>437</v>
      </c>
      <c r="N5" s="130"/>
      <c r="O5" s="128" t="s">
        <v>438</v>
      </c>
      <c r="P5" s="129"/>
      <c r="Q5" s="130" t="s">
        <v>3</v>
      </c>
      <c r="R5" s="130"/>
      <c r="S5" s="130" t="s">
        <v>4</v>
      </c>
      <c r="T5" s="130"/>
      <c r="U5" s="130" t="s">
        <v>5</v>
      </c>
      <c r="V5" s="130"/>
      <c r="W5" s="128" t="s">
        <v>94</v>
      </c>
      <c r="X5" s="129"/>
      <c r="Y5" s="130" t="s">
        <v>13</v>
      </c>
      <c r="Z5" s="130"/>
    </row>
    <row r="6" spans="1:27" ht="12.75">
      <c r="A6" s="3" t="s">
        <v>93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</row>
    <row r="7" spans="1:27" ht="12.75">
      <c r="A7" s="104" t="s">
        <v>483</v>
      </c>
      <c r="B7" s="11" t="s">
        <v>123</v>
      </c>
      <c r="C7" s="12" t="s">
        <v>89</v>
      </c>
      <c r="D7" s="11" t="s">
        <v>122</v>
      </c>
      <c r="E7" s="11" t="s">
        <v>41</v>
      </c>
      <c r="F7" s="13" t="s">
        <v>124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>
        <v>1</v>
      </c>
      <c r="R7" s="11"/>
      <c r="S7" s="11">
        <v>13</v>
      </c>
      <c r="T7" s="11">
        <v>2</v>
      </c>
      <c r="U7" s="11"/>
      <c r="V7" s="11"/>
      <c r="W7" s="11">
        <v>1</v>
      </c>
      <c r="X7" s="82"/>
      <c r="Y7" s="25">
        <f>G7+I7+K7+M7+O7+Q7+S7+U7+W7</f>
        <v>15</v>
      </c>
      <c r="Z7" s="13">
        <f>H7+J7+L7+N7+P7+R7+T7+V7+X7</f>
        <v>2</v>
      </c>
      <c r="AA7" s="19">
        <f aca="true" t="shared" si="0" ref="AA7:AA70">SUM(Y7:Z7)</f>
        <v>17</v>
      </c>
    </row>
    <row r="8" spans="1:27" ht="12.75">
      <c r="A8" s="101" t="s">
        <v>484</v>
      </c>
      <c r="B8" s="6" t="s">
        <v>126</v>
      </c>
      <c r="C8" s="7" t="s">
        <v>89</v>
      </c>
      <c r="D8" s="6" t="s">
        <v>125</v>
      </c>
      <c r="E8" s="6" t="s">
        <v>41</v>
      </c>
      <c r="F8" s="14" t="s">
        <v>124</v>
      </c>
      <c r="G8" s="45"/>
      <c r="H8" s="6"/>
      <c r="I8" s="6"/>
      <c r="J8" s="6"/>
      <c r="K8" s="6"/>
      <c r="L8" s="6"/>
      <c r="M8" s="6">
        <v>3</v>
      </c>
      <c r="N8" s="6">
        <v>1</v>
      </c>
      <c r="O8" s="6"/>
      <c r="P8" s="6"/>
      <c r="Q8" s="6"/>
      <c r="R8" s="6">
        <v>3</v>
      </c>
      <c r="S8" s="6">
        <v>7</v>
      </c>
      <c r="T8" s="6">
        <v>39</v>
      </c>
      <c r="U8" s="6"/>
      <c r="V8" s="6">
        <v>4</v>
      </c>
      <c r="W8" s="6">
        <v>1</v>
      </c>
      <c r="X8" s="83">
        <v>1</v>
      </c>
      <c r="Y8" s="26">
        <f aca="true" t="shared" si="1" ref="Y8:Y71">G8+I8+K8+M8+O8+Q8+S8+U8+W8</f>
        <v>11</v>
      </c>
      <c r="Z8" s="14">
        <f aca="true" t="shared" si="2" ref="Z8:Z71">H8+J8+L8+N8+P8+R8+T8+V8+X8</f>
        <v>48</v>
      </c>
      <c r="AA8" s="19">
        <f t="shared" si="0"/>
        <v>59</v>
      </c>
    </row>
    <row r="9" spans="1:27" ht="12.75">
      <c r="A9" s="101" t="s">
        <v>485</v>
      </c>
      <c r="B9" s="6" t="s">
        <v>128</v>
      </c>
      <c r="C9" s="7" t="s">
        <v>89</v>
      </c>
      <c r="D9" s="6" t="s">
        <v>127</v>
      </c>
      <c r="E9" s="6" t="s">
        <v>41</v>
      </c>
      <c r="F9" s="14" t="s">
        <v>124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13</v>
      </c>
      <c r="T9" s="6">
        <v>6</v>
      </c>
      <c r="U9" s="6">
        <v>1</v>
      </c>
      <c r="V9" s="6"/>
      <c r="W9" s="6"/>
      <c r="X9" s="83"/>
      <c r="Y9" s="26">
        <f t="shared" si="1"/>
        <v>14</v>
      </c>
      <c r="Z9" s="14">
        <f t="shared" si="2"/>
        <v>6</v>
      </c>
      <c r="AA9" s="19">
        <f t="shared" si="0"/>
        <v>20</v>
      </c>
    </row>
    <row r="10" spans="1:27" ht="12.75">
      <c r="A10" s="101" t="s">
        <v>486</v>
      </c>
      <c r="B10" s="6" t="s">
        <v>130</v>
      </c>
      <c r="C10" s="7" t="s">
        <v>89</v>
      </c>
      <c r="D10" s="6" t="s">
        <v>129</v>
      </c>
      <c r="E10" s="6" t="s">
        <v>41</v>
      </c>
      <c r="F10" s="14" t="s">
        <v>124</v>
      </c>
      <c r="G10" s="45"/>
      <c r="H10" s="6"/>
      <c r="I10" s="6"/>
      <c r="J10" s="6"/>
      <c r="K10" s="6"/>
      <c r="L10" s="6"/>
      <c r="M10" s="6"/>
      <c r="N10" s="6">
        <v>1</v>
      </c>
      <c r="O10" s="6"/>
      <c r="P10" s="6"/>
      <c r="Q10" s="6"/>
      <c r="R10" s="6">
        <v>1</v>
      </c>
      <c r="S10" s="6">
        <v>10</v>
      </c>
      <c r="T10" s="6">
        <v>5</v>
      </c>
      <c r="U10" s="6">
        <v>1</v>
      </c>
      <c r="V10" s="6">
        <v>3</v>
      </c>
      <c r="W10" s="6"/>
      <c r="X10" s="83">
        <v>1</v>
      </c>
      <c r="Y10" s="26">
        <f t="shared" si="1"/>
        <v>11</v>
      </c>
      <c r="Z10" s="14">
        <f t="shared" si="2"/>
        <v>11</v>
      </c>
      <c r="AA10" s="19">
        <f t="shared" si="0"/>
        <v>22</v>
      </c>
    </row>
    <row r="11" spans="1:27" ht="12.75">
      <c r="A11" s="101" t="s">
        <v>487</v>
      </c>
      <c r="B11" s="6" t="s">
        <v>452</v>
      </c>
      <c r="C11" s="7" t="s">
        <v>89</v>
      </c>
      <c r="D11" s="6" t="s">
        <v>131</v>
      </c>
      <c r="E11" s="6" t="s">
        <v>41</v>
      </c>
      <c r="F11" s="14" t="s">
        <v>124</v>
      </c>
      <c r="G11" s="45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>
        <v>9</v>
      </c>
      <c r="T11" s="6">
        <v>3</v>
      </c>
      <c r="U11" s="6"/>
      <c r="V11" s="6"/>
      <c r="W11" s="6"/>
      <c r="X11" s="83"/>
      <c r="Y11" s="26">
        <f t="shared" si="1"/>
        <v>9</v>
      </c>
      <c r="Z11" s="14">
        <f t="shared" si="2"/>
        <v>3</v>
      </c>
      <c r="AA11" s="19">
        <f t="shared" si="0"/>
        <v>12</v>
      </c>
    </row>
    <row r="12" spans="1:27" ht="12.75">
      <c r="A12" s="101" t="s">
        <v>487</v>
      </c>
      <c r="B12" s="6" t="s">
        <v>133</v>
      </c>
      <c r="C12" s="7" t="s">
        <v>89</v>
      </c>
      <c r="D12" s="6" t="s">
        <v>132</v>
      </c>
      <c r="E12" s="6" t="s">
        <v>41</v>
      </c>
      <c r="F12" s="14" t="s">
        <v>124</v>
      </c>
      <c r="G12" s="45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>
        <v>6</v>
      </c>
      <c r="T12" s="6">
        <v>2</v>
      </c>
      <c r="U12" s="6">
        <v>1</v>
      </c>
      <c r="V12" s="6">
        <v>1</v>
      </c>
      <c r="W12" s="6"/>
      <c r="X12" s="83"/>
      <c r="Y12" s="26">
        <f t="shared" si="1"/>
        <v>7</v>
      </c>
      <c r="Z12" s="14">
        <f t="shared" si="2"/>
        <v>3</v>
      </c>
      <c r="AA12" s="19">
        <f t="shared" si="0"/>
        <v>10</v>
      </c>
    </row>
    <row r="13" spans="1:27" ht="12.75">
      <c r="A13" s="101" t="s">
        <v>488</v>
      </c>
      <c r="B13" s="6" t="s">
        <v>439</v>
      </c>
      <c r="C13" s="7" t="s">
        <v>89</v>
      </c>
      <c r="D13" s="6" t="s">
        <v>134</v>
      </c>
      <c r="E13" s="6" t="s">
        <v>41</v>
      </c>
      <c r="F13" s="14" t="s">
        <v>124</v>
      </c>
      <c r="G13" s="45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>
        <v>6</v>
      </c>
      <c r="T13" s="6">
        <v>1</v>
      </c>
      <c r="U13" s="6">
        <v>1</v>
      </c>
      <c r="V13" s="6"/>
      <c r="W13" s="6"/>
      <c r="X13" s="83"/>
      <c r="Y13" s="26">
        <f t="shared" si="1"/>
        <v>7</v>
      </c>
      <c r="Z13" s="14">
        <f t="shared" si="2"/>
        <v>1</v>
      </c>
      <c r="AA13" s="19">
        <f t="shared" si="0"/>
        <v>8</v>
      </c>
    </row>
    <row r="14" spans="1:27" ht="12.75">
      <c r="A14" s="101" t="s">
        <v>489</v>
      </c>
      <c r="B14" s="6" t="s">
        <v>440</v>
      </c>
      <c r="C14" s="7" t="s">
        <v>89</v>
      </c>
      <c r="D14" s="6" t="s">
        <v>135</v>
      </c>
      <c r="E14" s="6" t="s">
        <v>41</v>
      </c>
      <c r="F14" s="14" t="s">
        <v>124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6"/>
      <c r="S14" s="6">
        <v>11</v>
      </c>
      <c r="T14" s="6">
        <v>16</v>
      </c>
      <c r="U14" s="6">
        <v>4</v>
      </c>
      <c r="V14" s="6">
        <v>1</v>
      </c>
      <c r="W14" s="6"/>
      <c r="X14" s="83"/>
      <c r="Y14" s="26">
        <f t="shared" si="1"/>
        <v>16</v>
      </c>
      <c r="Z14" s="14">
        <f t="shared" si="2"/>
        <v>17</v>
      </c>
      <c r="AA14" s="19">
        <f t="shared" si="0"/>
        <v>33</v>
      </c>
    </row>
    <row r="15" spans="1:27" ht="12.75">
      <c r="A15" s="101" t="s">
        <v>490</v>
      </c>
      <c r="B15" s="6" t="s">
        <v>137</v>
      </c>
      <c r="C15" s="7" t="s">
        <v>89</v>
      </c>
      <c r="D15" s="6" t="s">
        <v>136</v>
      </c>
      <c r="E15" s="6" t="s">
        <v>41</v>
      </c>
      <c r="F15" s="14" t="s">
        <v>124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>
        <v>7</v>
      </c>
      <c r="T15" s="6">
        <v>2</v>
      </c>
      <c r="U15" s="6">
        <v>2</v>
      </c>
      <c r="V15" s="6">
        <v>1</v>
      </c>
      <c r="W15" s="6"/>
      <c r="X15" s="83"/>
      <c r="Y15" s="26">
        <f t="shared" si="1"/>
        <v>10</v>
      </c>
      <c r="Z15" s="14">
        <f t="shared" si="2"/>
        <v>3</v>
      </c>
      <c r="AA15" s="19">
        <f t="shared" si="0"/>
        <v>13</v>
      </c>
    </row>
    <row r="16" spans="1:27" ht="12.75">
      <c r="A16" s="101" t="s">
        <v>491</v>
      </c>
      <c r="B16" s="6" t="s">
        <v>139</v>
      </c>
      <c r="C16" s="7" t="s">
        <v>89</v>
      </c>
      <c r="D16" s="6" t="s">
        <v>138</v>
      </c>
      <c r="E16" s="6" t="s">
        <v>18</v>
      </c>
      <c r="F16" s="14" t="s">
        <v>140</v>
      </c>
      <c r="G16" s="45"/>
      <c r="H16" s="6"/>
      <c r="I16" s="6"/>
      <c r="J16" s="6">
        <v>1</v>
      </c>
      <c r="K16" s="6"/>
      <c r="L16" s="6"/>
      <c r="M16" s="6"/>
      <c r="N16" s="6"/>
      <c r="O16" s="6"/>
      <c r="P16" s="6"/>
      <c r="Q16" s="6">
        <v>1</v>
      </c>
      <c r="R16" s="6"/>
      <c r="S16" s="6"/>
      <c r="T16" s="6">
        <v>1</v>
      </c>
      <c r="U16" s="6"/>
      <c r="V16" s="6"/>
      <c r="W16" s="6"/>
      <c r="X16" s="83"/>
      <c r="Y16" s="26">
        <f t="shared" si="1"/>
        <v>1</v>
      </c>
      <c r="Z16" s="14">
        <f t="shared" si="2"/>
        <v>2</v>
      </c>
      <c r="AA16" s="19">
        <f t="shared" si="0"/>
        <v>3</v>
      </c>
    </row>
    <row r="17" spans="1:27" ht="12.75">
      <c r="A17" s="101" t="s">
        <v>492</v>
      </c>
      <c r="B17" s="6" t="s">
        <v>142</v>
      </c>
      <c r="C17" s="7" t="s">
        <v>89</v>
      </c>
      <c r="D17" s="6" t="s">
        <v>141</v>
      </c>
      <c r="E17" s="6" t="s">
        <v>18</v>
      </c>
      <c r="F17" s="14" t="s">
        <v>143</v>
      </c>
      <c r="G17" s="45"/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>
        <v>1</v>
      </c>
      <c r="S17" s="6"/>
      <c r="T17" s="6">
        <v>6</v>
      </c>
      <c r="U17" s="6"/>
      <c r="V17" s="6">
        <v>1</v>
      </c>
      <c r="W17" s="6"/>
      <c r="X17" s="83"/>
      <c r="Y17" s="26">
        <f t="shared" si="1"/>
        <v>0</v>
      </c>
      <c r="Z17" s="14">
        <f t="shared" si="2"/>
        <v>9</v>
      </c>
      <c r="AA17" s="19">
        <f t="shared" si="0"/>
        <v>9</v>
      </c>
    </row>
    <row r="18" spans="1:27" ht="12.75">
      <c r="A18" s="101" t="s">
        <v>493</v>
      </c>
      <c r="B18" s="6" t="s">
        <v>145</v>
      </c>
      <c r="C18" s="7" t="s">
        <v>89</v>
      </c>
      <c r="D18" s="6" t="s">
        <v>144</v>
      </c>
      <c r="E18" s="6" t="s">
        <v>18</v>
      </c>
      <c r="F18" s="14" t="s">
        <v>140</v>
      </c>
      <c r="G18" s="45"/>
      <c r="H18" s="6">
        <v>1</v>
      </c>
      <c r="I18" s="6">
        <v>7</v>
      </c>
      <c r="J18" s="6">
        <v>4</v>
      </c>
      <c r="K18" s="6"/>
      <c r="L18" s="6"/>
      <c r="M18" s="6">
        <v>3</v>
      </c>
      <c r="N18" s="6">
        <v>1</v>
      </c>
      <c r="O18" s="6"/>
      <c r="P18" s="6"/>
      <c r="Q18" s="6">
        <v>8</v>
      </c>
      <c r="R18" s="6">
        <v>8</v>
      </c>
      <c r="S18" s="6">
        <v>68</v>
      </c>
      <c r="T18" s="6">
        <v>74</v>
      </c>
      <c r="U18" s="6">
        <v>7</v>
      </c>
      <c r="V18" s="6">
        <v>7</v>
      </c>
      <c r="W18" s="6"/>
      <c r="X18" s="83">
        <v>1</v>
      </c>
      <c r="Y18" s="26">
        <f t="shared" si="1"/>
        <v>93</v>
      </c>
      <c r="Z18" s="14">
        <f t="shared" si="2"/>
        <v>96</v>
      </c>
      <c r="AA18" s="19">
        <f t="shared" si="0"/>
        <v>189</v>
      </c>
    </row>
    <row r="19" spans="1:27" ht="12.75">
      <c r="A19" s="101" t="s">
        <v>493</v>
      </c>
      <c r="B19" s="6" t="s">
        <v>416</v>
      </c>
      <c r="C19" s="7" t="s">
        <v>89</v>
      </c>
      <c r="D19" s="6" t="s">
        <v>415</v>
      </c>
      <c r="E19" s="6" t="s">
        <v>29</v>
      </c>
      <c r="F19" s="14" t="s">
        <v>29</v>
      </c>
      <c r="G19" s="4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>
        <v>1</v>
      </c>
      <c r="U19" s="6"/>
      <c r="V19" s="6"/>
      <c r="W19" s="6"/>
      <c r="X19" s="83"/>
      <c r="Y19" s="26">
        <f t="shared" si="1"/>
        <v>1</v>
      </c>
      <c r="Z19" s="14">
        <f t="shared" si="2"/>
        <v>1</v>
      </c>
      <c r="AA19" s="19">
        <f t="shared" si="0"/>
        <v>2</v>
      </c>
    </row>
    <row r="20" spans="1:27" ht="12.75">
      <c r="A20" s="101" t="s">
        <v>494</v>
      </c>
      <c r="B20" s="6" t="s">
        <v>147</v>
      </c>
      <c r="C20" s="7" t="s">
        <v>89</v>
      </c>
      <c r="D20" s="6" t="s">
        <v>146</v>
      </c>
      <c r="E20" s="6" t="s">
        <v>18</v>
      </c>
      <c r="F20" s="14" t="s">
        <v>140</v>
      </c>
      <c r="G20" s="45"/>
      <c r="H20" s="6"/>
      <c r="I20" s="6">
        <v>1</v>
      </c>
      <c r="J20" s="6">
        <v>3</v>
      </c>
      <c r="K20" s="6"/>
      <c r="L20" s="6"/>
      <c r="M20" s="6"/>
      <c r="N20" s="6">
        <v>2</v>
      </c>
      <c r="O20" s="6"/>
      <c r="P20" s="6"/>
      <c r="Q20" s="6"/>
      <c r="R20" s="6">
        <v>1</v>
      </c>
      <c r="S20" s="6">
        <v>9</v>
      </c>
      <c r="T20" s="6">
        <v>12</v>
      </c>
      <c r="U20" s="6"/>
      <c r="V20" s="6">
        <v>4</v>
      </c>
      <c r="W20" s="6"/>
      <c r="X20" s="83"/>
      <c r="Y20" s="26">
        <f t="shared" si="1"/>
        <v>10</v>
      </c>
      <c r="Z20" s="14">
        <f t="shared" si="2"/>
        <v>22</v>
      </c>
      <c r="AA20" s="19">
        <f t="shared" si="0"/>
        <v>32</v>
      </c>
    </row>
    <row r="21" spans="1:27" ht="12.75">
      <c r="A21" s="101" t="s">
        <v>495</v>
      </c>
      <c r="B21" s="6" t="s">
        <v>149</v>
      </c>
      <c r="C21" s="7" t="s">
        <v>89</v>
      </c>
      <c r="D21" s="6" t="s">
        <v>148</v>
      </c>
      <c r="E21" s="6" t="s">
        <v>18</v>
      </c>
      <c r="F21" s="14" t="s">
        <v>140</v>
      </c>
      <c r="G21" s="45"/>
      <c r="H21" s="6"/>
      <c r="I21" s="6">
        <v>1</v>
      </c>
      <c r="J21" s="6"/>
      <c r="K21" s="6"/>
      <c r="L21" s="6"/>
      <c r="M21" s="6"/>
      <c r="N21" s="6"/>
      <c r="O21" s="6"/>
      <c r="P21" s="6"/>
      <c r="Q21" s="6">
        <v>1</v>
      </c>
      <c r="R21" s="6">
        <v>5</v>
      </c>
      <c r="S21" s="6">
        <v>1</v>
      </c>
      <c r="T21" s="6">
        <v>18</v>
      </c>
      <c r="U21" s="6"/>
      <c r="V21" s="6">
        <v>4</v>
      </c>
      <c r="W21" s="6"/>
      <c r="X21" s="83">
        <v>1</v>
      </c>
      <c r="Y21" s="26">
        <f t="shared" si="1"/>
        <v>3</v>
      </c>
      <c r="Z21" s="14">
        <f t="shared" si="2"/>
        <v>28</v>
      </c>
      <c r="AA21" s="19">
        <f t="shared" si="0"/>
        <v>31</v>
      </c>
    </row>
    <row r="22" spans="1:27" ht="12.75">
      <c r="A22" s="101">
        <v>110101</v>
      </c>
      <c r="B22" s="6" t="s">
        <v>151</v>
      </c>
      <c r="C22" s="7" t="s">
        <v>89</v>
      </c>
      <c r="D22" s="6" t="s">
        <v>150</v>
      </c>
      <c r="E22" s="6" t="s">
        <v>18</v>
      </c>
      <c r="F22" s="14" t="s">
        <v>152</v>
      </c>
      <c r="G22" s="45"/>
      <c r="H22" s="6">
        <v>1</v>
      </c>
      <c r="I22" s="6"/>
      <c r="J22" s="6"/>
      <c r="K22" s="6"/>
      <c r="L22" s="6"/>
      <c r="M22" s="6">
        <v>1</v>
      </c>
      <c r="N22" s="6"/>
      <c r="O22" s="6"/>
      <c r="P22" s="6"/>
      <c r="Q22" s="6">
        <v>1</v>
      </c>
      <c r="R22" s="6"/>
      <c r="S22" s="6">
        <v>9</v>
      </c>
      <c r="T22" s="6">
        <v>1</v>
      </c>
      <c r="U22" s="6">
        <v>3</v>
      </c>
      <c r="V22" s="6"/>
      <c r="W22" s="6"/>
      <c r="X22" s="83"/>
      <c r="Y22" s="26">
        <f t="shared" si="1"/>
        <v>14</v>
      </c>
      <c r="Z22" s="14">
        <f t="shared" si="2"/>
        <v>2</v>
      </c>
      <c r="AA22" s="19">
        <f t="shared" si="0"/>
        <v>16</v>
      </c>
    </row>
    <row r="23" spans="1:27" ht="12.75">
      <c r="A23" s="34">
        <v>110101</v>
      </c>
      <c r="B23" s="6" t="s">
        <v>154</v>
      </c>
      <c r="C23" s="7" t="s">
        <v>89</v>
      </c>
      <c r="D23" s="6" t="s">
        <v>153</v>
      </c>
      <c r="E23" s="6" t="s">
        <v>18</v>
      </c>
      <c r="F23" s="14" t="s">
        <v>152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>
        <v>2</v>
      </c>
      <c r="R23" s="6"/>
      <c r="S23" s="6">
        <v>7</v>
      </c>
      <c r="T23" s="6">
        <v>1</v>
      </c>
      <c r="U23" s="6">
        <v>2</v>
      </c>
      <c r="V23" s="6"/>
      <c r="W23" s="6"/>
      <c r="X23" s="83"/>
      <c r="Y23" s="26">
        <f t="shared" si="1"/>
        <v>11</v>
      </c>
      <c r="Z23" s="14">
        <f t="shared" si="2"/>
        <v>1</v>
      </c>
      <c r="AA23" s="19">
        <f t="shared" si="0"/>
        <v>12</v>
      </c>
    </row>
    <row r="24" spans="1:27" ht="12.75">
      <c r="A24" s="34">
        <v>131202</v>
      </c>
      <c r="B24" s="6" t="s">
        <v>156</v>
      </c>
      <c r="C24" s="7" t="s">
        <v>89</v>
      </c>
      <c r="D24" s="6" t="s">
        <v>155</v>
      </c>
      <c r="E24" s="6" t="s">
        <v>28</v>
      </c>
      <c r="F24" s="14" t="s">
        <v>28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 s="6">
        <v>2</v>
      </c>
      <c r="T24" s="6">
        <v>26</v>
      </c>
      <c r="U24" s="6"/>
      <c r="V24" s="6">
        <v>4</v>
      </c>
      <c r="W24" s="6"/>
      <c r="X24" s="83"/>
      <c r="Y24" s="26">
        <f t="shared" si="1"/>
        <v>2</v>
      </c>
      <c r="Z24" s="14">
        <f t="shared" si="2"/>
        <v>31</v>
      </c>
      <c r="AA24" s="19">
        <f t="shared" si="0"/>
        <v>33</v>
      </c>
    </row>
    <row r="25" spans="1:27" ht="12.75">
      <c r="A25" s="34">
        <v>131205</v>
      </c>
      <c r="B25" s="6" t="s">
        <v>158</v>
      </c>
      <c r="C25" s="7" t="s">
        <v>89</v>
      </c>
      <c r="D25" s="6" t="s">
        <v>157</v>
      </c>
      <c r="E25" s="6" t="s">
        <v>28</v>
      </c>
      <c r="F25" s="14" t="s">
        <v>28</v>
      </c>
      <c r="G25" s="45"/>
      <c r="H25" s="6"/>
      <c r="I25" s="6">
        <v>1</v>
      </c>
      <c r="J25" s="6"/>
      <c r="K25" s="6"/>
      <c r="L25" s="6">
        <v>1</v>
      </c>
      <c r="M25" s="6">
        <v>2</v>
      </c>
      <c r="N25" s="6"/>
      <c r="O25" s="6"/>
      <c r="P25" s="6"/>
      <c r="Q25" s="6">
        <v>1</v>
      </c>
      <c r="R25" s="6"/>
      <c r="S25" s="6">
        <v>4</v>
      </c>
      <c r="T25" s="6">
        <v>17</v>
      </c>
      <c r="U25" s="6">
        <v>3</v>
      </c>
      <c r="V25" s="6">
        <v>1</v>
      </c>
      <c r="W25" s="6"/>
      <c r="X25" s="83">
        <v>1</v>
      </c>
      <c r="Y25" s="26">
        <f t="shared" si="1"/>
        <v>11</v>
      </c>
      <c r="Z25" s="14">
        <f t="shared" si="2"/>
        <v>20</v>
      </c>
      <c r="AA25" s="19">
        <f t="shared" si="0"/>
        <v>31</v>
      </c>
    </row>
    <row r="26" spans="1:27" ht="12.75">
      <c r="A26" s="34">
        <v>131205</v>
      </c>
      <c r="B26" s="6" t="s">
        <v>160</v>
      </c>
      <c r="C26" s="7" t="s">
        <v>89</v>
      </c>
      <c r="D26" s="6" t="s">
        <v>159</v>
      </c>
      <c r="E26" s="6" t="s">
        <v>28</v>
      </c>
      <c r="F26" s="14" t="s">
        <v>28</v>
      </c>
      <c r="G26" s="45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>
        <v>2</v>
      </c>
      <c r="U26" s="6"/>
      <c r="V26" s="6"/>
      <c r="W26" s="6"/>
      <c r="X26" s="83"/>
      <c r="Y26" s="26">
        <f t="shared" si="1"/>
        <v>0</v>
      </c>
      <c r="Z26" s="14">
        <f t="shared" si="2"/>
        <v>2</v>
      </c>
      <c r="AA26" s="19">
        <f t="shared" si="0"/>
        <v>2</v>
      </c>
    </row>
    <row r="27" spans="1:27" ht="12.75">
      <c r="A27" s="34">
        <v>140501</v>
      </c>
      <c r="B27" s="6" t="s">
        <v>163</v>
      </c>
      <c r="C27" s="7" t="s">
        <v>89</v>
      </c>
      <c r="D27" s="6" t="s">
        <v>162</v>
      </c>
      <c r="E27" s="6" t="s">
        <v>42</v>
      </c>
      <c r="F27" s="14" t="s">
        <v>164</v>
      </c>
      <c r="G27" s="4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11</v>
      </c>
      <c r="T27" s="6">
        <v>6</v>
      </c>
      <c r="U27" s="6">
        <v>1</v>
      </c>
      <c r="V27" s="6">
        <v>1</v>
      </c>
      <c r="W27" s="6">
        <v>1</v>
      </c>
      <c r="X27" s="83"/>
      <c r="Y27" s="26">
        <f t="shared" si="1"/>
        <v>13</v>
      </c>
      <c r="Z27" s="14">
        <f t="shared" si="2"/>
        <v>7</v>
      </c>
      <c r="AA27" s="19">
        <f t="shared" si="0"/>
        <v>20</v>
      </c>
    </row>
    <row r="28" spans="1:27" ht="12.75">
      <c r="A28" s="34">
        <v>140701</v>
      </c>
      <c r="B28" s="6" t="s">
        <v>166</v>
      </c>
      <c r="C28" s="7" t="s">
        <v>89</v>
      </c>
      <c r="D28" s="6" t="s">
        <v>165</v>
      </c>
      <c r="E28" s="6" t="s">
        <v>42</v>
      </c>
      <c r="F28" s="14" t="s">
        <v>164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16</v>
      </c>
      <c r="T28" s="6">
        <v>6</v>
      </c>
      <c r="U28" s="6">
        <v>4</v>
      </c>
      <c r="V28" s="6">
        <v>1</v>
      </c>
      <c r="W28" s="6"/>
      <c r="X28" s="83"/>
      <c r="Y28" s="26">
        <f t="shared" si="1"/>
        <v>20</v>
      </c>
      <c r="Z28" s="14">
        <f t="shared" si="2"/>
        <v>7</v>
      </c>
      <c r="AA28" s="19">
        <f t="shared" si="0"/>
        <v>27</v>
      </c>
    </row>
    <row r="29" spans="1:27" ht="12.75">
      <c r="A29" s="34">
        <v>140801</v>
      </c>
      <c r="B29" s="6" t="s">
        <v>168</v>
      </c>
      <c r="C29" s="7" t="s">
        <v>89</v>
      </c>
      <c r="D29" s="6" t="s">
        <v>167</v>
      </c>
      <c r="E29" s="6" t="s">
        <v>42</v>
      </c>
      <c r="F29" s="14" t="s">
        <v>164</v>
      </c>
      <c r="G29" s="45"/>
      <c r="H29" s="6"/>
      <c r="I29" s="6">
        <v>4</v>
      </c>
      <c r="J29" s="6"/>
      <c r="K29" s="6"/>
      <c r="L29" s="6"/>
      <c r="M29" s="6"/>
      <c r="N29" s="6"/>
      <c r="O29" s="6"/>
      <c r="P29" s="6"/>
      <c r="Q29" s="6">
        <v>3</v>
      </c>
      <c r="R29" s="6">
        <v>1</v>
      </c>
      <c r="S29" s="6">
        <v>19</v>
      </c>
      <c r="T29" s="6">
        <v>6</v>
      </c>
      <c r="U29" s="6">
        <v>5</v>
      </c>
      <c r="V29" s="6">
        <v>2</v>
      </c>
      <c r="W29" s="6"/>
      <c r="X29" s="83"/>
      <c r="Y29" s="26">
        <f t="shared" si="1"/>
        <v>31</v>
      </c>
      <c r="Z29" s="14">
        <f t="shared" si="2"/>
        <v>9</v>
      </c>
      <c r="AA29" s="19">
        <f t="shared" si="0"/>
        <v>40</v>
      </c>
    </row>
    <row r="30" spans="1:27" ht="12.75">
      <c r="A30" s="34">
        <v>140901</v>
      </c>
      <c r="B30" s="6" t="s">
        <v>170</v>
      </c>
      <c r="C30" s="7" t="s">
        <v>89</v>
      </c>
      <c r="D30" s="6" t="s">
        <v>169</v>
      </c>
      <c r="E30" s="6" t="s">
        <v>42</v>
      </c>
      <c r="F30" s="14" t="s">
        <v>164</v>
      </c>
      <c r="G30" s="45"/>
      <c r="H30" s="6"/>
      <c r="I30" s="6"/>
      <c r="J30" s="6"/>
      <c r="K30" s="6"/>
      <c r="L30" s="6"/>
      <c r="M30" s="6">
        <v>1</v>
      </c>
      <c r="N30" s="6"/>
      <c r="O30" s="6"/>
      <c r="P30" s="6"/>
      <c r="Q30" s="6">
        <v>1</v>
      </c>
      <c r="R30" s="6"/>
      <c r="S30" s="6">
        <v>8</v>
      </c>
      <c r="T30" s="6">
        <v>1</v>
      </c>
      <c r="U30" s="6">
        <v>1</v>
      </c>
      <c r="V30" s="6"/>
      <c r="W30" s="6"/>
      <c r="X30" s="83"/>
      <c r="Y30" s="26">
        <f t="shared" si="1"/>
        <v>11</v>
      </c>
      <c r="Z30" s="14">
        <f t="shared" si="2"/>
        <v>1</v>
      </c>
      <c r="AA30" s="19">
        <f t="shared" si="0"/>
        <v>12</v>
      </c>
    </row>
    <row r="31" spans="1:27" ht="12.75">
      <c r="A31" s="34">
        <v>141001</v>
      </c>
      <c r="B31" s="6" t="s">
        <v>172</v>
      </c>
      <c r="C31" s="7" t="s">
        <v>89</v>
      </c>
      <c r="D31" s="6" t="s">
        <v>171</v>
      </c>
      <c r="E31" s="6" t="s">
        <v>42</v>
      </c>
      <c r="F31" s="14" t="s">
        <v>164</v>
      </c>
      <c r="G31" s="45"/>
      <c r="H31" s="6"/>
      <c r="I31" s="6"/>
      <c r="J31" s="6"/>
      <c r="K31" s="6"/>
      <c r="L31" s="6"/>
      <c r="M31" s="6">
        <v>1</v>
      </c>
      <c r="N31" s="6"/>
      <c r="O31" s="6"/>
      <c r="P31" s="6"/>
      <c r="Q31" s="6">
        <v>2</v>
      </c>
      <c r="R31" s="6"/>
      <c r="S31" s="6">
        <v>14</v>
      </c>
      <c r="T31" s="6"/>
      <c r="U31" s="6">
        <v>3</v>
      </c>
      <c r="V31" s="6"/>
      <c r="W31" s="6"/>
      <c r="X31" s="83"/>
      <c r="Y31" s="26">
        <f t="shared" si="1"/>
        <v>20</v>
      </c>
      <c r="Z31" s="14">
        <f t="shared" si="2"/>
        <v>0</v>
      </c>
      <c r="AA31" s="19">
        <f t="shared" si="0"/>
        <v>20</v>
      </c>
    </row>
    <row r="32" spans="1:27" ht="12.75">
      <c r="A32" s="34">
        <v>141901</v>
      </c>
      <c r="B32" s="6" t="s">
        <v>174</v>
      </c>
      <c r="C32" s="7" t="s">
        <v>89</v>
      </c>
      <c r="D32" s="6" t="s">
        <v>173</v>
      </c>
      <c r="E32" s="6" t="s">
        <v>42</v>
      </c>
      <c r="F32" s="14" t="s">
        <v>164</v>
      </c>
      <c r="G32" s="45">
        <v>1</v>
      </c>
      <c r="H32" s="6"/>
      <c r="I32" s="6">
        <v>2</v>
      </c>
      <c r="J32" s="6"/>
      <c r="K32" s="6"/>
      <c r="L32" s="6"/>
      <c r="M32" s="6"/>
      <c r="N32" s="6"/>
      <c r="O32" s="6"/>
      <c r="P32" s="6"/>
      <c r="Q32" s="6">
        <v>5</v>
      </c>
      <c r="R32" s="6"/>
      <c r="S32" s="6">
        <v>42</v>
      </c>
      <c r="T32" s="6">
        <v>2</v>
      </c>
      <c r="U32" s="6">
        <v>8</v>
      </c>
      <c r="V32" s="6">
        <v>1</v>
      </c>
      <c r="W32" s="6">
        <v>1</v>
      </c>
      <c r="X32" s="83"/>
      <c r="Y32" s="26">
        <f t="shared" si="1"/>
        <v>59</v>
      </c>
      <c r="Z32" s="14">
        <f t="shared" si="2"/>
        <v>3</v>
      </c>
      <c r="AA32" s="19">
        <f t="shared" si="0"/>
        <v>62</v>
      </c>
    </row>
    <row r="33" spans="1:27" ht="12.75">
      <c r="A33" s="34">
        <v>142401</v>
      </c>
      <c r="B33" s="6" t="s">
        <v>176</v>
      </c>
      <c r="C33" s="7" t="s">
        <v>89</v>
      </c>
      <c r="D33" s="6" t="s">
        <v>175</v>
      </c>
      <c r="E33" s="6" t="s">
        <v>42</v>
      </c>
      <c r="F33" s="14" t="s">
        <v>164</v>
      </c>
      <c r="G33" s="45"/>
      <c r="H33" s="6"/>
      <c r="I33" s="6"/>
      <c r="J33" s="6"/>
      <c r="K33" s="6"/>
      <c r="L33" s="6"/>
      <c r="M33" s="6">
        <v>1</v>
      </c>
      <c r="N33" s="6"/>
      <c r="O33" s="6"/>
      <c r="P33" s="6"/>
      <c r="Q33" s="6"/>
      <c r="R33" s="6"/>
      <c r="S33" s="6">
        <v>24</v>
      </c>
      <c r="T33" s="6">
        <v>2</v>
      </c>
      <c r="U33" s="6">
        <v>1</v>
      </c>
      <c r="V33" s="6"/>
      <c r="W33" s="6"/>
      <c r="X33" s="83"/>
      <c r="Y33" s="26">
        <f t="shared" si="1"/>
        <v>26</v>
      </c>
      <c r="Z33" s="14">
        <f t="shared" si="2"/>
        <v>2</v>
      </c>
      <c r="AA33" s="19">
        <f t="shared" si="0"/>
        <v>28</v>
      </c>
    </row>
    <row r="34" spans="1:27" ht="12.75">
      <c r="A34" s="34">
        <v>143501</v>
      </c>
      <c r="B34" s="6" t="s">
        <v>453</v>
      </c>
      <c r="C34" s="7" t="s">
        <v>89</v>
      </c>
      <c r="D34" s="6" t="s">
        <v>177</v>
      </c>
      <c r="E34" s="6" t="s">
        <v>42</v>
      </c>
      <c r="F34" s="14" t="s">
        <v>164</v>
      </c>
      <c r="G34" s="45"/>
      <c r="H34" s="6"/>
      <c r="I34" s="6"/>
      <c r="J34" s="6"/>
      <c r="K34" s="6"/>
      <c r="L34" s="6"/>
      <c r="M34" s="6">
        <v>1</v>
      </c>
      <c r="N34" s="6"/>
      <c r="O34" s="6"/>
      <c r="P34" s="6"/>
      <c r="Q34" s="6"/>
      <c r="R34" s="6"/>
      <c r="S34" s="6">
        <v>6</v>
      </c>
      <c r="T34" s="6"/>
      <c r="U34" s="6">
        <v>2</v>
      </c>
      <c r="V34" s="6"/>
      <c r="W34" s="6"/>
      <c r="X34" s="83"/>
      <c r="Y34" s="26">
        <f t="shared" si="1"/>
        <v>9</v>
      </c>
      <c r="Z34" s="14">
        <f t="shared" si="2"/>
        <v>0</v>
      </c>
      <c r="AA34" s="19">
        <f t="shared" si="0"/>
        <v>9</v>
      </c>
    </row>
    <row r="35" spans="1:27" ht="12.75">
      <c r="A35" s="34">
        <v>160301</v>
      </c>
      <c r="B35" s="6" t="s">
        <v>179</v>
      </c>
      <c r="C35" s="7" t="s">
        <v>89</v>
      </c>
      <c r="D35" s="6" t="s">
        <v>178</v>
      </c>
      <c r="E35" s="6" t="s">
        <v>18</v>
      </c>
      <c r="F35" s="14" t="s">
        <v>140</v>
      </c>
      <c r="G35" s="45"/>
      <c r="H35" s="6"/>
      <c r="I35" s="6"/>
      <c r="J35" s="6"/>
      <c r="K35" s="6"/>
      <c r="L35" s="6"/>
      <c r="M35" s="6">
        <v>1</v>
      </c>
      <c r="N35" s="6">
        <v>2</v>
      </c>
      <c r="O35" s="6"/>
      <c r="P35" s="6"/>
      <c r="Q35" s="6"/>
      <c r="R35" s="6"/>
      <c r="S35" s="6">
        <v>1</v>
      </c>
      <c r="T35" s="6">
        <v>2</v>
      </c>
      <c r="U35" s="6"/>
      <c r="V35" s="6"/>
      <c r="W35" s="6"/>
      <c r="X35" s="83"/>
      <c r="Y35" s="26">
        <f t="shared" si="1"/>
        <v>2</v>
      </c>
      <c r="Z35" s="14">
        <f t="shared" si="2"/>
        <v>4</v>
      </c>
      <c r="AA35" s="19">
        <f t="shared" si="0"/>
        <v>6</v>
      </c>
    </row>
    <row r="36" spans="1:27" ht="12.75">
      <c r="A36" s="34">
        <v>160501</v>
      </c>
      <c r="B36" s="6" t="s">
        <v>181</v>
      </c>
      <c r="C36" s="7" t="s">
        <v>89</v>
      </c>
      <c r="D36" s="6" t="s">
        <v>180</v>
      </c>
      <c r="E36" s="6" t="s">
        <v>18</v>
      </c>
      <c r="F36" s="14" t="s">
        <v>140</v>
      </c>
      <c r="G36" s="45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>
        <v>1</v>
      </c>
      <c r="T36" s="6"/>
      <c r="U36" s="6"/>
      <c r="V36" s="6"/>
      <c r="W36" s="6"/>
      <c r="X36" s="83"/>
      <c r="Y36" s="26">
        <f t="shared" si="1"/>
        <v>1</v>
      </c>
      <c r="Z36" s="14">
        <f t="shared" si="2"/>
        <v>0</v>
      </c>
      <c r="AA36" s="19">
        <f t="shared" si="0"/>
        <v>1</v>
      </c>
    </row>
    <row r="37" spans="1:27" ht="12.75">
      <c r="A37" s="34">
        <v>160901</v>
      </c>
      <c r="B37" s="6" t="s">
        <v>183</v>
      </c>
      <c r="C37" s="7" t="s">
        <v>89</v>
      </c>
      <c r="D37" s="6" t="s">
        <v>182</v>
      </c>
      <c r="E37" s="6" t="s">
        <v>18</v>
      </c>
      <c r="F37" s="14" t="s">
        <v>140</v>
      </c>
      <c r="G37" s="45"/>
      <c r="H37" s="6"/>
      <c r="I37" s="6"/>
      <c r="J37" s="6">
        <v>1</v>
      </c>
      <c r="K37" s="6"/>
      <c r="L37" s="6"/>
      <c r="M37" s="6"/>
      <c r="N37" s="6">
        <v>1</v>
      </c>
      <c r="O37" s="6"/>
      <c r="P37" s="6"/>
      <c r="Q37" s="6"/>
      <c r="R37" s="6"/>
      <c r="S37" s="6">
        <v>2</v>
      </c>
      <c r="T37" s="6">
        <v>9</v>
      </c>
      <c r="U37" s="6"/>
      <c r="V37" s="6">
        <v>1</v>
      </c>
      <c r="W37" s="6"/>
      <c r="X37" s="83"/>
      <c r="Y37" s="26">
        <f t="shared" si="1"/>
        <v>2</v>
      </c>
      <c r="Z37" s="14">
        <f t="shared" si="2"/>
        <v>12</v>
      </c>
      <c r="AA37" s="19">
        <f t="shared" si="0"/>
        <v>14</v>
      </c>
    </row>
    <row r="38" spans="1:27" ht="12.75">
      <c r="A38" s="34">
        <v>160902</v>
      </c>
      <c r="B38" s="6" t="s">
        <v>185</v>
      </c>
      <c r="C38" s="7" t="s">
        <v>89</v>
      </c>
      <c r="D38" s="6" t="s">
        <v>184</v>
      </c>
      <c r="E38" s="6" t="s">
        <v>18</v>
      </c>
      <c r="F38" s="14" t="s">
        <v>140</v>
      </c>
      <c r="G38" s="4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1</v>
      </c>
      <c r="T38" s="6">
        <v>5</v>
      </c>
      <c r="U38" s="6"/>
      <c r="V38" s="6">
        <v>1</v>
      </c>
      <c r="W38" s="6"/>
      <c r="X38" s="83"/>
      <c r="Y38" s="26">
        <f t="shared" si="1"/>
        <v>1</v>
      </c>
      <c r="Z38" s="14">
        <f t="shared" si="2"/>
        <v>6</v>
      </c>
      <c r="AA38" s="19">
        <f t="shared" si="0"/>
        <v>7</v>
      </c>
    </row>
    <row r="39" spans="1:27" ht="12.75">
      <c r="A39" s="34">
        <v>160905</v>
      </c>
      <c r="B39" s="6" t="s">
        <v>187</v>
      </c>
      <c r="C39" s="7" t="s">
        <v>89</v>
      </c>
      <c r="D39" s="6" t="s">
        <v>186</v>
      </c>
      <c r="E39" s="6" t="s">
        <v>18</v>
      </c>
      <c r="F39" s="14" t="s">
        <v>140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>
        <v>2</v>
      </c>
      <c r="R39" s="6"/>
      <c r="S39" s="6">
        <v>4</v>
      </c>
      <c r="T39" s="6">
        <v>3</v>
      </c>
      <c r="U39" s="6"/>
      <c r="V39" s="6">
        <v>1</v>
      </c>
      <c r="W39" s="6"/>
      <c r="X39" s="83"/>
      <c r="Y39" s="26">
        <f t="shared" si="1"/>
        <v>6</v>
      </c>
      <c r="Z39" s="14">
        <f t="shared" si="2"/>
        <v>4</v>
      </c>
      <c r="AA39" s="19">
        <f t="shared" si="0"/>
        <v>10</v>
      </c>
    </row>
    <row r="40" spans="1:27" ht="12.75">
      <c r="A40" s="34">
        <v>161200</v>
      </c>
      <c r="B40" s="6" t="s">
        <v>189</v>
      </c>
      <c r="C40" s="7" t="s">
        <v>89</v>
      </c>
      <c r="D40" s="6" t="s">
        <v>188</v>
      </c>
      <c r="E40" s="6" t="s">
        <v>18</v>
      </c>
      <c r="F40" s="14" t="s">
        <v>140</v>
      </c>
      <c r="G40" s="4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1</v>
      </c>
      <c r="T40" s="6"/>
      <c r="U40" s="6">
        <v>1</v>
      </c>
      <c r="V40" s="6">
        <v>1</v>
      </c>
      <c r="W40" s="6"/>
      <c r="X40" s="83"/>
      <c r="Y40" s="26">
        <f t="shared" si="1"/>
        <v>2</v>
      </c>
      <c r="Z40" s="14">
        <f t="shared" si="2"/>
        <v>1</v>
      </c>
      <c r="AA40" s="19">
        <f t="shared" si="0"/>
        <v>3</v>
      </c>
    </row>
    <row r="41" spans="1:27" ht="12.75">
      <c r="A41" s="34">
        <v>190701</v>
      </c>
      <c r="B41" s="6" t="s">
        <v>454</v>
      </c>
      <c r="C41" s="7" t="s">
        <v>89</v>
      </c>
      <c r="D41" s="6" t="s">
        <v>190</v>
      </c>
      <c r="E41" s="6" t="s">
        <v>28</v>
      </c>
      <c r="F41" s="14" t="s">
        <v>28</v>
      </c>
      <c r="G41" s="45"/>
      <c r="H41" s="6"/>
      <c r="I41" s="6">
        <v>8</v>
      </c>
      <c r="J41" s="6">
        <v>4</v>
      </c>
      <c r="K41" s="6"/>
      <c r="L41" s="6"/>
      <c r="M41" s="6">
        <v>1</v>
      </c>
      <c r="N41" s="6">
        <v>1</v>
      </c>
      <c r="O41" s="6"/>
      <c r="P41" s="6"/>
      <c r="Q41" s="6">
        <v>1</v>
      </c>
      <c r="R41" s="6">
        <v>18</v>
      </c>
      <c r="S41" s="6">
        <v>3</v>
      </c>
      <c r="T41" s="6">
        <v>75</v>
      </c>
      <c r="U41" s="6">
        <v>2</v>
      </c>
      <c r="V41" s="6">
        <v>14</v>
      </c>
      <c r="W41" s="6"/>
      <c r="X41" s="83">
        <v>1</v>
      </c>
      <c r="Y41" s="26">
        <f t="shared" si="1"/>
        <v>15</v>
      </c>
      <c r="Z41" s="14">
        <f t="shared" si="2"/>
        <v>113</v>
      </c>
      <c r="AA41" s="19">
        <f t="shared" si="0"/>
        <v>128</v>
      </c>
    </row>
    <row r="42" spans="1:27" ht="12.75">
      <c r="A42" s="34">
        <v>190901</v>
      </c>
      <c r="B42" s="6" t="s">
        <v>192</v>
      </c>
      <c r="C42" s="7" t="s">
        <v>89</v>
      </c>
      <c r="D42" s="6" t="s">
        <v>191</v>
      </c>
      <c r="E42" s="6" t="s">
        <v>28</v>
      </c>
      <c r="F42" s="14" t="s">
        <v>28</v>
      </c>
      <c r="G42" s="45"/>
      <c r="H42" s="6"/>
      <c r="I42" s="6">
        <v>1</v>
      </c>
      <c r="J42" s="6">
        <v>1</v>
      </c>
      <c r="K42" s="6"/>
      <c r="L42" s="6"/>
      <c r="M42" s="6"/>
      <c r="N42" s="6"/>
      <c r="O42" s="6"/>
      <c r="P42" s="6"/>
      <c r="Q42" s="6"/>
      <c r="R42" s="6">
        <v>5</v>
      </c>
      <c r="S42" s="6">
        <v>1</v>
      </c>
      <c r="T42" s="6">
        <v>54</v>
      </c>
      <c r="U42" s="6">
        <v>1</v>
      </c>
      <c r="V42" s="6">
        <v>10</v>
      </c>
      <c r="W42" s="6"/>
      <c r="X42" s="83">
        <v>1</v>
      </c>
      <c r="Y42" s="26">
        <f t="shared" si="1"/>
        <v>3</v>
      </c>
      <c r="Z42" s="14">
        <f t="shared" si="2"/>
        <v>71</v>
      </c>
      <c r="AA42" s="19">
        <f t="shared" si="0"/>
        <v>74</v>
      </c>
    </row>
    <row r="43" spans="1:27" ht="12.75">
      <c r="A43" s="34">
        <v>230101</v>
      </c>
      <c r="B43" s="6" t="s">
        <v>194</v>
      </c>
      <c r="C43" s="7" t="s">
        <v>89</v>
      </c>
      <c r="D43" s="6" t="s">
        <v>193</v>
      </c>
      <c r="E43" s="6" t="s">
        <v>18</v>
      </c>
      <c r="F43" s="14" t="s">
        <v>140</v>
      </c>
      <c r="G43" s="45"/>
      <c r="H43" s="6"/>
      <c r="I43" s="6">
        <v>1</v>
      </c>
      <c r="J43" s="6">
        <v>3</v>
      </c>
      <c r="K43" s="6"/>
      <c r="L43" s="6"/>
      <c r="M43" s="6"/>
      <c r="N43" s="6"/>
      <c r="O43" s="6"/>
      <c r="P43" s="6"/>
      <c r="Q43" s="6">
        <v>2</v>
      </c>
      <c r="R43" s="6">
        <v>2</v>
      </c>
      <c r="S43" s="6">
        <v>20</v>
      </c>
      <c r="T43" s="6">
        <v>23</v>
      </c>
      <c r="U43" s="6">
        <v>3</v>
      </c>
      <c r="V43" s="6">
        <v>8</v>
      </c>
      <c r="W43" s="6"/>
      <c r="X43" s="83"/>
      <c r="Y43" s="26">
        <f t="shared" si="1"/>
        <v>26</v>
      </c>
      <c r="Z43" s="14">
        <f t="shared" si="2"/>
        <v>36</v>
      </c>
      <c r="AA43" s="19">
        <f t="shared" si="0"/>
        <v>62</v>
      </c>
    </row>
    <row r="44" spans="1:27" ht="12.75">
      <c r="A44" s="34">
        <v>231304</v>
      </c>
      <c r="B44" s="6" t="s">
        <v>196</v>
      </c>
      <c r="C44" s="7" t="s">
        <v>89</v>
      </c>
      <c r="D44" s="6" t="s">
        <v>195</v>
      </c>
      <c r="E44" s="6" t="s">
        <v>18</v>
      </c>
      <c r="F44" s="14" t="s">
        <v>140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9</v>
      </c>
      <c r="T44" s="6">
        <v>7</v>
      </c>
      <c r="U44" s="6"/>
      <c r="V44" s="6"/>
      <c r="W44" s="6"/>
      <c r="X44" s="83"/>
      <c r="Y44" s="26">
        <f t="shared" si="1"/>
        <v>9</v>
      </c>
      <c r="Z44" s="14">
        <f t="shared" si="2"/>
        <v>7</v>
      </c>
      <c r="AA44" s="19">
        <f t="shared" si="0"/>
        <v>16</v>
      </c>
    </row>
    <row r="45" spans="1:27" ht="12.75">
      <c r="A45" s="34">
        <v>240199</v>
      </c>
      <c r="B45" s="6" t="s">
        <v>198</v>
      </c>
      <c r="C45" s="7" t="s">
        <v>89</v>
      </c>
      <c r="D45" s="6" t="s">
        <v>197</v>
      </c>
      <c r="E45" s="6" t="s">
        <v>29</v>
      </c>
      <c r="F45" s="14" t="s">
        <v>29</v>
      </c>
      <c r="G45" s="45"/>
      <c r="H45" s="6"/>
      <c r="I45" s="6"/>
      <c r="J45" s="6">
        <v>1</v>
      </c>
      <c r="K45" s="6"/>
      <c r="L45" s="6"/>
      <c r="M45" s="6"/>
      <c r="N45" s="6"/>
      <c r="O45" s="6"/>
      <c r="P45" s="6">
        <v>1</v>
      </c>
      <c r="Q45" s="6"/>
      <c r="R45" s="6"/>
      <c r="S45" s="6">
        <v>1</v>
      </c>
      <c r="T45" s="6">
        <v>2</v>
      </c>
      <c r="U45" s="6"/>
      <c r="V45" s="6">
        <v>5</v>
      </c>
      <c r="W45" s="6"/>
      <c r="X45" s="83"/>
      <c r="Y45" s="26">
        <f t="shared" si="1"/>
        <v>1</v>
      </c>
      <c r="Z45" s="14">
        <f t="shared" si="2"/>
        <v>9</v>
      </c>
      <c r="AA45" s="19">
        <f t="shared" si="0"/>
        <v>10</v>
      </c>
    </row>
    <row r="46" spans="1:27" ht="12.75">
      <c r="A46" s="34">
        <v>260101</v>
      </c>
      <c r="B46" s="6" t="s">
        <v>200</v>
      </c>
      <c r="C46" s="7" t="s">
        <v>89</v>
      </c>
      <c r="D46" s="6" t="s">
        <v>199</v>
      </c>
      <c r="E46" s="6" t="s">
        <v>41</v>
      </c>
      <c r="F46" s="14" t="s">
        <v>201</v>
      </c>
      <c r="G46" s="45"/>
      <c r="H46" s="6"/>
      <c r="I46" s="6"/>
      <c r="J46" s="6">
        <v>2</v>
      </c>
      <c r="K46" s="6"/>
      <c r="L46" s="6"/>
      <c r="M46" s="6"/>
      <c r="N46" s="6">
        <v>2</v>
      </c>
      <c r="O46" s="6"/>
      <c r="P46" s="6"/>
      <c r="Q46" s="6"/>
      <c r="R46" s="6"/>
      <c r="S46" s="6">
        <v>4</v>
      </c>
      <c r="T46" s="6">
        <v>11</v>
      </c>
      <c r="U46" s="6">
        <v>1</v>
      </c>
      <c r="V46" s="6">
        <v>1</v>
      </c>
      <c r="W46" s="6"/>
      <c r="X46" s="83"/>
      <c r="Y46" s="26">
        <f t="shared" si="1"/>
        <v>5</v>
      </c>
      <c r="Z46" s="14">
        <f t="shared" si="2"/>
        <v>16</v>
      </c>
      <c r="AA46" s="19">
        <f t="shared" si="0"/>
        <v>21</v>
      </c>
    </row>
    <row r="47" spans="1:27" ht="12.75">
      <c r="A47" s="34">
        <v>260406</v>
      </c>
      <c r="B47" s="6" t="s">
        <v>456</v>
      </c>
      <c r="C47" s="7" t="s">
        <v>89</v>
      </c>
      <c r="D47" s="6" t="s">
        <v>455</v>
      </c>
      <c r="E47" s="6" t="s">
        <v>41</v>
      </c>
      <c r="F47" s="14" t="s">
        <v>124</v>
      </c>
      <c r="G47" s="45"/>
      <c r="H47" s="6"/>
      <c r="I47" s="6"/>
      <c r="J47" s="6"/>
      <c r="K47" s="6"/>
      <c r="L47" s="6"/>
      <c r="M47" s="6"/>
      <c r="N47" s="6">
        <v>2</v>
      </c>
      <c r="O47" s="6"/>
      <c r="P47" s="6"/>
      <c r="Q47" s="6">
        <v>1</v>
      </c>
      <c r="R47" s="6"/>
      <c r="S47" s="6">
        <v>5</v>
      </c>
      <c r="T47" s="6">
        <v>4</v>
      </c>
      <c r="U47" s="6"/>
      <c r="V47" s="6">
        <v>1</v>
      </c>
      <c r="W47" s="6"/>
      <c r="X47" s="83"/>
      <c r="Y47" s="26">
        <f t="shared" si="1"/>
        <v>6</v>
      </c>
      <c r="Z47" s="14">
        <f t="shared" si="2"/>
        <v>7</v>
      </c>
      <c r="AA47" s="19">
        <f t="shared" si="0"/>
        <v>13</v>
      </c>
    </row>
    <row r="48" spans="1:27" ht="12.75">
      <c r="A48" s="34">
        <v>260502</v>
      </c>
      <c r="B48" s="6" t="s">
        <v>203</v>
      </c>
      <c r="C48" s="7" t="s">
        <v>89</v>
      </c>
      <c r="D48" s="6" t="s">
        <v>202</v>
      </c>
      <c r="E48" s="6" t="s">
        <v>41</v>
      </c>
      <c r="F48" s="14" t="s">
        <v>124</v>
      </c>
      <c r="G48" s="45"/>
      <c r="H48" s="6"/>
      <c r="I48" s="6"/>
      <c r="J48" s="6">
        <v>1</v>
      </c>
      <c r="K48" s="6">
        <v>1</v>
      </c>
      <c r="L48" s="6">
        <v>1</v>
      </c>
      <c r="M48" s="6"/>
      <c r="N48" s="6"/>
      <c r="O48" s="6"/>
      <c r="P48" s="6"/>
      <c r="Q48" s="6"/>
      <c r="R48" s="6"/>
      <c r="S48" s="6">
        <v>2</v>
      </c>
      <c r="T48" s="6"/>
      <c r="U48" s="6"/>
      <c r="V48" s="6">
        <v>1</v>
      </c>
      <c r="W48" s="6"/>
      <c r="X48" s="83"/>
      <c r="Y48" s="26">
        <f t="shared" si="1"/>
        <v>3</v>
      </c>
      <c r="Z48" s="14">
        <f t="shared" si="2"/>
        <v>3</v>
      </c>
      <c r="AA48" s="19">
        <f t="shared" si="0"/>
        <v>6</v>
      </c>
    </row>
    <row r="49" spans="1:27" ht="12.75">
      <c r="A49" s="34">
        <v>260701</v>
      </c>
      <c r="B49" s="6" t="s">
        <v>205</v>
      </c>
      <c r="C49" s="7" t="s">
        <v>89</v>
      </c>
      <c r="D49" s="6" t="s">
        <v>204</v>
      </c>
      <c r="E49" s="6" t="s">
        <v>41</v>
      </c>
      <c r="F49" s="14" t="s">
        <v>201</v>
      </c>
      <c r="G49" s="45"/>
      <c r="H49" s="6">
        <v>1</v>
      </c>
      <c r="I49" s="6">
        <v>1</v>
      </c>
      <c r="J49" s="6">
        <v>1</v>
      </c>
      <c r="K49" s="6"/>
      <c r="L49" s="6"/>
      <c r="M49" s="6">
        <v>5</v>
      </c>
      <c r="N49" s="6">
        <v>3</v>
      </c>
      <c r="O49" s="6"/>
      <c r="P49" s="6"/>
      <c r="Q49" s="6"/>
      <c r="R49" s="6">
        <v>4</v>
      </c>
      <c r="S49" s="6">
        <v>34</v>
      </c>
      <c r="T49" s="6">
        <v>21</v>
      </c>
      <c r="U49" s="6">
        <v>3</v>
      </c>
      <c r="V49" s="6">
        <v>4</v>
      </c>
      <c r="W49" s="6"/>
      <c r="X49" s="83">
        <v>1</v>
      </c>
      <c r="Y49" s="26">
        <f t="shared" si="1"/>
        <v>43</v>
      </c>
      <c r="Z49" s="14">
        <f t="shared" si="2"/>
        <v>35</v>
      </c>
      <c r="AA49" s="19">
        <f t="shared" si="0"/>
        <v>78</v>
      </c>
    </row>
    <row r="50" spans="1:27" ht="12.75">
      <c r="A50" s="34">
        <v>261302</v>
      </c>
      <c r="B50" s="6" t="s">
        <v>207</v>
      </c>
      <c r="C50" s="7" t="s">
        <v>89</v>
      </c>
      <c r="D50" s="6" t="s">
        <v>206</v>
      </c>
      <c r="E50" s="6" t="s">
        <v>41</v>
      </c>
      <c r="F50" s="14" t="s">
        <v>201</v>
      </c>
      <c r="G50" s="45"/>
      <c r="H50" s="6"/>
      <c r="I50" s="6">
        <v>1</v>
      </c>
      <c r="J50" s="6"/>
      <c r="K50" s="6"/>
      <c r="L50" s="6"/>
      <c r="M50" s="6"/>
      <c r="N50" s="6"/>
      <c r="O50" s="6"/>
      <c r="P50" s="6"/>
      <c r="Q50" s="6">
        <v>1</v>
      </c>
      <c r="R50" s="6">
        <v>1</v>
      </c>
      <c r="S50" s="6">
        <v>5</v>
      </c>
      <c r="T50" s="6">
        <v>16</v>
      </c>
      <c r="U50" s="6">
        <v>1</v>
      </c>
      <c r="V50" s="6">
        <v>2</v>
      </c>
      <c r="W50" s="6"/>
      <c r="X50" s="83"/>
      <c r="Y50" s="26">
        <f t="shared" si="1"/>
        <v>8</v>
      </c>
      <c r="Z50" s="14">
        <f t="shared" si="2"/>
        <v>19</v>
      </c>
      <c r="AA50" s="19">
        <f t="shared" si="0"/>
        <v>27</v>
      </c>
    </row>
    <row r="51" spans="1:27" ht="12.75">
      <c r="A51" s="34">
        <v>270101</v>
      </c>
      <c r="B51" s="6" t="s">
        <v>209</v>
      </c>
      <c r="C51" s="7" t="s">
        <v>89</v>
      </c>
      <c r="D51" s="6" t="s">
        <v>208</v>
      </c>
      <c r="E51" s="6" t="s">
        <v>18</v>
      </c>
      <c r="F51" s="14" t="s">
        <v>152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/>
      <c r="R51" s="6">
        <v>1</v>
      </c>
      <c r="S51" s="6">
        <v>1</v>
      </c>
      <c r="T51" s="6">
        <v>4</v>
      </c>
      <c r="U51" s="6">
        <v>1</v>
      </c>
      <c r="V51" s="6"/>
      <c r="W51" s="6"/>
      <c r="X51" s="83"/>
      <c r="Y51" s="26">
        <f t="shared" si="1"/>
        <v>2</v>
      </c>
      <c r="Z51" s="14">
        <f t="shared" si="2"/>
        <v>5</v>
      </c>
      <c r="AA51" s="19">
        <f t="shared" si="0"/>
        <v>7</v>
      </c>
    </row>
    <row r="52" spans="1:27" ht="12.75">
      <c r="A52" s="34">
        <v>270101</v>
      </c>
      <c r="B52" s="6" t="s">
        <v>211</v>
      </c>
      <c r="C52" s="7" t="s">
        <v>89</v>
      </c>
      <c r="D52" s="6" t="s">
        <v>210</v>
      </c>
      <c r="E52" s="6" t="s">
        <v>18</v>
      </c>
      <c r="F52" s="14" t="s">
        <v>152</v>
      </c>
      <c r="G52" s="45"/>
      <c r="H52" s="6"/>
      <c r="I52" s="6"/>
      <c r="J52" s="6"/>
      <c r="K52" s="6"/>
      <c r="L52" s="6"/>
      <c r="M52" s="6">
        <v>2</v>
      </c>
      <c r="N52" s="6"/>
      <c r="O52" s="6"/>
      <c r="P52" s="6"/>
      <c r="Q52" s="6"/>
      <c r="R52" s="6"/>
      <c r="S52" s="6">
        <v>3</v>
      </c>
      <c r="T52" s="6">
        <v>3</v>
      </c>
      <c r="U52" s="6"/>
      <c r="V52" s="6"/>
      <c r="W52" s="6"/>
      <c r="X52" s="83"/>
      <c r="Y52" s="26">
        <f t="shared" si="1"/>
        <v>5</v>
      </c>
      <c r="Z52" s="14">
        <f t="shared" si="2"/>
        <v>3</v>
      </c>
      <c r="AA52" s="19">
        <f t="shared" si="0"/>
        <v>8</v>
      </c>
    </row>
    <row r="53" spans="1:27" ht="12.75">
      <c r="A53" s="34">
        <v>310505</v>
      </c>
      <c r="B53" s="6" t="s">
        <v>432</v>
      </c>
      <c r="C53" s="7" t="s">
        <v>89</v>
      </c>
      <c r="D53" s="6" t="s">
        <v>161</v>
      </c>
      <c r="E53" s="6" t="s">
        <v>28</v>
      </c>
      <c r="F53" s="14" t="s">
        <v>28</v>
      </c>
      <c r="G53" s="45"/>
      <c r="H53" s="6">
        <v>1</v>
      </c>
      <c r="I53" s="6">
        <v>3</v>
      </c>
      <c r="J53" s="6">
        <v>1</v>
      </c>
      <c r="K53" s="6"/>
      <c r="L53" s="6"/>
      <c r="M53" s="6">
        <v>1</v>
      </c>
      <c r="N53" s="6">
        <v>4</v>
      </c>
      <c r="O53" s="6"/>
      <c r="P53" s="6"/>
      <c r="Q53" s="6">
        <v>4</v>
      </c>
      <c r="R53" s="6">
        <v>1</v>
      </c>
      <c r="S53" s="6">
        <v>65</v>
      </c>
      <c r="T53" s="6">
        <v>43</v>
      </c>
      <c r="U53" s="6">
        <v>5</v>
      </c>
      <c r="V53" s="6">
        <v>9</v>
      </c>
      <c r="W53" s="6">
        <v>1</v>
      </c>
      <c r="X53" s="83">
        <v>2</v>
      </c>
      <c r="Y53" s="26">
        <f t="shared" si="1"/>
        <v>79</v>
      </c>
      <c r="Z53" s="14">
        <f t="shared" si="2"/>
        <v>61</v>
      </c>
      <c r="AA53" s="19">
        <f t="shared" si="0"/>
        <v>140</v>
      </c>
    </row>
    <row r="54" spans="1:27" ht="12.75">
      <c r="A54" s="34">
        <v>340199</v>
      </c>
      <c r="B54" s="6" t="s">
        <v>418</v>
      </c>
      <c r="C54" s="7" t="s">
        <v>89</v>
      </c>
      <c r="D54" s="6" t="s">
        <v>417</v>
      </c>
      <c r="E54" s="6" t="s">
        <v>28</v>
      </c>
      <c r="F54" s="14" t="s">
        <v>28</v>
      </c>
      <c r="G54" s="45"/>
      <c r="H54" s="6"/>
      <c r="I54" s="6">
        <v>1</v>
      </c>
      <c r="J54" s="6">
        <v>1</v>
      </c>
      <c r="K54" s="6"/>
      <c r="L54" s="6"/>
      <c r="M54" s="6"/>
      <c r="N54" s="6"/>
      <c r="O54" s="6"/>
      <c r="P54" s="6"/>
      <c r="Q54" s="6">
        <v>1</v>
      </c>
      <c r="R54" s="6"/>
      <c r="S54" s="6">
        <v>5</v>
      </c>
      <c r="T54" s="6">
        <v>10</v>
      </c>
      <c r="U54" s="6"/>
      <c r="V54" s="6">
        <v>3</v>
      </c>
      <c r="W54" s="6"/>
      <c r="X54" s="83"/>
      <c r="Y54" s="26">
        <f t="shared" si="1"/>
        <v>7</v>
      </c>
      <c r="Z54" s="14">
        <f t="shared" si="2"/>
        <v>14</v>
      </c>
      <c r="AA54" s="19">
        <f t="shared" si="0"/>
        <v>21</v>
      </c>
    </row>
    <row r="55" spans="1:27" ht="12.75">
      <c r="A55" s="34">
        <v>380101</v>
      </c>
      <c r="B55" s="6" t="s">
        <v>213</v>
      </c>
      <c r="C55" s="7" t="s">
        <v>89</v>
      </c>
      <c r="D55" s="6" t="s">
        <v>212</v>
      </c>
      <c r="E55" s="6" t="s">
        <v>18</v>
      </c>
      <c r="F55" s="14" t="s">
        <v>140</v>
      </c>
      <c r="G55" s="45"/>
      <c r="H55" s="6"/>
      <c r="I55" s="6">
        <v>1</v>
      </c>
      <c r="J55" s="6">
        <v>1</v>
      </c>
      <c r="K55" s="6"/>
      <c r="L55" s="6"/>
      <c r="M55" s="6"/>
      <c r="N55" s="6"/>
      <c r="O55" s="6"/>
      <c r="P55" s="6"/>
      <c r="Q55" s="6"/>
      <c r="R55" s="6"/>
      <c r="S55" s="6">
        <v>5</v>
      </c>
      <c r="T55" s="6">
        <v>2</v>
      </c>
      <c r="U55" s="6"/>
      <c r="V55" s="6"/>
      <c r="W55" s="6"/>
      <c r="X55" s="83"/>
      <c r="Y55" s="26">
        <f t="shared" si="1"/>
        <v>6</v>
      </c>
      <c r="Z55" s="14">
        <f t="shared" si="2"/>
        <v>3</v>
      </c>
      <c r="AA55" s="19">
        <f t="shared" si="0"/>
        <v>9</v>
      </c>
    </row>
    <row r="56" spans="1:27" ht="12.75">
      <c r="A56" s="34">
        <v>400501</v>
      </c>
      <c r="B56" s="6" t="s">
        <v>215</v>
      </c>
      <c r="C56" s="7" t="s">
        <v>89</v>
      </c>
      <c r="D56" s="6" t="s">
        <v>214</v>
      </c>
      <c r="E56" s="6" t="s">
        <v>18</v>
      </c>
      <c r="F56" s="14" t="s">
        <v>152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2</v>
      </c>
      <c r="T56" s="6"/>
      <c r="U56" s="6"/>
      <c r="V56" s="6"/>
      <c r="W56" s="6"/>
      <c r="X56" s="83"/>
      <c r="Y56" s="26">
        <f t="shared" si="1"/>
        <v>2</v>
      </c>
      <c r="Z56" s="14">
        <f t="shared" si="2"/>
        <v>0</v>
      </c>
      <c r="AA56" s="19">
        <f t="shared" si="0"/>
        <v>2</v>
      </c>
    </row>
    <row r="57" spans="1:27" ht="12.75">
      <c r="A57" s="34">
        <v>400501</v>
      </c>
      <c r="B57" s="6" t="s">
        <v>217</v>
      </c>
      <c r="C57" s="7" t="s">
        <v>89</v>
      </c>
      <c r="D57" s="6" t="s">
        <v>216</v>
      </c>
      <c r="E57" s="6" t="s">
        <v>18</v>
      </c>
      <c r="F57" s="14" t="s">
        <v>152</v>
      </c>
      <c r="G57" s="45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1</v>
      </c>
      <c r="T57" s="6">
        <v>1</v>
      </c>
      <c r="U57" s="6">
        <v>1</v>
      </c>
      <c r="V57" s="6"/>
      <c r="W57" s="6"/>
      <c r="X57" s="83"/>
      <c r="Y57" s="26">
        <f t="shared" si="1"/>
        <v>2</v>
      </c>
      <c r="Z57" s="14">
        <f t="shared" si="2"/>
        <v>2</v>
      </c>
      <c r="AA57" s="19">
        <f t="shared" si="0"/>
        <v>4</v>
      </c>
    </row>
    <row r="58" spans="1:27" ht="12.75">
      <c r="A58" s="34">
        <v>400510</v>
      </c>
      <c r="B58" s="6" t="s">
        <v>219</v>
      </c>
      <c r="C58" s="7" t="s">
        <v>89</v>
      </c>
      <c r="D58" s="6" t="s">
        <v>218</v>
      </c>
      <c r="E58" s="6" t="s">
        <v>18</v>
      </c>
      <c r="F58" s="14" t="s">
        <v>152</v>
      </c>
      <c r="G58" s="4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v>1</v>
      </c>
      <c r="U58" s="6"/>
      <c r="V58" s="6"/>
      <c r="W58" s="6"/>
      <c r="X58" s="83"/>
      <c r="Y58" s="26">
        <f t="shared" si="1"/>
        <v>0</v>
      </c>
      <c r="Z58" s="14">
        <f t="shared" si="2"/>
        <v>1</v>
      </c>
      <c r="AA58" s="19">
        <f t="shared" si="0"/>
        <v>1</v>
      </c>
    </row>
    <row r="59" spans="1:27" ht="12.75">
      <c r="A59" s="34">
        <v>400699</v>
      </c>
      <c r="B59" s="6" t="s">
        <v>221</v>
      </c>
      <c r="C59" s="7" t="s">
        <v>89</v>
      </c>
      <c r="D59" s="6" t="s">
        <v>220</v>
      </c>
      <c r="E59" s="6" t="s">
        <v>41</v>
      </c>
      <c r="F59" s="14" t="s">
        <v>124</v>
      </c>
      <c r="G59" s="45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>
        <v>6</v>
      </c>
      <c r="T59" s="6">
        <v>2</v>
      </c>
      <c r="U59" s="6"/>
      <c r="V59" s="6"/>
      <c r="W59" s="6"/>
      <c r="X59" s="83">
        <v>1</v>
      </c>
      <c r="Y59" s="26">
        <f t="shared" si="1"/>
        <v>6</v>
      </c>
      <c r="Z59" s="14">
        <f t="shared" si="2"/>
        <v>3</v>
      </c>
      <c r="AA59" s="19">
        <f t="shared" si="0"/>
        <v>9</v>
      </c>
    </row>
    <row r="60" spans="1:27" ht="12.75">
      <c r="A60" s="34">
        <v>400801</v>
      </c>
      <c r="B60" s="6" t="s">
        <v>223</v>
      </c>
      <c r="C60" s="7" t="s">
        <v>89</v>
      </c>
      <c r="D60" s="6" t="s">
        <v>222</v>
      </c>
      <c r="E60" s="6" t="s">
        <v>18</v>
      </c>
      <c r="F60" s="14" t="s">
        <v>152</v>
      </c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1</v>
      </c>
      <c r="T60" s="6"/>
      <c r="U60" s="6"/>
      <c r="V60" s="6"/>
      <c r="W60" s="6"/>
      <c r="X60" s="83"/>
      <c r="Y60" s="26">
        <f t="shared" si="1"/>
        <v>1</v>
      </c>
      <c r="Z60" s="14">
        <f t="shared" si="2"/>
        <v>0</v>
      </c>
      <c r="AA60" s="19">
        <f t="shared" si="0"/>
        <v>1</v>
      </c>
    </row>
    <row r="61" spans="1:27" ht="12.75">
      <c r="A61" s="34">
        <v>400801</v>
      </c>
      <c r="B61" s="6" t="s">
        <v>225</v>
      </c>
      <c r="C61" s="7" t="s">
        <v>89</v>
      </c>
      <c r="D61" s="6" t="s">
        <v>224</v>
      </c>
      <c r="E61" s="6" t="s">
        <v>18</v>
      </c>
      <c r="F61" s="14" t="s">
        <v>152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1</v>
      </c>
      <c r="T61" s="6"/>
      <c r="U61" s="6"/>
      <c r="V61" s="6"/>
      <c r="W61" s="6"/>
      <c r="X61" s="83"/>
      <c r="Y61" s="26">
        <f t="shared" si="1"/>
        <v>1</v>
      </c>
      <c r="Z61" s="14">
        <f t="shared" si="2"/>
        <v>0</v>
      </c>
      <c r="AA61" s="19">
        <f t="shared" si="0"/>
        <v>1</v>
      </c>
    </row>
    <row r="62" spans="1:27" ht="12.75">
      <c r="A62" s="34">
        <v>420101</v>
      </c>
      <c r="B62" s="6" t="s">
        <v>227</v>
      </c>
      <c r="C62" s="7" t="s">
        <v>89</v>
      </c>
      <c r="D62" s="6" t="s">
        <v>226</v>
      </c>
      <c r="E62" s="6" t="s">
        <v>18</v>
      </c>
      <c r="F62" s="14" t="s">
        <v>143</v>
      </c>
      <c r="G62" s="45"/>
      <c r="H62" s="6"/>
      <c r="I62" s="6">
        <v>1</v>
      </c>
      <c r="J62" s="6">
        <v>7</v>
      </c>
      <c r="K62" s="6"/>
      <c r="L62" s="6">
        <v>1</v>
      </c>
      <c r="M62" s="6"/>
      <c r="N62" s="6">
        <v>5</v>
      </c>
      <c r="O62" s="6"/>
      <c r="P62" s="6"/>
      <c r="Q62" s="6">
        <v>6</v>
      </c>
      <c r="R62" s="6">
        <v>13</v>
      </c>
      <c r="S62" s="6">
        <v>29</v>
      </c>
      <c r="T62" s="6">
        <v>105</v>
      </c>
      <c r="U62" s="6">
        <v>4</v>
      </c>
      <c r="V62" s="6">
        <v>14</v>
      </c>
      <c r="W62" s="6">
        <v>2</v>
      </c>
      <c r="X62" s="83">
        <v>2</v>
      </c>
      <c r="Y62" s="26">
        <f t="shared" si="1"/>
        <v>42</v>
      </c>
      <c r="Z62" s="14">
        <f t="shared" si="2"/>
        <v>147</v>
      </c>
      <c r="AA62" s="19">
        <f t="shared" si="0"/>
        <v>189</v>
      </c>
    </row>
    <row r="63" spans="1:27" ht="12.75">
      <c r="A63" s="34">
        <v>420101</v>
      </c>
      <c r="B63" s="6" t="s">
        <v>469</v>
      </c>
      <c r="C63" s="7" t="s">
        <v>89</v>
      </c>
      <c r="D63" s="6" t="s">
        <v>468</v>
      </c>
      <c r="E63" s="6" t="s">
        <v>18</v>
      </c>
      <c r="F63" s="14" t="s">
        <v>143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>
        <v>1</v>
      </c>
      <c r="S63" s="6">
        <v>2</v>
      </c>
      <c r="T63" s="6">
        <v>2</v>
      </c>
      <c r="U63" s="6"/>
      <c r="V63" s="6"/>
      <c r="W63" s="6"/>
      <c r="X63" s="83"/>
      <c r="Y63" s="26">
        <f t="shared" si="1"/>
        <v>2</v>
      </c>
      <c r="Z63" s="14">
        <f t="shared" si="2"/>
        <v>3</v>
      </c>
      <c r="AA63" s="19">
        <f t="shared" si="0"/>
        <v>5</v>
      </c>
    </row>
    <row r="64" spans="1:27" ht="12.75">
      <c r="A64" s="34">
        <v>450201</v>
      </c>
      <c r="B64" s="6" t="s">
        <v>229</v>
      </c>
      <c r="C64" s="7" t="s">
        <v>89</v>
      </c>
      <c r="D64" s="6" t="s">
        <v>228</v>
      </c>
      <c r="E64" s="6" t="s">
        <v>18</v>
      </c>
      <c r="F64" s="14" t="s">
        <v>143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v>6</v>
      </c>
      <c r="T64" s="6">
        <v>10</v>
      </c>
      <c r="U64" s="6"/>
      <c r="V64" s="6">
        <v>1</v>
      </c>
      <c r="W64" s="6"/>
      <c r="X64" s="83">
        <v>1</v>
      </c>
      <c r="Y64" s="26">
        <f t="shared" si="1"/>
        <v>6</v>
      </c>
      <c r="Z64" s="14">
        <f t="shared" si="2"/>
        <v>12</v>
      </c>
      <c r="AA64" s="19">
        <f t="shared" si="0"/>
        <v>18</v>
      </c>
    </row>
    <row r="65" spans="1:27" ht="12.75">
      <c r="A65" s="34">
        <v>450601</v>
      </c>
      <c r="B65" s="6" t="s">
        <v>231</v>
      </c>
      <c r="C65" s="7" t="s">
        <v>89</v>
      </c>
      <c r="D65" s="6" t="s">
        <v>230</v>
      </c>
      <c r="E65" s="6" t="s">
        <v>18</v>
      </c>
      <c r="F65" s="14" t="s">
        <v>143</v>
      </c>
      <c r="G65" s="45">
        <v>1</v>
      </c>
      <c r="H65" s="6"/>
      <c r="I65" s="6">
        <v>2</v>
      </c>
      <c r="J65" s="6"/>
      <c r="K65" s="6">
        <v>1</v>
      </c>
      <c r="L65" s="6"/>
      <c r="M65" s="6">
        <v>1</v>
      </c>
      <c r="N65" s="6"/>
      <c r="O65" s="6"/>
      <c r="P65" s="6"/>
      <c r="Q65" s="6">
        <v>1</v>
      </c>
      <c r="R65" s="6"/>
      <c r="S65" s="6">
        <v>26</v>
      </c>
      <c r="T65" s="6">
        <v>6</v>
      </c>
      <c r="U65" s="6">
        <v>3</v>
      </c>
      <c r="V65" s="6"/>
      <c r="W65" s="6"/>
      <c r="X65" s="83"/>
      <c r="Y65" s="26">
        <f t="shared" si="1"/>
        <v>35</v>
      </c>
      <c r="Z65" s="14">
        <f t="shared" si="2"/>
        <v>6</v>
      </c>
      <c r="AA65" s="19">
        <f t="shared" si="0"/>
        <v>41</v>
      </c>
    </row>
    <row r="66" spans="1:27" ht="12.75">
      <c r="A66" s="34">
        <v>450603</v>
      </c>
      <c r="B66" s="6" t="s">
        <v>233</v>
      </c>
      <c r="C66" s="7" t="s">
        <v>89</v>
      </c>
      <c r="D66" s="6" t="s">
        <v>232</v>
      </c>
      <c r="E66" s="6" t="s">
        <v>18</v>
      </c>
      <c r="F66" s="14" t="s">
        <v>143</v>
      </c>
      <c r="G66" s="45"/>
      <c r="H66" s="6"/>
      <c r="I66" s="6"/>
      <c r="J66" s="6"/>
      <c r="K66" s="6"/>
      <c r="L66" s="6"/>
      <c r="M66" s="6">
        <v>3</v>
      </c>
      <c r="N66" s="6"/>
      <c r="O66" s="6"/>
      <c r="P66" s="6"/>
      <c r="Q66" s="6">
        <v>2</v>
      </c>
      <c r="R66" s="6"/>
      <c r="S66" s="6">
        <v>7</v>
      </c>
      <c r="T66" s="6">
        <v>2</v>
      </c>
      <c r="U66" s="6">
        <v>2</v>
      </c>
      <c r="V66" s="6">
        <v>1</v>
      </c>
      <c r="W66" s="6"/>
      <c r="X66" s="83"/>
      <c r="Y66" s="26">
        <f t="shared" si="1"/>
        <v>14</v>
      </c>
      <c r="Z66" s="14">
        <f t="shared" si="2"/>
        <v>3</v>
      </c>
      <c r="AA66" s="19">
        <f t="shared" si="0"/>
        <v>17</v>
      </c>
    </row>
    <row r="67" spans="1:27" ht="12.75">
      <c r="A67" s="34">
        <v>451001</v>
      </c>
      <c r="B67" s="6" t="s">
        <v>235</v>
      </c>
      <c r="C67" s="7" t="s">
        <v>89</v>
      </c>
      <c r="D67" s="6" t="s">
        <v>234</v>
      </c>
      <c r="E67" s="6" t="s">
        <v>18</v>
      </c>
      <c r="F67" s="14" t="s">
        <v>143</v>
      </c>
      <c r="G67" s="45"/>
      <c r="H67" s="6">
        <v>1</v>
      </c>
      <c r="I67" s="6">
        <v>3</v>
      </c>
      <c r="J67" s="6">
        <v>4</v>
      </c>
      <c r="K67" s="6"/>
      <c r="L67" s="6"/>
      <c r="M67" s="6"/>
      <c r="N67" s="6"/>
      <c r="O67" s="6"/>
      <c r="P67" s="6"/>
      <c r="Q67" s="6">
        <v>2</v>
      </c>
      <c r="R67" s="6">
        <v>2</v>
      </c>
      <c r="S67" s="6">
        <v>35</v>
      </c>
      <c r="T67" s="6">
        <v>13</v>
      </c>
      <c r="U67" s="6">
        <v>5</v>
      </c>
      <c r="V67" s="6">
        <v>3</v>
      </c>
      <c r="W67" s="6"/>
      <c r="X67" s="83"/>
      <c r="Y67" s="26">
        <f t="shared" si="1"/>
        <v>45</v>
      </c>
      <c r="Z67" s="14">
        <f t="shared" si="2"/>
        <v>23</v>
      </c>
      <c r="AA67" s="19">
        <f t="shared" si="0"/>
        <v>68</v>
      </c>
    </row>
    <row r="68" spans="1:27" ht="12.75">
      <c r="A68" s="34">
        <v>451101</v>
      </c>
      <c r="B68" s="6" t="s">
        <v>237</v>
      </c>
      <c r="C68" s="7" t="s">
        <v>89</v>
      </c>
      <c r="D68" s="6" t="s">
        <v>236</v>
      </c>
      <c r="E68" s="6" t="s">
        <v>18</v>
      </c>
      <c r="F68" s="14" t="s">
        <v>143</v>
      </c>
      <c r="G68" s="45"/>
      <c r="H68" s="6"/>
      <c r="I68" s="6">
        <v>2</v>
      </c>
      <c r="J68" s="6">
        <v>1</v>
      </c>
      <c r="K68" s="6"/>
      <c r="L68" s="6"/>
      <c r="M68" s="6">
        <v>1</v>
      </c>
      <c r="N68" s="6"/>
      <c r="O68" s="6"/>
      <c r="P68" s="6"/>
      <c r="Q68" s="6"/>
      <c r="R68" s="6"/>
      <c r="S68" s="6">
        <v>5</v>
      </c>
      <c r="T68" s="6">
        <v>7</v>
      </c>
      <c r="U68" s="6">
        <v>3</v>
      </c>
      <c r="V68" s="6">
        <v>1</v>
      </c>
      <c r="W68" s="6"/>
      <c r="X68" s="83"/>
      <c r="Y68" s="26">
        <f t="shared" si="1"/>
        <v>11</v>
      </c>
      <c r="Z68" s="14">
        <f t="shared" si="2"/>
        <v>9</v>
      </c>
      <c r="AA68" s="19">
        <f t="shared" si="0"/>
        <v>20</v>
      </c>
    </row>
    <row r="69" spans="1:27" ht="12.75">
      <c r="A69" s="34">
        <v>459999</v>
      </c>
      <c r="B69" s="6" t="s">
        <v>239</v>
      </c>
      <c r="C69" s="7" t="s">
        <v>89</v>
      </c>
      <c r="D69" s="6" t="s">
        <v>238</v>
      </c>
      <c r="E69" s="6" t="s">
        <v>18</v>
      </c>
      <c r="F69" s="14" t="s">
        <v>143</v>
      </c>
      <c r="G69" s="45"/>
      <c r="H69" s="6"/>
      <c r="I69" s="6">
        <v>1</v>
      </c>
      <c r="J69" s="6">
        <v>2</v>
      </c>
      <c r="K69" s="6"/>
      <c r="L69" s="6"/>
      <c r="M69" s="6"/>
      <c r="N69" s="6"/>
      <c r="O69" s="6"/>
      <c r="P69" s="6"/>
      <c r="Q69" s="6">
        <v>1</v>
      </c>
      <c r="R69" s="6">
        <v>2</v>
      </c>
      <c r="S69" s="6">
        <v>31</v>
      </c>
      <c r="T69" s="6">
        <v>4</v>
      </c>
      <c r="U69" s="6">
        <v>1</v>
      </c>
      <c r="V69" s="6"/>
      <c r="W69" s="6"/>
      <c r="X69" s="83"/>
      <c r="Y69" s="26">
        <f t="shared" si="1"/>
        <v>34</v>
      </c>
      <c r="Z69" s="14">
        <f t="shared" si="2"/>
        <v>8</v>
      </c>
      <c r="AA69" s="19">
        <f t="shared" si="0"/>
        <v>42</v>
      </c>
    </row>
    <row r="70" spans="1:27" ht="12.75">
      <c r="A70" s="34">
        <v>500501</v>
      </c>
      <c r="B70" s="6" t="s">
        <v>241</v>
      </c>
      <c r="C70" s="7" t="s">
        <v>89</v>
      </c>
      <c r="D70" s="6" t="s">
        <v>240</v>
      </c>
      <c r="E70" s="6" t="s">
        <v>18</v>
      </c>
      <c r="F70" s="14" t="s">
        <v>242</v>
      </c>
      <c r="G70" s="45"/>
      <c r="H70" s="6"/>
      <c r="I70" s="6">
        <v>1</v>
      </c>
      <c r="J70" s="6"/>
      <c r="K70" s="6"/>
      <c r="L70" s="6"/>
      <c r="M70" s="6"/>
      <c r="N70" s="6"/>
      <c r="O70" s="6"/>
      <c r="P70" s="6"/>
      <c r="Q70" s="6"/>
      <c r="R70" s="6"/>
      <c r="S70" s="6">
        <v>1</v>
      </c>
      <c r="T70" s="6">
        <v>7</v>
      </c>
      <c r="U70" s="6">
        <v>1</v>
      </c>
      <c r="V70" s="6">
        <v>1</v>
      </c>
      <c r="W70" s="6"/>
      <c r="X70" s="83"/>
      <c r="Y70" s="26">
        <f t="shared" si="1"/>
        <v>3</v>
      </c>
      <c r="Z70" s="14">
        <f t="shared" si="2"/>
        <v>8</v>
      </c>
      <c r="AA70" s="19">
        <f t="shared" si="0"/>
        <v>11</v>
      </c>
    </row>
    <row r="71" spans="1:27" ht="12.75">
      <c r="A71" s="34">
        <v>500602</v>
      </c>
      <c r="B71" s="6" t="s">
        <v>244</v>
      </c>
      <c r="C71" s="7" t="s">
        <v>89</v>
      </c>
      <c r="D71" s="6" t="s">
        <v>243</v>
      </c>
      <c r="E71" s="6" t="s">
        <v>18</v>
      </c>
      <c r="F71" s="14" t="s">
        <v>242</v>
      </c>
      <c r="G71" s="45">
        <v>2</v>
      </c>
      <c r="H71" s="6"/>
      <c r="I71" s="6"/>
      <c r="J71" s="6">
        <v>1</v>
      </c>
      <c r="K71" s="6"/>
      <c r="L71" s="6"/>
      <c r="M71" s="6"/>
      <c r="N71" s="6"/>
      <c r="O71" s="6"/>
      <c r="P71" s="6"/>
      <c r="Q71" s="6">
        <v>3</v>
      </c>
      <c r="R71" s="6"/>
      <c r="S71" s="6">
        <v>16</v>
      </c>
      <c r="T71" s="6">
        <v>7</v>
      </c>
      <c r="U71" s="6">
        <v>2</v>
      </c>
      <c r="V71" s="6"/>
      <c r="W71" s="6"/>
      <c r="X71" s="83"/>
      <c r="Y71" s="26">
        <f t="shared" si="1"/>
        <v>23</v>
      </c>
      <c r="Z71" s="14">
        <f t="shared" si="2"/>
        <v>8</v>
      </c>
      <c r="AA71" s="19">
        <f aca="true" t="shared" si="3" ref="AA71:AA138">SUM(Y71:Z71)</f>
        <v>31</v>
      </c>
    </row>
    <row r="72" spans="1:27" ht="12.75">
      <c r="A72" s="34">
        <v>500702</v>
      </c>
      <c r="B72" s="6" t="s">
        <v>246</v>
      </c>
      <c r="C72" s="7" t="s">
        <v>89</v>
      </c>
      <c r="D72" s="6" t="s">
        <v>245</v>
      </c>
      <c r="E72" s="6" t="s">
        <v>18</v>
      </c>
      <c r="F72" s="14" t="s">
        <v>242</v>
      </c>
      <c r="G72" s="45"/>
      <c r="H72" s="6"/>
      <c r="I72" s="6"/>
      <c r="J72" s="6"/>
      <c r="K72" s="6"/>
      <c r="L72" s="6"/>
      <c r="M72" s="6"/>
      <c r="N72" s="6">
        <v>1</v>
      </c>
      <c r="O72" s="6"/>
      <c r="P72" s="6"/>
      <c r="Q72" s="6"/>
      <c r="R72" s="6"/>
      <c r="S72" s="6">
        <v>3</v>
      </c>
      <c r="T72" s="6">
        <v>4</v>
      </c>
      <c r="U72" s="6"/>
      <c r="V72" s="6">
        <v>1</v>
      </c>
      <c r="W72" s="6"/>
      <c r="X72" s="83"/>
      <c r="Y72" s="26">
        <f aca="true" t="shared" si="4" ref="Y72:Y139">G72+I72+K72+M72+O72+Q72+S72+U72+W72</f>
        <v>3</v>
      </c>
      <c r="Z72" s="14">
        <f aca="true" t="shared" si="5" ref="Z72:Z139">H72+J72+L72+N72+P72+R72+T72+V72+X72</f>
        <v>6</v>
      </c>
      <c r="AA72" s="19">
        <f t="shared" si="3"/>
        <v>9</v>
      </c>
    </row>
    <row r="73" spans="1:27" ht="12.75">
      <c r="A73" s="34">
        <v>500702</v>
      </c>
      <c r="B73" s="6" t="s">
        <v>248</v>
      </c>
      <c r="C73" s="7" t="s">
        <v>89</v>
      </c>
      <c r="D73" s="6" t="s">
        <v>247</v>
      </c>
      <c r="E73" s="6" t="s">
        <v>18</v>
      </c>
      <c r="F73" s="14" t="s">
        <v>242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>
        <v>2</v>
      </c>
      <c r="R73" s="6">
        <v>3</v>
      </c>
      <c r="S73" s="6">
        <v>3</v>
      </c>
      <c r="T73" s="6">
        <v>11</v>
      </c>
      <c r="U73" s="6">
        <v>2</v>
      </c>
      <c r="V73" s="6"/>
      <c r="W73" s="6"/>
      <c r="X73" s="83"/>
      <c r="Y73" s="26">
        <f t="shared" si="4"/>
        <v>7</v>
      </c>
      <c r="Z73" s="14">
        <f t="shared" si="5"/>
        <v>14</v>
      </c>
      <c r="AA73" s="19">
        <f t="shared" si="3"/>
        <v>21</v>
      </c>
    </row>
    <row r="74" spans="1:27" ht="12.75">
      <c r="A74" s="34">
        <v>500703</v>
      </c>
      <c r="B74" s="6" t="s">
        <v>250</v>
      </c>
      <c r="C74" s="7" t="s">
        <v>89</v>
      </c>
      <c r="D74" s="6" t="s">
        <v>249</v>
      </c>
      <c r="E74" s="6" t="s">
        <v>18</v>
      </c>
      <c r="F74" s="14" t="s">
        <v>242</v>
      </c>
      <c r="G74" s="45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/>
      <c r="S74" s="6"/>
      <c r="T74" s="6">
        <v>1</v>
      </c>
      <c r="U74" s="6"/>
      <c r="V74" s="6"/>
      <c r="W74" s="6"/>
      <c r="X74" s="83"/>
      <c r="Y74" s="26">
        <f t="shared" si="4"/>
        <v>0</v>
      </c>
      <c r="Z74" s="14">
        <f t="shared" si="5"/>
        <v>2</v>
      </c>
      <c r="AA74" s="19">
        <f t="shared" si="3"/>
        <v>2</v>
      </c>
    </row>
    <row r="75" spans="1:27" ht="12.75">
      <c r="A75" s="34">
        <v>500901</v>
      </c>
      <c r="B75" s="6" t="s">
        <v>252</v>
      </c>
      <c r="C75" s="7" t="s">
        <v>89</v>
      </c>
      <c r="D75" s="6" t="s">
        <v>251</v>
      </c>
      <c r="E75" s="6" t="s">
        <v>18</v>
      </c>
      <c r="F75" s="14" t="s">
        <v>242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>
        <v>1</v>
      </c>
      <c r="T75" s="6"/>
      <c r="U75" s="6"/>
      <c r="V75" s="6">
        <v>1</v>
      </c>
      <c r="W75" s="6"/>
      <c r="X75" s="83"/>
      <c r="Y75" s="26">
        <f t="shared" si="4"/>
        <v>1</v>
      </c>
      <c r="Z75" s="14">
        <f t="shared" si="5"/>
        <v>1</v>
      </c>
      <c r="AA75" s="19">
        <f t="shared" si="3"/>
        <v>2</v>
      </c>
    </row>
    <row r="76" spans="1:27" ht="12.75">
      <c r="A76" s="34">
        <v>500901</v>
      </c>
      <c r="B76" s="6" t="s">
        <v>254</v>
      </c>
      <c r="C76" s="7" t="s">
        <v>89</v>
      </c>
      <c r="D76" s="6" t="s">
        <v>253</v>
      </c>
      <c r="E76" s="6" t="s">
        <v>18</v>
      </c>
      <c r="F76" s="14" t="s">
        <v>242</v>
      </c>
      <c r="G76" s="4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v>7</v>
      </c>
      <c r="T76" s="6">
        <v>5</v>
      </c>
      <c r="U76" s="6"/>
      <c r="V76" s="6"/>
      <c r="W76" s="6"/>
      <c r="X76" s="83"/>
      <c r="Y76" s="26">
        <f t="shared" si="4"/>
        <v>7</v>
      </c>
      <c r="Z76" s="14">
        <f t="shared" si="5"/>
        <v>5</v>
      </c>
      <c r="AA76" s="19">
        <f t="shared" si="3"/>
        <v>12</v>
      </c>
    </row>
    <row r="77" spans="1:27" ht="12.75">
      <c r="A77" s="34">
        <v>510201</v>
      </c>
      <c r="B77" s="6" t="s">
        <v>256</v>
      </c>
      <c r="C77" s="7" t="s">
        <v>89</v>
      </c>
      <c r="D77" s="6" t="s">
        <v>255</v>
      </c>
      <c r="E77" s="6" t="s">
        <v>28</v>
      </c>
      <c r="F77" s="14" t="s">
        <v>28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6</v>
      </c>
      <c r="S77" s="6"/>
      <c r="T77" s="6">
        <v>45</v>
      </c>
      <c r="U77" s="6"/>
      <c r="V77" s="6">
        <v>3</v>
      </c>
      <c r="W77" s="6"/>
      <c r="X77" s="83">
        <v>1</v>
      </c>
      <c r="Y77" s="26">
        <f t="shared" si="4"/>
        <v>0</v>
      </c>
      <c r="Z77" s="14">
        <f t="shared" si="5"/>
        <v>55</v>
      </c>
      <c r="AA77" s="19">
        <f t="shared" si="3"/>
        <v>55</v>
      </c>
    </row>
    <row r="78" spans="1:27" ht="12.75">
      <c r="A78" s="34">
        <v>510701</v>
      </c>
      <c r="B78" s="6" t="s">
        <v>258</v>
      </c>
      <c r="C78" s="7" t="s">
        <v>89</v>
      </c>
      <c r="D78" s="6" t="s">
        <v>257</v>
      </c>
      <c r="E78" s="6" t="s">
        <v>29</v>
      </c>
      <c r="F78" s="14" t="s">
        <v>29</v>
      </c>
      <c r="G78" s="4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/>
      <c r="V78" s="6">
        <v>1</v>
      </c>
      <c r="W78" s="6"/>
      <c r="X78" s="83"/>
      <c r="Y78" s="26">
        <f t="shared" si="4"/>
        <v>1</v>
      </c>
      <c r="Z78" s="14">
        <f t="shared" si="5"/>
        <v>1</v>
      </c>
      <c r="AA78" s="19">
        <f t="shared" si="3"/>
        <v>2</v>
      </c>
    </row>
    <row r="79" spans="1:27" ht="12.75">
      <c r="A79" s="34">
        <v>511005</v>
      </c>
      <c r="B79" s="6" t="s">
        <v>449</v>
      </c>
      <c r="C79" s="7" t="s">
        <v>89</v>
      </c>
      <c r="D79" s="6" t="s">
        <v>259</v>
      </c>
      <c r="E79" s="6" t="s">
        <v>41</v>
      </c>
      <c r="F79" s="14" t="s">
        <v>124</v>
      </c>
      <c r="G79" s="45"/>
      <c r="H79" s="6">
        <v>1</v>
      </c>
      <c r="I79" s="6"/>
      <c r="J79" s="6">
        <v>1</v>
      </c>
      <c r="K79" s="6"/>
      <c r="L79" s="6"/>
      <c r="M79" s="6"/>
      <c r="N79" s="6">
        <v>1</v>
      </c>
      <c r="O79" s="6"/>
      <c r="P79" s="6"/>
      <c r="Q79" s="6"/>
      <c r="R79" s="6">
        <v>3</v>
      </c>
      <c r="S79" s="6">
        <v>5</v>
      </c>
      <c r="T79" s="6">
        <v>6</v>
      </c>
      <c r="U79" s="6">
        <v>2</v>
      </c>
      <c r="V79" s="6">
        <v>2</v>
      </c>
      <c r="W79" s="6"/>
      <c r="X79" s="83"/>
      <c r="Y79" s="26">
        <f t="shared" si="4"/>
        <v>7</v>
      </c>
      <c r="Z79" s="14">
        <f t="shared" si="5"/>
        <v>14</v>
      </c>
      <c r="AA79" s="19">
        <f t="shared" si="3"/>
        <v>21</v>
      </c>
    </row>
    <row r="80" spans="1:27" ht="12.75">
      <c r="A80" s="34">
        <v>512003</v>
      </c>
      <c r="B80" s="6" t="s">
        <v>261</v>
      </c>
      <c r="C80" s="7" t="s">
        <v>89</v>
      </c>
      <c r="D80" s="6" t="s">
        <v>260</v>
      </c>
      <c r="E80" s="120" t="s">
        <v>17</v>
      </c>
      <c r="F80" s="14" t="s">
        <v>31</v>
      </c>
      <c r="G80" s="45"/>
      <c r="H80" s="6"/>
      <c r="I80" s="6">
        <v>1</v>
      </c>
      <c r="J80" s="6"/>
      <c r="K80" s="6"/>
      <c r="L80" s="6"/>
      <c r="M80" s="6"/>
      <c r="N80" s="6"/>
      <c r="O80" s="6"/>
      <c r="P80" s="6"/>
      <c r="Q80" s="6">
        <v>1</v>
      </c>
      <c r="R80" s="6"/>
      <c r="S80" s="6">
        <v>9</v>
      </c>
      <c r="T80" s="6">
        <v>4</v>
      </c>
      <c r="U80" s="6"/>
      <c r="V80" s="6">
        <v>2</v>
      </c>
      <c r="W80" s="6"/>
      <c r="X80" s="83"/>
      <c r="Y80" s="26">
        <f t="shared" si="4"/>
        <v>11</v>
      </c>
      <c r="Z80" s="14">
        <f t="shared" si="5"/>
        <v>6</v>
      </c>
      <c r="AA80" s="19">
        <f t="shared" si="3"/>
        <v>17</v>
      </c>
    </row>
    <row r="81" spans="1:27" ht="12.75">
      <c r="A81" s="34">
        <v>513101</v>
      </c>
      <c r="B81" s="6" t="s">
        <v>263</v>
      </c>
      <c r="C81" s="7" t="s">
        <v>89</v>
      </c>
      <c r="D81" s="6" t="s">
        <v>262</v>
      </c>
      <c r="E81" s="6" t="s">
        <v>41</v>
      </c>
      <c r="F81" s="14" t="s">
        <v>124</v>
      </c>
      <c r="G81" s="45"/>
      <c r="H81" s="6"/>
      <c r="I81" s="6"/>
      <c r="J81" s="6"/>
      <c r="K81" s="6"/>
      <c r="L81" s="6"/>
      <c r="M81" s="6">
        <v>1</v>
      </c>
      <c r="N81" s="6"/>
      <c r="O81" s="6"/>
      <c r="P81" s="6"/>
      <c r="Q81" s="6"/>
      <c r="R81" s="6">
        <v>1</v>
      </c>
      <c r="S81" s="6">
        <v>8</v>
      </c>
      <c r="T81" s="6">
        <v>25</v>
      </c>
      <c r="U81" s="6">
        <v>1</v>
      </c>
      <c r="V81" s="6">
        <v>3</v>
      </c>
      <c r="W81" s="6"/>
      <c r="X81" s="83"/>
      <c r="Y81" s="26">
        <f t="shared" si="4"/>
        <v>10</v>
      </c>
      <c r="Z81" s="14">
        <f t="shared" si="5"/>
        <v>29</v>
      </c>
      <c r="AA81" s="19">
        <f t="shared" si="3"/>
        <v>39</v>
      </c>
    </row>
    <row r="82" spans="1:27" ht="12.75">
      <c r="A82" s="34">
        <v>513801</v>
      </c>
      <c r="B82" s="6" t="s">
        <v>265</v>
      </c>
      <c r="C82" s="7" t="s">
        <v>89</v>
      </c>
      <c r="D82" s="6" t="s">
        <v>264</v>
      </c>
      <c r="E82" s="6" t="s">
        <v>43</v>
      </c>
      <c r="F82" s="14" t="s">
        <v>266</v>
      </c>
      <c r="G82" s="45"/>
      <c r="H82" s="6"/>
      <c r="I82" s="6">
        <v>2</v>
      </c>
      <c r="J82" s="6">
        <v>16</v>
      </c>
      <c r="K82" s="6"/>
      <c r="L82" s="6"/>
      <c r="M82" s="6">
        <v>2</v>
      </c>
      <c r="N82" s="6">
        <v>2</v>
      </c>
      <c r="O82" s="6"/>
      <c r="P82" s="6"/>
      <c r="Q82" s="6">
        <v>1</v>
      </c>
      <c r="R82" s="6">
        <v>14</v>
      </c>
      <c r="S82" s="6">
        <v>8</v>
      </c>
      <c r="T82" s="6">
        <v>154</v>
      </c>
      <c r="U82" s="6">
        <v>1</v>
      </c>
      <c r="V82" s="6">
        <v>17</v>
      </c>
      <c r="W82" s="6"/>
      <c r="X82" s="83">
        <v>2</v>
      </c>
      <c r="Y82" s="26">
        <f t="shared" si="4"/>
        <v>14</v>
      </c>
      <c r="Z82" s="14">
        <f t="shared" si="5"/>
        <v>205</v>
      </c>
      <c r="AA82" s="19">
        <f t="shared" si="3"/>
        <v>219</v>
      </c>
    </row>
    <row r="83" spans="1:27" ht="12.75">
      <c r="A83" s="34">
        <v>520101</v>
      </c>
      <c r="B83" s="6" t="s">
        <v>268</v>
      </c>
      <c r="C83" s="7" t="s">
        <v>89</v>
      </c>
      <c r="D83" s="6" t="s">
        <v>267</v>
      </c>
      <c r="E83" s="6" t="s">
        <v>29</v>
      </c>
      <c r="F83" s="14" t="s">
        <v>29</v>
      </c>
      <c r="G83" s="45"/>
      <c r="H83" s="6"/>
      <c r="I83" s="6">
        <v>1</v>
      </c>
      <c r="J83" s="6"/>
      <c r="K83" s="6"/>
      <c r="L83" s="6"/>
      <c r="M83" s="6"/>
      <c r="N83" s="6"/>
      <c r="O83" s="6"/>
      <c r="P83" s="6"/>
      <c r="Q83" s="6"/>
      <c r="R83" s="6"/>
      <c r="S83" s="6">
        <v>1</v>
      </c>
      <c r="T83" s="6">
        <v>2</v>
      </c>
      <c r="U83" s="6">
        <v>2</v>
      </c>
      <c r="V83" s="6">
        <v>1</v>
      </c>
      <c r="W83" s="6"/>
      <c r="X83" s="83"/>
      <c r="Y83" s="26">
        <f t="shared" si="4"/>
        <v>4</v>
      </c>
      <c r="Z83" s="14">
        <f t="shared" si="5"/>
        <v>3</v>
      </c>
      <c r="AA83" s="19">
        <f t="shared" si="3"/>
        <v>7</v>
      </c>
    </row>
    <row r="84" spans="1:27" ht="12.75">
      <c r="A84" s="34">
        <v>520201</v>
      </c>
      <c r="B84" s="6" t="s">
        <v>270</v>
      </c>
      <c r="C84" s="7" t="s">
        <v>89</v>
      </c>
      <c r="D84" s="6" t="s">
        <v>269</v>
      </c>
      <c r="E84" s="99" t="s">
        <v>32</v>
      </c>
      <c r="F84" s="14" t="s">
        <v>32</v>
      </c>
      <c r="G84" s="45"/>
      <c r="H84" s="6"/>
      <c r="I84" s="6">
        <v>1</v>
      </c>
      <c r="J84" s="6"/>
      <c r="K84" s="6"/>
      <c r="L84" s="6"/>
      <c r="M84" s="6">
        <v>1</v>
      </c>
      <c r="N84" s="6"/>
      <c r="O84" s="6"/>
      <c r="P84" s="6"/>
      <c r="Q84" s="6">
        <v>1</v>
      </c>
      <c r="R84" s="6">
        <v>3</v>
      </c>
      <c r="S84" s="6">
        <v>21</v>
      </c>
      <c r="T84" s="6">
        <v>18</v>
      </c>
      <c r="U84" s="6">
        <v>1</v>
      </c>
      <c r="V84" s="6">
        <v>3</v>
      </c>
      <c r="W84" s="6">
        <v>1</v>
      </c>
      <c r="X84" s="83"/>
      <c r="Y84" s="26">
        <f t="shared" si="4"/>
        <v>26</v>
      </c>
      <c r="Z84" s="14">
        <f t="shared" si="5"/>
        <v>24</v>
      </c>
      <c r="AA84" s="19">
        <f t="shared" si="3"/>
        <v>50</v>
      </c>
    </row>
    <row r="85" spans="1:27" ht="12.75">
      <c r="A85" s="34">
        <v>520201</v>
      </c>
      <c r="B85" s="6" t="s">
        <v>272</v>
      </c>
      <c r="C85" s="7" t="s">
        <v>89</v>
      </c>
      <c r="D85" s="6" t="s">
        <v>271</v>
      </c>
      <c r="E85" s="6" t="s">
        <v>32</v>
      </c>
      <c r="F85" s="14" t="s">
        <v>32</v>
      </c>
      <c r="G85" s="45"/>
      <c r="H85" s="6"/>
      <c r="I85" s="6">
        <v>2</v>
      </c>
      <c r="J85" s="6"/>
      <c r="K85" s="6"/>
      <c r="L85" s="6"/>
      <c r="M85" s="6"/>
      <c r="N85" s="6"/>
      <c r="O85" s="6"/>
      <c r="P85" s="6"/>
      <c r="Q85" s="6">
        <v>1</v>
      </c>
      <c r="R85" s="6"/>
      <c r="S85" s="6">
        <v>12</v>
      </c>
      <c r="T85" s="6">
        <v>9</v>
      </c>
      <c r="U85" s="6">
        <v>2</v>
      </c>
      <c r="V85" s="6">
        <v>2</v>
      </c>
      <c r="W85" s="6"/>
      <c r="X85" s="83">
        <v>2</v>
      </c>
      <c r="Y85" s="26">
        <f t="shared" si="4"/>
        <v>17</v>
      </c>
      <c r="Z85" s="14">
        <f t="shared" si="5"/>
        <v>13</v>
      </c>
      <c r="AA85" s="19">
        <f t="shared" si="3"/>
        <v>30</v>
      </c>
    </row>
    <row r="86" spans="1:27" ht="12.75">
      <c r="A86" s="34">
        <v>520203</v>
      </c>
      <c r="B86" s="6" t="s">
        <v>274</v>
      </c>
      <c r="C86" s="7" t="s">
        <v>89</v>
      </c>
      <c r="D86" s="6" t="s">
        <v>273</v>
      </c>
      <c r="E86" s="6" t="s">
        <v>32</v>
      </c>
      <c r="F86" s="14" t="s">
        <v>32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>
        <v>3</v>
      </c>
      <c r="R86" s="6">
        <v>1</v>
      </c>
      <c r="S86" s="6">
        <v>23</v>
      </c>
      <c r="T86" s="6">
        <v>6</v>
      </c>
      <c r="U86" s="6">
        <v>1</v>
      </c>
      <c r="V86" s="6">
        <v>1</v>
      </c>
      <c r="W86" s="6"/>
      <c r="X86" s="83"/>
      <c r="Y86" s="26">
        <f t="shared" si="4"/>
        <v>27</v>
      </c>
      <c r="Z86" s="14">
        <f t="shared" si="5"/>
        <v>8</v>
      </c>
      <c r="AA86" s="19">
        <f t="shared" si="3"/>
        <v>35</v>
      </c>
    </row>
    <row r="87" spans="1:27" ht="12.75">
      <c r="A87" s="34">
        <v>520301</v>
      </c>
      <c r="B87" s="6" t="s">
        <v>276</v>
      </c>
      <c r="C87" s="7" t="s">
        <v>89</v>
      </c>
      <c r="D87" s="6" t="s">
        <v>275</v>
      </c>
      <c r="E87" s="6" t="s">
        <v>32</v>
      </c>
      <c r="F87" s="14" t="s">
        <v>32</v>
      </c>
      <c r="G87" s="45"/>
      <c r="H87" s="6">
        <v>1</v>
      </c>
      <c r="I87" s="6">
        <v>1</v>
      </c>
      <c r="J87" s="6">
        <v>1</v>
      </c>
      <c r="K87" s="6"/>
      <c r="L87" s="6"/>
      <c r="M87" s="6">
        <v>4</v>
      </c>
      <c r="N87" s="6">
        <v>1</v>
      </c>
      <c r="O87" s="6"/>
      <c r="P87" s="6"/>
      <c r="Q87" s="6">
        <v>5</v>
      </c>
      <c r="R87" s="6">
        <v>3</v>
      </c>
      <c r="S87" s="6">
        <v>39</v>
      </c>
      <c r="T87" s="6">
        <v>33</v>
      </c>
      <c r="U87" s="6">
        <v>6</v>
      </c>
      <c r="V87" s="6"/>
      <c r="W87" s="6">
        <v>1</v>
      </c>
      <c r="X87" s="83"/>
      <c r="Y87" s="26">
        <f t="shared" si="4"/>
        <v>56</v>
      </c>
      <c r="Z87" s="14">
        <f t="shared" si="5"/>
        <v>39</v>
      </c>
      <c r="AA87" s="19">
        <f t="shared" si="3"/>
        <v>95</v>
      </c>
    </row>
    <row r="88" spans="1:27" ht="12.75">
      <c r="A88" s="34">
        <v>520801</v>
      </c>
      <c r="B88" s="6" t="s">
        <v>278</v>
      </c>
      <c r="C88" s="7" t="s">
        <v>89</v>
      </c>
      <c r="D88" s="6" t="s">
        <v>277</v>
      </c>
      <c r="E88" s="6" t="s">
        <v>32</v>
      </c>
      <c r="F88" s="14" t="s">
        <v>32</v>
      </c>
      <c r="G88" s="45">
        <v>3</v>
      </c>
      <c r="H88" s="6"/>
      <c r="I88" s="6"/>
      <c r="J88" s="6">
        <v>1</v>
      </c>
      <c r="K88" s="6"/>
      <c r="L88" s="6"/>
      <c r="M88" s="6"/>
      <c r="N88" s="6"/>
      <c r="O88" s="6"/>
      <c r="P88" s="6">
        <v>1</v>
      </c>
      <c r="Q88" s="6">
        <v>1</v>
      </c>
      <c r="R88" s="6"/>
      <c r="S88" s="6">
        <v>35</v>
      </c>
      <c r="T88" s="6">
        <v>6</v>
      </c>
      <c r="U88" s="6">
        <v>6</v>
      </c>
      <c r="V88" s="6">
        <v>1</v>
      </c>
      <c r="W88" s="6"/>
      <c r="X88" s="83"/>
      <c r="Y88" s="26">
        <f t="shared" si="4"/>
        <v>45</v>
      </c>
      <c r="Z88" s="14">
        <f t="shared" si="5"/>
        <v>9</v>
      </c>
      <c r="AA88" s="19">
        <f t="shared" si="3"/>
        <v>54</v>
      </c>
    </row>
    <row r="89" spans="1:27" ht="12.75">
      <c r="A89" s="34">
        <v>521101</v>
      </c>
      <c r="B89" s="6" t="s">
        <v>280</v>
      </c>
      <c r="C89" s="7" t="s">
        <v>89</v>
      </c>
      <c r="D89" s="6" t="s">
        <v>279</v>
      </c>
      <c r="E89" s="6" t="s">
        <v>32</v>
      </c>
      <c r="F89" s="14" t="s">
        <v>32</v>
      </c>
      <c r="G89" s="45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>
        <v>1</v>
      </c>
      <c r="T89" s="6">
        <v>5</v>
      </c>
      <c r="U89" s="6">
        <v>1</v>
      </c>
      <c r="V89" s="6"/>
      <c r="W89" s="6"/>
      <c r="X89" s="83"/>
      <c r="Y89" s="26">
        <f t="shared" si="4"/>
        <v>2</v>
      </c>
      <c r="Z89" s="14">
        <f t="shared" si="5"/>
        <v>5</v>
      </c>
      <c r="AA89" s="19">
        <f t="shared" si="3"/>
        <v>7</v>
      </c>
    </row>
    <row r="90" spans="1:27" ht="12.75">
      <c r="A90" s="34">
        <v>521401</v>
      </c>
      <c r="B90" s="6" t="s">
        <v>282</v>
      </c>
      <c r="C90" s="7" t="s">
        <v>89</v>
      </c>
      <c r="D90" s="6" t="s">
        <v>281</v>
      </c>
      <c r="E90" s="6" t="s">
        <v>32</v>
      </c>
      <c r="F90" s="14" t="s">
        <v>32</v>
      </c>
      <c r="G90" s="45">
        <v>1</v>
      </c>
      <c r="H90" s="6"/>
      <c r="I90" s="6"/>
      <c r="J90" s="6"/>
      <c r="K90" s="6"/>
      <c r="L90" s="6"/>
      <c r="M90" s="6"/>
      <c r="N90" s="6">
        <v>1</v>
      </c>
      <c r="O90" s="6"/>
      <c r="P90" s="6"/>
      <c r="Q90" s="6"/>
      <c r="R90" s="6"/>
      <c r="S90" s="6">
        <v>23</v>
      </c>
      <c r="T90" s="6">
        <v>20</v>
      </c>
      <c r="U90" s="6">
        <v>3</v>
      </c>
      <c r="V90" s="6">
        <v>4</v>
      </c>
      <c r="W90" s="6"/>
      <c r="X90" s="83"/>
      <c r="Y90" s="26">
        <f t="shared" si="4"/>
        <v>27</v>
      </c>
      <c r="Z90" s="14">
        <f t="shared" si="5"/>
        <v>25</v>
      </c>
      <c r="AA90" s="19">
        <f t="shared" si="3"/>
        <v>52</v>
      </c>
    </row>
    <row r="91" spans="1:27" ht="12.75">
      <c r="A91" s="34">
        <v>521904</v>
      </c>
      <c r="B91" s="6" t="s">
        <v>284</v>
      </c>
      <c r="C91" s="7" t="s">
        <v>89</v>
      </c>
      <c r="D91" s="6" t="s">
        <v>283</v>
      </c>
      <c r="E91" s="6" t="s">
        <v>28</v>
      </c>
      <c r="F91" s="14" t="s">
        <v>28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6</v>
      </c>
      <c r="U91" s="6"/>
      <c r="V91" s="6"/>
      <c r="W91" s="6"/>
      <c r="X91" s="83"/>
      <c r="Y91" s="26">
        <f t="shared" si="4"/>
        <v>0</v>
      </c>
      <c r="Z91" s="14">
        <f t="shared" si="5"/>
        <v>6</v>
      </c>
      <c r="AA91" s="19">
        <f t="shared" si="3"/>
        <v>6</v>
      </c>
    </row>
    <row r="92" spans="1:27" ht="12.75">
      <c r="A92" s="35">
        <v>540101</v>
      </c>
      <c r="B92" s="15" t="s">
        <v>441</v>
      </c>
      <c r="C92" s="16" t="s">
        <v>89</v>
      </c>
      <c r="D92" s="15" t="s">
        <v>285</v>
      </c>
      <c r="E92" s="15" t="s">
        <v>18</v>
      </c>
      <c r="F92" s="17" t="s">
        <v>140</v>
      </c>
      <c r="G92" s="46"/>
      <c r="H92" s="15"/>
      <c r="I92" s="15"/>
      <c r="J92" s="15"/>
      <c r="K92" s="15"/>
      <c r="L92" s="15"/>
      <c r="M92" s="15"/>
      <c r="N92" s="15"/>
      <c r="O92" s="15"/>
      <c r="P92" s="15"/>
      <c r="Q92" s="15">
        <v>1</v>
      </c>
      <c r="R92" s="15"/>
      <c r="S92" s="15">
        <v>24</v>
      </c>
      <c r="T92" s="15">
        <v>5</v>
      </c>
      <c r="U92" s="15">
        <v>4</v>
      </c>
      <c r="V92" s="15">
        <v>2</v>
      </c>
      <c r="W92" s="15">
        <v>1</v>
      </c>
      <c r="X92" s="84">
        <v>1</v>
      </c>
      <c r="Y92" s="27">
        <f t="shared" si="4"/>
        <v>30</v>
      </c>
      <c r="Z92" s="17">
        <f t="shared" si="5"/>
        <v>8</v>
      </c>
      <c r="AA92" s="19">
        <f t="shared" si="3"/>
        <v>38</v>
      </c>
    </row>
    <row r="93" spans="1:27" s="19" customFormat="1" ht="12.75">
      <c r="A93" s="20" t="s">
        <v>1</v>
      </c>
      <c r="G93" s="19">
        <f aca="true" t="shared" si="6" ref="G93:AA93">SUM(G7:G92)</f>
        <v>8</v>
      </c>
      <c r="H93" s="19">
        <f t="shared" si="6"/>
        <v>8</v>
      </c>
      <c r="I93" s="19">
        <f t="shared" si="6"/>
        <v>51</v>
      </c>
      <c r="J93" s="19">
        <f t="shared" si="6"/>
        <v>60</v>
      </c>
      <c r="K93" s="19">
        <f t="shared" si="6"/>
        <v>2</v>
      </c>
      <c r="L93" s="19">
        <f t="shared" si="6"/>
        <v>3</v>
      </c>
      <c r="M93" s="19">
        <f t="shared" si="6"/>
        <v>36</v>
      </c>
      <c r="N93" s="19">
        <f t="shared" si="6"/>
        <v>31</v>
      </c>
      <c r="O93" s="19">
        <f t="shared" si="6"/>
        <v>0</v>
      </c>
      <c r="P93" s="19">
        <f t="shared" si="6"/>
        <v>3</v>
      </c>
      <c r="Q93" s="19">
        <f t="shared" si="6"/>
        <v>71</v>
      </c>
      <c r="R93" s="19">
        <f t="shared" si="6"/>
        <v>105</v>
      </c>
      <c r="S93" s="19">
        <f t="shared" si="6"/>
        <v>889</v>
      </c>
      <c r="T93" s="19">
        <f t="shared" si="6"/>
        <v>1084</v>
      </c>
      <c r="U93" s="19">
        <f t="shared" si="6"/>
        <v>122</v>
      </c>
      <c r="V93" s="19">
        <f t="shared" si="6"/>
        <v>163</v>
      </c>
      <c r="W93" s="19">
        <f t="shared" si="6"/>
        <v>10</v>
      </c>
      <c r="X93" s="19">
        <f t="shared" si="6"/>
        <v>20</v>
      </c>
      <c r="Y93" s="19">
        <f t="shared" si="6"/>
        <v>1189</v>
      </c>
      <c r="Z93" s="19">
        <f t="shared" si="6"/>
        <v>1477</v>
      </c>
      <c r="AA93" s="19">
        <f t="shared" si="6"/>
        <v>2666</v>
      </c>
    </row>
    <row r="94" s="19" customFormat="1" ht="12.75">
      <c r="A94" s="20"/>
    </row>
    <row r="95" s="19" customFormat="1" ht="12.75">
      <c r="A95" s="20"/>
    </row>
    <row r="96" spans="1:6" ht="12.75">
      <c r="A96" s="2" t="s">
        <v>8</v>
      </c>
      <c r="C96" s="1"/>
      <c r="D96" s="40"/>
      <c r="E96" s="1"/>
      <c r="F96" s="1"/>
    </row>
    <row r="97" spans="1:6" ht="12.75">
      <c r="A97" s="2" t="s">
        <v>430</v>
      </c>
      <c r="C97" s="1"/>
      <c r="D97" s="40"/>
      <c r="E97" s="1"/>
      <c r="F97" s="1"/>
    </row>
    <row r="98" spans="1:6" ht="12.75">
      <c r="A98" s="2" t="s">
        <v>467</v>
      </c>
      <c r="D98" s="40"/>
      <c r="E98" s="1"/>
      <c r="F98" s="1"/>
    </row>
    <row r="99" spans="1:6" ht="12.75">
      <c r="A99" s="2"/>
      <c r="C99" s="2" t="s">
        <v>15</v>
      </c>
      <c r="D99" s="40"/>
      <c r="E99" s="1"/>
      <c r="F99" s="1"/>
    </row>
    <row r="100" spans="1:26" ht="12.75">
      <c r="A100" s="40"/>
      <c r="C100" s="1"/>
      <c r="D100" s="40"/>
      <c r="E100" s="1"/>
      <c r="F100" s="1"/>
      <c r="G100" s="130" t="s">
        <v>9</v>
      </c>
      <c r="H100" s="130"/>
      <c r="I100" s="130" t="s">
        <v>11</v>
      </c>
      <c r="J100" s="130"/>
      <c r="K100" s="130" t="s">
        <v>10</v>
      </c>
      <c r="L100" s="130"/>
      <c r="M100" s="130" t="s">
        <v>437</v>
      </c>
      <c r="N100" s="130"/>
      <c r="O100" s="128" t="s">
        <v>438</v>
      </c>
      <c r="P100" s="129"/>
      <c r="Q100" s="130" t="s">
        <v>3</v>
      </c>
      <c r="R100" s="130"/>
      <c r="S100" s="130" t="s">
        <v>4</v>
      </c>
      <c r="T100" s="130"/>
      <c r="U100" s="130" t="s">
        <v>5</v>
      </c>
      <c r="V100" s="130"/>
      <c r="W100" s="128" t="s">
        <v>94</v>
      </c>
      <c r="X100" s="129"/>
      <c r="Y100" s="130" t="s">
        <v>13</v>
      </c>
      <c r="Z100" s="130"/>
    </row>
    <row r="101" spans="1:27" ht="12.75">
      <c r="A101" s="3" t="s">
        <v>93</v>
      </c>
      <c r="B101" s="4" t="s">
        <v>54</v>
      </c>
      <c r="C101" s="5" t="s">
        <v>2</v>
      </c>
      <c r="D101" s="41" t="s">
        <v>55</v>
      </c>
      <c r="E101" s="5" t="s">
        <v>34</v>
      </c>
      <c r="F101" s="5" t="s">
        <v>35</v>
      </c>
      <c r="G101" s="33" t="s">
        <v>0</v>
      </c>
      <c r="H101" s="33" t="s">
        <v>6</v>
      </c>
      <c r="I101" s="33" t="s">
        <v>0</v>
      </c>
      <c r="J101" s="33" t="s">
        <v>6</v>
      </c>
      <c r="K101" s="33" t="s">
        <v>0</v>
      </c>
      <c r="L101" s="33" t="s">
        <v>6</v>
      </c>
      <c r="M101" s="33" t="s">
        <v>0</v>
      </c>
      <c r="N101" s="33" t="s">
        <v>6</v>
      </c>
      <c r="O101" s="33" t="s">
        <v>0</v>
      </c>
      <c r="P101" s="33" t="s">
        <v>6</v>
      </c>
      <c r="Q101" s="33" t="s">
        <v>0</v>
      </c>
      <c r="R101" s="33" t="s">
        <v>6</v>
      </c>
      <c r="S101" s="33" t="s">
        <v>0</v>
      </c>
      <c r="T101" s="33" t="s">
        <v>6</v>
      </c>
      <c r="U101" s="33" t="s">
        <v>0</v>
      </c>
      <c r="V101" s="33" t="s">
        <v>6</v>
      </c>
      <c r="W101" s="33" t="s">
        <v>0</v>
      </c>
      <c r="X101" s="33" t="s">
        <v>6</v>
      </c>
      <c r="Y101" s="33" t="s">
        <v>0</v>
      </c>
      <c r="Z101" s="33" t="s">
        <v>6</v>
      </c>
      <c r="AA101" s="32" t="s">
        <v>1</v>
      </c>
    </row>
    <row r="102" spans="1:27" ht="12.75">
      <c r="A102" s="104" t="s">
        <v>484</v>
      </c>
      <c r="B102" s="11" t="s">
        <v>500</v>
      </c>
      <c r="C102" s="12" t="s">
        <v>460</v>
      </c>
      <c r="D102" s="11" t="s">
        <v>286</v>
      </c>
      <c r="E102" s="11" t="s">
        <v>45</v>
      </c>
      <c r="F102" s="13" t="s">
        <v>124</v>
      </c>
      <c r="G102" s="4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>
        <v>1</v>
      </c>
      <c r="T102" s="11">
        <v>1</v>
      </c>
      <c r="U102" s="11"/>
      <c r="V102" s="11"/>
      <c r="W102" s="11"/>
      <c r="X102" s="82"/>
      <c r="Y102" s="25">
        <f t="shared" si="4"/>
        <v>1</v>
      </c>
      <c r="Z102" s="13">
        <f t="shared" si="5"/>
        <v>1</v>
      </c>
      <c r="AA102" s="19">
        <f t="shared" si="3"/>
        <v>2</v>
      </c>
    </row>
    <row r="103" spans="1:27" ht="12.75">
      <c r="A103" s="101" t="s">
        <v>506</v>
      </c>
      <c r="B103" s="6" t="s">
        <v>501</v>
      </c>
      <c r="C103" s="7" t="s">
        <v>460</v>
      </c>
      <c r="D103" s="6" t="s">
        <v>287</v>
      </c>
      <c r="E103" s="6" t="s">
        <v>45</v>
      </c>
      <c r="F103" s="14" t="s">
        <v>124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v>1</v>
      </c>
      <c r="T103" s="6">
        <v>2</v>
      </c>
      <c r="U103" s="6"/>
      <c r="V103" s="6"/>
      <c r="W103" s="6"/>
      <c r="X103" s="83"/>
      <c r="Y103" s="26">
        <f t="shared" si="4"/>
        <v>1</v>
      </c>
      <c r="Z103" s="14">
        <f t="shared" si="5"/>
        <v>2</v>
      </c>
      <c r="AA103" s="19">
        <f t="shared" si="3"/>
        <v>3</v>
      </c>
    </row>
    <row r="104" spans="1:27" ht="12.75">
      <c r="A104" s="101" t="s">
        <v>504</v>
      </c>
      <c r="B104" s="6" t="s">
        <v>289</v>
      </c>
      <c r="C104" s="7" t="s">
        <v>460</v>
      </c>
      <c r="D104" s="6" t="s">
        <v>288</v>
      </c>
      <c r="E104" s="6" t="s">
        <v>45</v>
      </c>
      <c r="F104" s="14" t="s">
        <v>124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2</v>
      </c>
      <c r="T104" s="6">
        <v>1</v>
      </c>
      <c r="U104" s="6"/>
      <c r="V104" s="6">
        <v>1</v>
      </c>
      <c r="W104" s="6"/>
      <c r="X104" s="83"/>
      <c r="Y104" s="26">
        <f t="shared" si="4"/>
        <v>2</v>
      </c>
      <c r="Z104" s="14">
        <f t="shared" si="5"/>
        <v>2</v>
      </c>
      <c r="AA104" s="19">
        <f t="shared" si="3"/>
        <v>4</v>
      </c>
    </row>
    <row r="105" spans="1:27" ht="12.75">
      <c r="A105" s="101" t="s">
        <v>507</v>
      </c>
      <c r="B105" s="6" t="s">
        <v>458</v>
      </c>
      <c r="C105" s="7" t="s">
        <v>460</v>
      </c>
      <c r="D105" s="6" t="s">
        <v>290</v>
      </c>
      <c r="E105" s="6" t="s">
        <v>45</v>
      </c>
      <c r="F105" s="14" t="s">
        <v>124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>
        <v>1</v>
      </c>
      <c r="T105" s="6"/>
      <c r="U105" s="6">
        <v>1</v>
      </c>
      <c r="V105" s="6"/>
      <c r="W105" s="6"/>
      <c r="X105" s="83"/>
      <c r="Y105" s="26">
        <f t="shared" si="4"/>
        <v>2</v>
      </c>
      <c r="Z105" s="14">
        <f t="shared" si="5"/>
        <v>0</v>
      </c>
      <c r="AA105" s="19">
        <f t="shared" si="3"/>
        <v>2</v>
      </c>
    </row>
    <row r="106" spans="1:27" ht="12.75">
      <c r="A106" s="101" t="s">
        <v>507</v>
      </c>
      <c r="B106" s="6" t="s">
        <v>502</v>
      </c>
      <c r="C106" s="7" t="s">
        <v>460</v>
      </c>
      <c r="D106" s="6" t="s">
        <v>291</v>
      </c>
      <c r="E106" s="6" t="s">
        <v>45</v>
      </c>
      <c r="F106" s="14" t="s">
        <v>124</v>
      </c>
      <c r="G106" s="45"/>
      <c r="H106" s="6">
        <v>1</v>
      </c>
      <c r="I106" s="6"/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>
        <v>1</v>
      </c>
      <c r="T106" s="6">
        <v>1</v>
      </c>
      <c r="U106" s="6"/>
      <c r="V106" s="6"/>
      <c r="W106" s="6"/>
      <c r="X106" s="83"/>
      <c r="Y106" s="26">
        <f t="shared" si="4"/>
        <v>1</v>
      </c>
      <c r="Z106" s="14">
        <f t="shared" si="5"/>
        <v>3</v>
      </c>
      <c r="AA106" s="19">
        <f t="shared" si="3"/>
        <v>4</v>
      </c>
    </row>
    <row r="107" spans="1:27" ht="12.75">
      <c r="A107" s="101" t="s">
        <v>507</v>
      </c>
      <c r="B107" s="6" t="s">
        <v>442</v>
      </c>
      <c r="C107" s="7" t="s">
        <v>460</v>
      </c>
      <c r="D107" s="6" t="s">
        <v>292</v>
      </c>
      <c r="E107" s="6" t="s">
        <v>45</v>
      </c>
      <c r="F107" s="14" t="s">
        <v>124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1</v>
      </c>
      <c r="U107" s="6"/>
      <c r="V107" s="6"/>
      <c r="W107" s="6"/>
      <c r="X107" s="83"/>
      <c r="Y107" s="26">
        <f t="shared" si="4"/>
        <v>0</v>
      </c>
      <c r="Z107" s="14">
        <f t="shared" si="5"/>
        <v>1</v>
      </c>
      <c r="AA107" s="19">
        <f t="shared" si="3"/>
        <v>1</v>
      </c>
    </row>
    <row r="108" spans="1:27" ht="12.75">
      <c r="A108" s="101" t="s">
        <v>493</v>
      </c>
      <c r="B108" s="6" t="s">
        <v>294</v>
      </c>
      <c r="C108" s="7" t="s">
        <v>460</v>
      </c>
      <c r="D108" s="6" t="s">
        <v>293</v>
      </c>
      <c r="E108" s="6" t="s">
        <v>44</v>
      </c>
      <c r="F108" s="14" t="s">
        <v>140</v>
      </c>
      <c r="G108" s="45"/>
      <c r="H108" s="6">
        <v>1</v>
      </c>
      <c r="I108" s="6"/>
      <c r="J108" s="6">
        <v>3</v>
      </c>
      <c r="K108" s="6"/>
      <c r="L108" s="6"/>
      <c r="M108" s="6"/>
      <c r="N108" s="6"/>
      <c r="O108" s="6"/>
      <c r="P108" s="6"/>
      <c r="Q108" s="6"/>
      <c r="R108" s="6"/>
      <c r="S108" s="6">
        <v>2</v>
      </c>
      <c r="T108" s="6">
        <v>3</v>
      </c>
      <c r="U108" s="6"/>
      <c r="V108" s="6">
        <v>1</v>
      </c>
      <c r="W108" s="6"/>
      <c r="X108" s="83"/>
      <c r="Y108" s="26">
        <f t="shared" si="4"/>
        <v>2</v>
      </c>
      <c r="Z108" s="14">
        <f t="shared" si="5"/>
        <v>8</v>
      </c>
      <c r="AA108" s="19">
        <f t="shared" si="3"/>
        <v>10</v>
      </c>
    </row>
    <row r="109" spans="1:27" ht="12.75">
      <c r="A109" s="101">
        <v>110101</v>
      </c>
      <c r="B109" s="6" t="s">
        <v>296</v>
      </c>
      <c r="C109" s="7" t="s">
        <v>460</v>
      </c>
      <c r="D109" s="6" t="s">
        <v>295</v>
      </c>
      <c r="E109" s="6" t="s">
        <v>44</v>
      </c>
      <c r="F109" s="14" t="s">
        <v>152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>
        <v>2</v>
      </c>
      <c r="R109" s="6"/>
      <c r="S109" s="6">
        <v>1</v>
      </c>
      <c r="T109" s="6">
        <v>1</v>
      </c>
      <c r="U109" s="6"/>
      <c r="V109" s="6"/>
      <c r="W109" s="6"/>
      <c r="X109" s="83"/>
      <c r="Y109" s="26">
        <f t="shared" si="4"/>
        <v>3</v>
      </c>
      <c r="Z109" s="14">
        <f t="shared" si="5"/>
        <v>1</v>
      </c>
      <c r="AA109" s="19">
        <f t="shared" si="3"/>
        <v>4</v>
      </c>
    </row>
    <row r="110" spans="1:27" ht="12.75">
      <c r="A110" s="101">
        <v>130101</v>
      </c>
      <c r="B110" s="6" t="s">
        <v>298</v>
      </c>
      <c r="C110" s="7" t="s">
        <v>460</v>
      </c>
      <c r="D110" s="6" t="s">
        <v>297</v>
      </c>
      <c r="E110" s="6" t="s">
        <v>46</v>
      </c>
      <c r="F110" s="14" t="s">
        <v>28</v>
      </c>
      <c r="G110" s="45">
        <v>1</v>
      </c>
      <c r="H110" s="6">
        <v>2</v>
      </c>
      <c r="I110" s="6"/>
      <c r="J110" s="6">
        <v>1</v>
      </c>
      <c r="K110" s="6"/>
      <c r="L110" s="6"/>
      <c r="M110" s="6">
        <v>1</v>
      </c>
      <c r="N110" s="6">
        <v>1</v>
      </c>
      <c r="O110" s="6"/>
      <c r="P110" s="6"/>
      <c r="Q110" s="6"/>
      <c r="R110" s="6"/>
      <c r="S110" s="6">
        <v>4</v>
      </c>
      <c r="T110" s="6">
        <v>11</v>
      </c>
      <c r="U110" s="6">
        <v>1</v>
      </c>
      <c r="V110" s="6"/>
      <c r="W110" s="6"/>
      <c r="X110" s="83"/>
      <c r="Y110" s="26">
        <f t="shared" si="4"/>
        <v>7</v>
      </c>
      <c r="Z110" s="14">
        <f t="shared" si="5"/>
        <v>15</v>
      </c>
      <c r="AA110" s="19">
        <f t="shared" si="3"/>
        <v>22</v>
      </c>
    </row>
    <row r="111" spans="1:27" ht="12.75">
      <c r="A111" s="34">
        <v>131001</v>
      </c>
      <c r="B111" s="6" t="s">
        <v>300</v>
      </c>
      <c r="C111" s="7" t="s">
        <v>460</v>
      </c>
      <c r="D111" s="6" t="s">
        <v>299</v>
      </c>
      <c r="E111" s="6" t="s">
        <v>46</v>
      </c>
      <c r="F111" s="14" t="s">
        <v>28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1</v>
      </c>
      <c r="T111" s="6">
        <v>7</v>
      </c>
      <c r="U111" s="6"/>
      <c r="V111" s="6"/>
      <c r="W111" s="6"/>
      <c r="X111" s="83"/>
      <c r="Y111" s="26">
        <f t="shared" si="4"/>
        <v>1</v>
      </c>
      <c r="Z111" s="14">
        <f t="shared" si="5"/>
        <v>7</v>
      </c>
      <c r="AA111" s="19">
        <f t="shared" si="3"/>
        <v>8</v>
      </c>
    </row>
    <row r="112" spans="1:27" ht="12.75">
      <c r="A112" s="34">
        <v>140701</v>
      </c>
      <c r="B112" s="6" t="s">
        <v>303</v>
      </c>
      <c r="C112" s="7" t="s">
        <v>460</v>
      </c>
      <c r="D112" s="6" t="s">
        <v>302</v>
      </c>
      <c r="E112" s="6" t="s">
        <v>47</v>
      </c>
      <c r="F112" s="14" t="s">
        <v>164</v>
      </c>
      <c r="G112" s="45">
        <v>2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2</v>
      </c>
      <c r="T112" s="6"/>
      <c r="U112" s="6"/>
      <c r="V112" s="6"/>
      <c r="W112" s="6"/>
      <c r="X112" s="83"/>
      <c r="Y112" s="26">
        <f t="shared" si="4"/>
        <v>4</v>
      </c>
      <c r="Z112" s="14">
        <f t="shared" si="5"/>
        <v>0</v>
      </c>
      <c r="AA112" s="19">
        <f t="shared" si="3"/>
        <v>4</v>
      </c>
    </row>
    <row r="113" spans="1:27" ht="12.75">
      <c r="A113" s="34">
        <v>140801</v>
      </c>
      <c r="B113" s="6" t="s">
        <v>305</v>
      </c>
      <c r="C113" s="7" t="s">
        <v>460</v>
      </c>
      <c r="D113" s="6" t="s">
        <v>304</v>
      </c>
      <c r="E113" s="6" t="s">
        <v>47</v>
      </c>
      <c r="F113" s="14" t="s">
        <v>164</v>
      </c>
      <c r="G113" s="45"/>
      <c r="H113" s="6"/>
      <c r="I113" s="6"/>
      <c r="J113" s="6"/>
      <c r="K113" s="6"/>
      <c r="L113" s="6"/>
      <c r="M113" s="6">
        <v>1</v>
      </c>
      <c r="N113" s="6"/>
      <c r="O113" s="6"/>
      <c r="P113" s="6"/>
      <c r="Q113" s="6">
        <v>1</v>
      </c>
      <c r="R113" s="6"/>
      <c r="S113" s="6">
        <v>4</v>
      </c>
      <c r="T113" s="6">
        <v>1</v>
      </c>
      <c r="U113" s="6"/>
      <c r="V113" s="6"/>
      <c r="W113" s="6"/>
      <c r="X113" s="83"/>
      <c r="Y113" s="26">
        <f t="shared" si="4"/>
        <v>6</v>
      </c>
      <c r="Z113" s="14">
        <f t="shared" si="5"/>
        <v>1</v>
      </c>
      <c r="AA113" s="19">
        <f t="shared" si="3"/>
        <v>7</v>
      </c>
    </row>
    <row r="114" spans="1:27" ht="12.75">
      <c r="A114" s="34">
        <v>141001</v>
      </c>
      <c r="B114" s="6" t="s">
        <v>307</v>
      </c>
      <c r="C114" s="7" t="s">
        <v>460</v>
      </c>
      <c r="D114" s="6" t="s">
        <v>306</v>
      </c>
      <c r="E114" s="6" t="s">
        <v>47</v>
      </c>
      <c r="F114" s="14" t="s">
        <v>164</v>
      </c>
      <c r="G114" s="45"/>
      <c r="H114" s="6"/>
      <c r="I114" s="6"/>
      <c r="J114" s="6"/>
      <c r="K114" s="6"/>
      <c r="L114" s="6"/>
      <c r="M114" s="6">
        <v>1</v>
      </c>
      <c r="N114" s="6"/>
      <c r="O114" s="6"/>
      <c r="P114" s="6"/>
      <c r="Q114" s="6">
        <v>1</v>
      </c>
      <c r="R114" s="6"/>
      <c r="S114" s="6">
        <v>2</v>
      </c>
      <c r="T114" s="6"/>
      <c r="U114" s="6">
        <v>1</v>
      </c>
      <c r="V114" s="6"/>
      <c r="W114" s="6"/>
      <c r="X114" s="83"/>
      <c r="Y114" s="26">
        <f t="shared" si="4"/>
        <v>5</v>
      </c>
      <c r="Z114" s="14">
        <f t="shared" si="5"/>
        <v>0</v>
      </c>
      <c r="AA114" s="19">
        <f t="shared" si="3"/>
        <v>5</v>
      </c>
    </row>
    <row r="115" spans="1:27" ht="12.75">
      <c r="A115" s="34">
        <v>141901</v>
      </c>
      <c r="B115" s="6" t="s">
        <v>309</v>
      </c>
      <c r="C115" s="7" t="s">
        <v>460</v>
      </c>
      <c r="D115" s="6" t="s">
        <v>308</v>
      </c>
      <c r="E115" s="6" t="s">
        <v>47</v>
      </c>
      <c r="F115" s="14" t="s">
        <v>164</v>
      </c>
      <c r="G115" s="45">
        <v>4</v>
      </c>
      <c r="H115" s="6"/>
      <c r="I115" s="6">
        <v>1</v>
      </c>
      <c r="J115" s="6"/>
      <c r="K115" s="6"/>
      <c r="L115" s="6"/>
      <c r="M115" s="6">
        <v>1</v>
      </c>
      <c r="N115" s="6"/>
      <c r="O115" s="6"/>
      <c r="P115" s="6"/>
      <c r="Q115" s="6"/>
      <c r="R115" s="6"/>
      <c r="S115" s="6">
        <v>9</v>
      </c>
      <c r="T115" s="6">
        <v>2</v>
      </c>
      <c r="U115" s="6">
        <v>4</v>
      </c>
      <c r="V115" s="6"/>
      <c r="W115" s="6"/>
      <c r="X115" s="83"/>
      <c r="Y115" s="26">
        <f t="shared" si="4"/>
        <v>19</v>
      </c>
      <c r="Z115" s="14">
        <f t="shared" si="5"/>
        <v>2</v>
      </c>
      <c r="AA115" s="19">
        <f t="shared" si="3"/>
        <v>21</v>
      </c>
    </row>
    <row r="116" spans="1:27" ht="12.75">
      <c r="A116" s="34">
        <v>142401</v>
      </c>
      <c r="B116" s="6" t="s">
        <v>311</v>
      </c>
      <c r="C116" s="7" t="s">
        <v>460</v>
      </c>
      <c r="D116" s="6" t="s">
        <v>310</v>
      </c>
      <c r="E116" s="6" t="s">
        <v>47</v>
      </c>
      <c r="F116" s="14" t="s">
        <v>164</v>
      </c>
      <c r="G116" s="45">
        <v>4</v>
      </c>
      <c r="H116" s="6"/>
      <c r="I116" s="6"/>
      <c r="J116" s="6"/>
      <c r="K116" s="6"/>
      <c r="L116" s="6"/>
      <c r="M116" s="6"/>
      <c r="N116" s="6"/>
      <c r="O116" s="6"/>
      <c r="P116" s="6"/>
      <c r="Q116" s="6">
        <v>1</v>
      </c>
      <c r="R116" s="6"/>
      <c r="S116" s="6">
        <v>10</v>
      </c>
      <c r="T116" s="6">
        <v>2</v>
      </c>
      <c r="U116" s="6">
        <v>1</v>
      </c>
      <c r="V116" s="6"/>
      <c r="W116" s="6"/>
      <c r="X116" s="83"/>
      <c r="Y116" s="26">
        <f t="shared" si="4"/>
        <v>16</v>
      </c>
      <c r="Z116" s="14">
        <f t="shared" si="5"/>
        <v>2</v>
      </c>
      <c r="AA116" s="19">
        <f t="shared" si="3"/>
        <v>18</v>
      </c>
    </row>
    <row r="117" spans="1:27" ht="12.75">
      <c r="A117" s="34">
        <v>143501</v>
      </c>
      <c r="B117" s="6" t="s">
        <v>313</v>
      </c>
      <c r="C117" s="7" t="s">
        <v>460</v>
      </c>
      <c r="D117" s="6" t="s">
        <v>312</v>
      </c>
      <c r="E117" s="6" t="s">
        <v>47</v>
      </c>
      <c r="F117" s="14" t="s">
        <v>164</v>
      </c>
      <c r="G117" s="45">
        <v>3</v>
      </c>
      <c r="H117" s="6">
        <v>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</v>
      </c>
      <c r="T117" s="6">
        <v>1</v>
      </c>
      <c r="U117" s="6"/>
      <c r="V117" s="6"/>
      <c r="W117" s="6"/>
      <c r="X117" s="83"/>
      <c r="Y117" s="26">
        <f t="shared" si="4"/>
        <v>4</v>
      </c>
      <c r="Z117" s="14">
        <f t="shared" si="5"/>
        <v>2</v>
      </c>
      <c r="AA117" s="19">
        <f t="shared" si="3"/>
        <v>6</v>
      </c>
    </row>
    <row r="118" spans="1:27" ht="12.75">
      <c r="A118" s="34">
        <v>160905</v>
      </c>
      <c r="B118" s="6" t="s">
        <v>315</v>
      </c>
      <c r="C118" s="7" t="s">
        <v>460</v>
      </c>
      <c r="D118" s="6" t="s">
        <v>314</v>
      </c>
      <c r="E118" s="6" t="s">
        <v>44</v>
      </c>
      <c r="F118" s="14" t="s">
        <v>140</v>
      </c>
      <c r="G118" s="45"/>
      <c r="H118" s="6"/>
      <c r="I118" s="6"/>
      <c r="J118" s="6">
        <v>1</v>
      </c>
      <c r="K118" s="6"/>
      <c r="L118" s="6"/>
      <c r="M118" s="6"/>
      <c r="N118" s="6"/>
      <c r="O118" s="6"/>
      <c r="P118" s="6"/>
      <c r="Q118" s="6"/>
      <c r="R118" s="6">
        <v>2</v>
      </c>
      <c r="S118" s="6"/>
      <c r="T118" s="6"/>
      <c r="U118" s="6"/>
      <c r="V118" s="6"/>
      <c r="W118" s="6"/>
      <c r="X118" s="83"/>
      <c r="Y118" s="26">
        <f t="shared" si="4"/>
        <v>0</v>
      </c>
      <c r="Z118" s="14">
        <f t="shared" si="5"/>
        <v>3</v>
      </c>
      <c r="AA118" s="19">
        <f t="shared" si="3"/>
        <v>3</v>
      </c>
    </row>
    <row r="119" spans="1:27" ht="12.75">
      <c r="A119" s="34">
        <v>190501</v>
      </c>
      <c r="B119" s="6" t="s">
        <v>510</v>
      </c>
      <c r="C119" s="7" t="s">
        <v>460</v>
      </c>
      <c r="D119" s="6" t="s">
        <v>316</v>
      </c>
      <c r="E119" s="6" t="s">
        <v>45</v>
      </c>
      <c r="F119" s="14" t="s">
        <v>124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>
        <v>1</v>
      </c>
      <c r="S119" s="6">
        <v>3</v>
      </c>
      <c r="T119" s="6">
        <v>7</v>
      </c>
      <c r="U119" s="6"/>
      <c r="V119" s="6"/>
      <c r="W119" s="6"/>
      <c r="X119" s="83"/>
      <c r="Y119" s="26">
        <f t="shared" si="4"/>
        <v>3</v>
      </c>
      <c r="Z119" s="14">
        <f t="shared" si="5"/>
        <v>8</v>
      </c>
      <c r="AA119" s="19">
        <f t="shared" si="3"/>
        <v>11</v>
      </c>
    </row>
    <row r="120" spans="1:27" ht="12.75">
      <c r="A120" s="34">
        <v>190701</v>
      </c>
      <c r="B120" s="6" t="s">
        <v>511</v>
      </c>
      <c r="C120" s="7" t="s">
        <v>460</v>
      </c>
      <c r="D120" s="6" t="s">
        <v>317</v>
      </c>
      <c r="E120" s="6" t="s">
        <v>46</v>
      </c>
      <c r="F120" s="14" t="s">
        <v>28</v>
      </c>
      <c r="G120" s="45"/>
      <c r="H120" s="6">
        <v>1</v>
      </c>
      <c r="I120" s="6">
        <v>1</v>
      </c>
      <c r="J120" s="6">
        <v>2</v>
      </c>
      <c r="K120" s="6"/>
      <c r="L120" s="6"/>
      <c r="M120" s="6"/>
      <c r="N120" s="6"/>
      <c r="O120" s="6"/>
      <c r="P120" s="6"/>
      <c r="Q120" s="6"/>
      <c r="R120" s="6">
        <v>1</v>
      </c>
      <c r="S120" s="6">
        <v>1</v>
      </c>
      <c r="T120" s="6">
        <v>14</v>
      </c>
      <c r="U120" s="6"/>
      <c r="V120" s="6">
        <v>1</v>
      </c>
      <c r="W120" s="6"/>
      <c r="X120" s="83"/>
      <c r="Y120" s="26">
        <f t="shared" si="4"/>
        <v>2</v>
      </c>
      <c r="Z120" s="14">
        <f t="shared" si="5"/>
        <v>19</v>
      </c>
      <c r="AA120" s="19">
        <f t="shared" si="3"/>
        <v>21</v>
      </c>
    </row>
    <row r="121" spans="1:27" ht="12.75">
      <c r="A121" s="34">
        <v>190901</v>
      </c>
      <c r="B121" s="6" t="s">
        <v>443</v>
      </c>
      <c r="C121" s="7" t="s">
        <v>460</v>
      </c>
      <c r="D121" s="6" t="s">
        <v>318</v>
      </c>
      <c r="E121" s="6" t="s">
        <v>46</v>
      </c>
      <c r="F121" s="14" t="s">
        <v>28</v>
      </c>
      <c r="G121" s="45"/>
      <c r="H121" s="6"/>
      <c r="I121" s="6"/>
      <c r="J121" s="6"/>
      <c r="K121" s="6"/>
      <c r="L121" s="6"/>
      <c r="M121" s="6"/>
      <c r="N121" s="6">
        <v>1</v>
      </c>
      <c r="O121" s="6"/>
      <c r="P121" s="6"/>
      <c r="Q121" s="6"/>
      <c r="R121" s="6"/>
      <c r="S121" s="6"/>
      <c r="T121" s="6">
        <v>2</v>
      </c>
      <c r="U121" s="6"/>
      <c r="V121" s="6">
        <v>1</v>
      </c>
      <c r="W121" s="6"/>
      <c r="X121" s="83"/>
      <c r="Y121" s="26">
        <f t="shared" si="4"/>
        <v>0</v>
      </c>
      <c r="Z121" s="14">
        <f t="shared" si="5"/>
        <v>4</v>
      </c>
      <c r="AA121" s="19">
        <f t="shared" si="3"/>
        <v>4</v>
      </c>
    </row>
    <row r="122" spans="1:27" ht="12.75">
      <c r="A122" s="34">
        <v>230101</v>
      </c>
      <c r="B122" s="6" t="s">
        <v>320</v>
      </c>
      <c r="C122" s="7" t="s">
        <v>460</v>
      </c>
      <c r="D122" s="6" t="s">
        <v>319</v>
      </c>
      <c r="E122" s="6" t="s">
        <v>44</v>
      </c>
      <c r="F122" s="14" t="s">
        <v>140</v>
      </c>
      <c r="G122" s="45"/>
      <c r="H122" s="6"/>
      <c r="I122" s="6"/>
      <c r="J122" s="6"/>
      <c r="K122" s="6"/>
      <c r="L122" s="6">
        <v>1</v>
      </c>
      <c r="M122" s="6"/>
      <c r="N122" s="6"/>
      <c r="O122" s="6"/>
      <c r="P122" s="6"/>
      <c r="Q122" s="6"/>
      <c r="R122" s="6"/>
      <c r="S122" s="6"/>
      <c r="T122" s="6">
        <v>2</v>
      </c>
      <c r="U122" s="6"/>
      <c r="V122" s="6"/>
      <c r="W122" s="6"/>
      <c r="X122" s="83"/>
      <c r="Y122" s="26">
        <f t="shared" si="4"/>
        <v>0</v>
      </c>
      <c r="Z122" s="14">
        <f t="shared" si="5"/>
        <v>3</v>
      </c>
      <c r="AA122" s="19">
        <f t="shared" si="3"/>
        <v>3</v>
      </c>
    </row>
    <row r="123" spans="1:27" ht="12.75">
      <c r="A123" s="34">
        <v>250101</v>
      </c>
      <c r="B123" s="6" t="s">
        <v>322</v>
      </c>
      <c r="C123" s="7" t="s">
        <v>460</v>
      </c>
      <c r="D123" s="6" t="s">
        <v>321</v>
      </c>
      <c r="E123" s="6" t="s">
        <v>44</v>
      </c>
      <c r="F123" s="14" t="s">
        <v>143</v>
      </c>
      <c r="G123" s="45"/>
      <c r="H123" s="6"/>
      <c r="I123" s="6"/>
      <c r="J123" s="6"/>
      <c r="K123" s="6"/>
      <c r="L123" s="6"/>
      <c r="M123" s="6"/>
      <c r="N123" s="6"/>
      <c r="O123" s="6"/>
      <c r="P123" s="6"/>
      <c r="Q123" s="6">
        <v>1</v>
      </c>
      <c r="R123" s="6"/>
      <c r="S123" s="6">
        <v>6</v>
      </c>
      <c r="T123" s="6">
        <v>27</v>
      </c>
      <c r="U123" s="6">
        <v>2</v>
      </c>
      <c r="V123" s="6">
        <v>3</v>
      </c>
      <c r="W123" s="6"/>
      <c r="X123" s="83"/>
      <c r="Y123" s="26">
        <f t="shared" si="4"/>
        <v>9</v>
      </c>
      <c r="Z123" s="14">
        <f t="shared" si="5"/>
        <v>30</v>
      </c>
      <c r="AA123" s="19">
        <f t="shared" si="3"/>
        <v>39</v>
      </c>
    </row>
    <row r="124" spans="1:27" ht="12.75">
      <c r="A124" s="34">
        <v>260204</v>
      </c>
      <c r="B124" s="6" t="s">
        <v>509</v>
      </c>
      <c r="C124" s="7" t="s">
        <v>460</v>
      </c>
      <c r="D124" s="6" t="s">
        <v>323</v>
      </c>
      <c r="E124" s="6" t="s">
        <v>45</v>
      </c>
      <c r="F124" s="14" t="s">
        <v>124</v>
      </c>
      <c r="G124" s="45"/>
      <c r="H124" s="6"/>
      <c r="I124" s="6">
        <v>1</v>
      </c>
      <c r="J124" s="6"/>
      <c r="K124" s="6"/>
      <c r="L124" s="6"/>
      <c r="M124" s="6"/>
      <c r="N124" s="6"/>
      <c r="O124" s="6"/>
      <c r="P124" s="6"/>
      <c r="Q124" s="6"/>
      <c r="R124" s="6">
        <v>1</v>
      </c>
      <c r="S124" s="6">
        <v>1</v>
      </c>
      <c r="T124" s="6"/>
      <c r="U124" s="6">
        <v>1</v>
      </c>
      <c r="V124" s="6"/>
      <c r="W124" s="6"/>
      <c r="X124" s="83"/>
      <c r="Y124" s="26">
        <f t="shared" si="4"/>
        <v>3</v>
      </c>
      <c r="Z124" s="14">
        <f t="shared" si="5"/>
        <v>1</v>
      </c>
      <c r="AA124" s="19">
        <f t="shared" si="3"/>
        <v>4</v>
      </c>
    </row>
    <row r="125" spans="1:27" ht="12.75">
      <c r="A125" s="34">
        <v>260701</v>
      </c>
      <c r="B125" s="6" t="s">
        <v>325</v>
      </c>
      <c r="C125" s="7" t="s">
        <v>460</v>
      </c>
      <c r="D125" s="6" t="s">
        <v>324</v>
      </c>
      <c r="E125" s="6" t="s">
        <v>45</v>
      </c>
      <c r="F125" s="14" t="s">
        <v>201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>
        <v>1</v>
      </c>
      <c r="U125" s="6"/>
      <c r="V125" s="6"/>
      <c r="W125" s="6"/>
      <c r="X125" s="83"/>
      <c r="Y125" s="26">
        <f t="shared" si="4"/>
        <v>0</v>
      </c>
      <c r="Z125" s="14">
        <f t="shared" si="5"/>
        <v>1</v>
      </c>
      <c r="AA125" s="19">
        <f t="shared" si="3"/>
        <v>1</v>
      </c>
    </row>
    <row r="126" spans="1:27" ht="12.75">
      <c r="A126" s="34">
        <v>261304</v>
      </c>
      <c r="B126" s="6" t="s">
        <v>513</v>
      </c>
      <c r="C126" s="7" t="s">
        <v>460</v>
      </c>
      <c r="D126" s="6" t="s">
        <v>326</v>
      </c>
      <c r="E126" s="6" t="s">
        <v>45</v>
      </c>
      <c r="F126" s="14" t="s">
        <v>124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>
        <v>2</v>
      </c>
      <c r="T126" s="6">
        <v>3</v>
      </c>
      <c r="U126" s="6"/>
      <c r="V126" s="6"/>
      <c r="W126" s="6"/>
      <c r="X126" s="83"/>
      <c r="Y126" s="26">
        <f t="shared" si="4"/>
        <v>2</v>
      </c>
      <c r="Z126" s="14">
        <f t="shared" si="5"/>
        <v>3</v>
      </c>
      <c r="AA126" s="19">
        <f t="shared" si="3"/>
        <v>5</v>
      </c>
    </row>
    <row r="127" spans="1:27" ht="12.75">
      <c r="A127" s="34">
        <v>261307</v>
      </c>
      <c r="B127" s="6" t="s">
        <v>508</v>
      </c>
      <c r="C127" s="7" t="s">
        <v>460</v>
      </c>
      <c r="D127" s="6" t="s">
        <v>327</v>
      </c>
      <c r="E127" s="6" t="s">
        <v>45</v>
      </c>
      <c r="F127" s="14" t="s">
        <v>124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2</v>
      </c>
      <c r="T127" s="6">
        <v>1</v>
      </c>
      <c r="U127" s="6"/>
      <c r="V127" s="6"/>
      <c r="W127" s="6"/>
      <c r="X127" s="83"/>
      <c r="Y127" s="26">
        <f t="shared" si="4"/>
        <v>2</v>
      </c>
      <c r="Z127" s="14">
        <f t="shared" si="5"/>
        <v>1</v>
      </c>
      <c r="AA127" s="19">
        <f t="shared" si="3"/>
        <v>3</v>
      </c>
    </row>
    <row r="128" spans="1:27" ht="12.75">
      <c r="A128" s="34">
        <v>270101</v>
      </c>
      <c r="B128" s="6" t="s">
        <v>329</v>
      </c>
      <c r="C128" s="7" t="s">
        <v>460</v>
      </c>
      <c r="D128" s="6" t="s">
        <v>328</v>
      </c>
      <c r="E128" s="6" t="s">
        <v>44</v>
      </c>
      <c r="F128" s="14" t="s">
        <v>152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3</v>
      </c>
      <c r="T128" s="6"/>
      <c r="U128" s="6"/>
      <c r="V128" s="6"/>
      <c r="W128" s="6"/>
      <c r="X128" s="83"/>
      <c r="Y128" s="26">
        <f t="shared" si="4"/>
        <v>3</v>
      </c>
      <c r="Z128" s="14">
        <f t="shared" si="5"/>
        <v>0</v>
      </c>
      <c r="AA128" s="19">
        <f t="shared" si="3"/>
        <v>3</v>
      </c>
    </row>
    <row r="129" spans="1:27" ht="12.75">
      <c r="A129" s="34">
        <v>270501</v>
      </c>
      <c r="B129" s="6" t="s">
        <v>471</v>
      </c>
      <c r="C129" s="7" t="s">
        <v>460</v>
      </c>
      <c r="D129" s="6" t="s">
        <v>470</v>
      </c>
      <c r="E129" s="6" t="s">
        <v>44</v>
      </c>
      <c r="F129" s="14" t="s">
        <v>152</v>
      </c>
      <c r="G129" s="45"/>
      <c r="H129" s="6">
        <v>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83"/>
      <c r="Y129" s="26">
        <f t="shared" si="4"/>
        <v>0</v>
      </c>
      <c r="Z129" s="14">
        <f t="shared" si="5"/>
        <v>1</v>
      </c>
      <c r="AA129" s="19">
        <f t="shared" si="3"/>
        <v>1</v>
      </c>
    </row>
    <row r="130" spans="1:27" ht="12.75">
      <c r="A130" s="34">
        <v>300101</v>
      </c>
      <c r="B130" s="6" t="s">
        <v>420</v>
      </c>
      <c r="C130" s="7" t="s">
        <v>460</v>
      </c>
      <c r="D130" s="6" t="s">
        <v>419</v>
      </c>
      <c r="E130" s="6" t="s">
        <v>45</v>
      </c>
      <c r="F130" s="14" t="s">
        <v>201</v>
      </c>
      <c r="G130" s="45"/>
      <c r="H130" s="6">
        <v>1</v>
      </c>
      <c r="I130" s="6">
        <v>1</v>
      </c>
      <c r="J130" s="6"/>
      <c r="K130" s="6"/>
      <c r="L130" s="6"/>
      <c r="M130" s="6"/>
      <c r="N130" s="6"/>
      <c r="O130" s="6"/>
      <c r="P130" s="6"/>
      <c r="Q130" s="6"/>
      <c r="R130" s="6">
        <v>2</v>
      </c>
      <c r="S130" s="6">
        <v>4</v>
      </c>
      <c r="T130" s="6">
        <v>5</v>
      </c>
      <c r="U130" s="6"/>
      <c r="V130" s="6"/>
      <c r="W130" s="6"/>
      <c r="X130" s="83">
        <v>1</v>
      </c>
      <c r="Y130" s="26">
        <f t="shared" si="4"/>
        <v>5</v>
      </c>
      <c r="Z130" s="14">
        <f t="shared" si="5"/>
        <v>9</v>
      </c>
      <c r="AA130" s="19">
        <f t="shared" si="3"/>
        <v>14</v>
      </c>
    </row>
    <row r="131" spans="1:27" ht="12.75">
      <c r="A131" s="34">
        <v>302401</v>
      </c>
      <c r="B131" s="6" t="s">
        <v>473</v>
      </c>
      <c r="C131" s="7" t="s">
        <v>460</v>
      </c>
      <c r="D131" s="6" t="s">
        <v>472</v>
      </c>
      <c r="E131" s="6" t="s">
        <v>44</v>
      </c>
      <c r="F131" s="14" t="s">
        <v>201</v>
      </c>
      <c r="G131" s="45"/>
      <c r="H131" s="6"/>
      <c r="I131" s="6"/>
      <c r="J131" s="6"/>
      <c r="K131" s="6"/>
      <c r="L131" s="6"/>
      <c r="M131" s="6">
        <v>1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83"/>
      <c r="Y131" s="26">
        <f t="shared" si="4"/>
        <v>1</v>
      </c>
      <c r="Z131" s="14">
        <f t="shared" si="5"/>
        <v>0</v>
      </c>
      <c r="AA131" s="19">
        <f t="shared" si="3"/>
        <v>1</v>
      </c>
    </row>
    <row r="132" spans="1:27" ht="12.75">
      <c r="A132" s="34">
        <v>310505</v>
      </c>
      <c r="B132" s="6" t="s">
        <v>444</v>
      </c>
      <c r="C132" s="7" t="s">
        <v>460</v>
      </c>
      <c r="D132" s="6" t="s">
        <v>301</v>
      </c>
      <c r="E132" s="6" t="s">
        <v>46</v>
      </c>
      <c r="F132" s="14" t="s">
        <v>28</v>
      </c>
      <c r="G132" s="45"/>
      <c r="H132" s="6"/>
      <c r="I132" s="6"/>
      <c r="J132" s="6"/>
      <c r="K132" s="6">
        <v>1</v>
      </c>
      <c r="L132" s="6"/>
      <c r="M132" s="6"/>
      <c r="N132" s="6"/>
      <c r="O132" s="6"/>
      <c r="P132" s="6"/>
      <c r="Q132" s="6"/>
      <c r="R132" s="6">
        <v>1</v>
      </c>
      <c r="S132" s="6">
        <v>3</v>
      </c>
      <c r="T132" s="6">
        <v>3</v>
      </c>
      <c r="U132" s="6"/>
      <c r="V132" s="6"/>
      <c r="W132" s="6"/>
      <c r="X132" s="83"/>
      <c r="Y132" s="26">
        <f t="shared" si="4"/>
        <v>4</v>
      </c>
      <c r="Z132" s="14">
        <f t="shared" si="5"/>
        <v>4</v>
      </c>
      <c r="AA132" s="19">
        <f t="shared" si="3"/>
        <v>8</v>
      </c>
    </row>
    <row r="133" spans="1:27" ht="12.75">
      <c r="A133" s="34">
        <v>400501</v>
      </c>
      <c r="B133" s="6" t="s">
        <v>331</v>
      </c>
      <c r="C133" s="7" t="s">
        <v>460</v>
      </c>
      <c r="D133" s="6" t="s">
        <v>330</v>
      </c>
      <c r="E133" s="6" t="s">
        <v>44</v>
      </c>
      <c r="F133" s="14" t="s">
        <v>152</v>
      </c>
      <c r="G133" s="45"/>
      <c r="H133" s="6">
        <v>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1</v>
      </c>
      <c r="U133" s="6"/>
      <c r="V133" s="6">
        <v>1</v>
      </c>
      <c r="W133" s="6"/>
      <c r="X133" s="83"/>
      <c r="Y133" s="26">
        <f t="shared" si="4"/>
        <v>0</v>
      </c>
      <c r="Z133" s="14">
        <f t="shared" si="5"/>
        <v>3</v>
      </c>
      <c r="AA133" s="19">
        <f t="shared" si="3"/>
        <v>3</v>
      </c>
    </row>
    <row r="134" spans="1:27" ht="12.75">
      <c r="A134" s="34">
        <v>400607</v>
      </c>
      <c r="B134" s="6" t="s">
        <v>333</v>
      </c>
      <c r="C134" s="7" t="s">
        <v>460</v>
      </c>
      <c r="D134" s="6" t="s">
        <v>332</v>
      </c>
      <c r="E134" s="6" t="s">
        <v>48</v>
      </c>
      <c r="F134" s="14" t="s">
        <v>30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>
        <v>1</v>
      </c>
      <c r="T134" s="6">
        <v>1</v>
      </c>
      <c r="U134" s="6"/>
      <c r="V134" s="6"/>
      <c r="W134" s="6"/>
      <c r="X134" s="83"/>
      <c r="Y134" s="26">
        <f t="shared" si="4"/>
        <v>1</v>
      </c>
      <c r="Z134" s="14">
        <f t="shared" si="5"/>
        <v>1</v>
      </c>
      <c r="AA134" s="19">
        <f t="shared" si="3"/>
        <v>2</v>
      </c>
    </row>
    <row r="135" spans="1:27" ht="12.75">
      <c r="A135" s="34">
        <v>400607</v>
      </c>
      <c r="B135" s="6" t="s">
        <v>335</v>
      </c>
      <c r="C135" s="7" t="s">
        <v>460</v>
      </c>
      <c r="D135" s="6" t="s">
        <v>334</v>
      </c>
      <c r="E135" s="6" t="s">
        <v>48</v>
      </c>
      <c r="F135" s="14" t="s">
        <v>30</v>
      </c>
      <c r="G135" s="45"/>
      <c r="H135" s="6">
        <v>2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2</v>
      </c>
      <c r="T135" s="6">
        <v>7</v>
      </c>
      <c r="U135" s="6"/>
      <c r="V135" s="6">
        <v>1</v>
      </c>
      <c r="W135" s="6"/>
      <c r="X135" s="83"/>
      <c r="Y135" s="26">
        <f t="shared" si="4"/>
        <v>2</v>
      </c>
      <c r="Z135" s="14">
        <f t="shared" si="5"/>
        <v>10</v>
      </c>
      <c r="AA135" s="19">
        <f t="shared" si="3"/>
        <v>12</v>
      </c>
    </row>
    <row r="136" spans="1:27" ht="12.75">
      <c r="A136" s="34">
        <v>400801</v>
      </c>
      <c r="B136" s="6" t="s">
        <v>337</v>
      </c>
      <c r="C136" s="7" t="s">
        <v>460</v>
      </c>
      <c r="D136" s="6" t="s">
        <v>336</v>
      </c>
      <c r="E136" s="6" t="s">
        <v>44</v>
      </c>
      <c r="F136" s="14" t="s">
        <v>152</v>
      </c>
      <c r="G136" s="45"/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>
        <v>1</v>
      </c>
      <c r="W136" s="6"/>
      <c r="X136" s="83"/>
      <c r="Y136" s="26">
        <f t="shared" si="4"/>
        <v>0</v>
      </c>
      <c r="Z136" s="14">
        <f t="shared" si="5"/>
        <v>2</v>
      </c>
      <c r="AA136" s="19">
        <f t="shared" si="3"/>
        <v>2</v>
      </c>
    </row>
    <row r="137" spans="1:27" ht="12.75">
      <c r="A137" s="34">
        <v>422704</v>
      </c>
      <c r="B137" s="6" t="s">
        <v>431</v>
      </c>
      <c r="C137" s="7" t="s">
        <v>460</v>
      </c>
      <c r="D137" s="6" t="s">
        <v>338</v>
      </c>
      <c r="E137" s="6" t="s">
        <v>44</v>
      </c>
      <c r="F137" s="14" t="s">
        <v>143</v>
      </c>
      <c r="G137" s="45"/>
      <c r="H137" s="6">
        <v>2</v>
      </c>
      <c r="I137" s="6"/>
      <c r="J137" s="6">
        <v>3</v>
      </c>
      <c r="K137" s="6"/>
      <c r="L137" s="6"/>
      <c r="M137" s="6"/>
      <c r="N137" s="6"/>
      <c r="O137" s="6"/>
      <c r="P137" s="6"/>
      <c r="Q137" s="6"/>
      <c r="R137" s="6">
        <v>1</v>
      </c>
      <c r="S137" s="6">
        <v>4</v>
      </c>
      <c r="T137" s="6">
        <v>4</v>
      </c>
      <c r="U137" s="6"/>
      <c r="V137" s="6">
        <v>2</v>
      </c>
      <c r="W137" s="6"/>
      <c r="X137" s="83">
        <v>1</v>
      </c>
      <c r="Y137" s="26">
        <f t="shared" si="4"/>
        <v>4</v>
      </c>
      <c r="Z137" s="14">
        <f t="shared" si="5"/>
        <v>13</v>
      </c>
      <c r="AA137" s="19">
        <f t="shared" si="3"/>
        <v>17</v>
      </c>
    </row>
    <row r="138" spans="1:27" ht="12.75">
      <c r="A138" s="34">
        <v>422805</v>
      </c>
      <c r="B138" s="6" t="s">
        <v>340</v>
      </c>
      <c r="C138" s="7" t="s">
        <v>460</v>
      </c>
      <c r="D138" s="6" t="s">
        <v>339</v>
      </c>
      <c r="E138" s="6" t="s">
        <v>44</v>
      </c>
      <c r="F138" s="14" t="s">
        <v>143</v>
      </c>
      <c r="G138" s="45"/>
      <c r="H138" s="6"/>
      <c r="I138" s="6"/>
      <c r="J138" s="6">
        <v>1</v>
      </c>
      <c r="K138" s="6"/>
      <c r="L138" s="6"/>
      <c r="M138" s="6"/>
      <c r="N138" s="6"/>
      <c r="O138" s="6"/>
      <c r="P138" s="6"/>
      <c r="Q138" s="6"/>
      <c r="R138" s="6"/>
      <c r="S138" s="6">
        <v>1</v>
      </c>
      <c r="T138" s="6">
        <v>2</v>
      </c>
      <c r="U138" s="6"/>
      <c r="V138" s="6"/>
      <c r="W138" s="6"/>
      <c r="X138" s="83"/>
      <c r="Y138" s="26">
        <f t="shared" si="4"/>
        <v>1</v>
      </c>
      <c r="Z138" s="14">
        <f t="shared" si="5"/>
        <v>3</v>
      </c>
      <c r="AA138" s="19">
        <f t="shared" si="3"/>
        <v>4</v>
      </c>
    </row>
    <row r="139" spans="1:27" ht="12.75">
      <c r="A139" s="34">
        <v>440401</v>
      </c>
      <c r="B139" s="6" t="s">
        <v>342</v>
      </c>
      <c r="C139" s="7" t="s">
        <v>460</v>
      </c>
      <c r="D139" s="6" t="s">
        <v>341</v>
      </c>
      <c r="E139" s="6" t="s">
        <v>44</v>
      </c>
      <c r="F139" s="14" t="s">
        <v>143</v>
      </c>
      <c r="G139" s="45"/>
      <c r="H139" s="6">
        <v>1</v>
      </c>
      <c r="I139" s="6">
        <v>1</v>
      </c>
      <c r="J139" s="6"/>
      <c r="K139" s="6"/>
      <c r="L139" s="6"/>
      <c r="M139" s="6"/>
      <c r="N139" s="6"/>
      <c r="O139" s="6"/>
      <c r="P139" s="6"/>
      <c r="Q139" s="6"/>
      <c r="R139" s="6"/>
      <c r="S139" s="6">
        <v>4</v>
      </c>
      <c r="T139" s="6">
        <v>3</v>
      </c>
      <c r="U139" s="6">
        <v>3</v>
      </c>
      <c r="V139" s="6">
        <v>2</v>
      </c>
      <c r="W139" s="6"/>
      <c r="X139" s="83">
        <v>1</v>
      </c>
      <c r="Y139" s="26">
        <f t="shared" si="4"/>
        <v>8</v>
      </c>
      <c r="Z139" s="14">
        <f t="shared" si="5"/>
        <v>7</v>
      </c>
      <c r="AA139" s="19">
        <f aca="true" t="shared" si="7" ref="AA139:AA202">SUM(Y139:Z139)</f>
        <v>15</v>
      </c>
    </row>
    <row r="140" spans="1:27" ht="12.75">
      <c r="A140" s="34">
        <v>440401</v>
      </c>
      <c r="B140" s="6" t="s">
        <v>344</v>
      </c>
      <c r="C140" s="7" t="s">
        <v>460</v>
      </c>
      <c r="D140" s="6" t="s">
        <v>343</v>
      </c>
      <c r="E140" s="6" t="s">
        <v>45</v>
      </c>
      <c r="F140" s="14" t="s">
        <v>124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>
        <v>3</v>
      </c>
      <c r="U140" s="6">
        <v>1</v>
      </c>
      <c r="V140" s="6"/>
      <c r="W140" s="6"/>
      <c r="X140" s="83"/>
      <c r="Y140" s="26">
        <f aca="true" t="shared" si="8" ref="Y140:Y202">G140+I140+K140+M140+O140+Q140+S140+U140+W140</f>
        <v>1</v>
      </c>
      <c r="Z140" s="14">
        <f aca="true" t="shared" si="9" ref="Z140:Z202">H140+J140+L140+N140+P140+R140+T140+V140+X140</f>
        <v>3</v>
      </c>
      <c r="AA140" s="19">
        <f t="shared" si="7"/>
        <v>4</v>
      </c>
    </row>
    <row r="141" spans="1:27" ht="12.75">
      <c r="A141" s="34">
        <v>440501</v>
      </c>
      <c r="B141" s="6" t="s">
        <v>346</v>
      </c>
      <c r="C141" s="7" t="s">
        <v>460</v>
      </c>
      <c r="D141" s="6" t="s">
        <v>345</v>
      </c>
      <c r="E141" s="6" t="s">
        <v>45</v>
      </c>
      <c r="F141" s="14" t="s">
        <v>124</v>
      </c>
      <c r="G141" s="45"/>
      <c r="H141" s="6"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2</v>
      </c>
      <c r="U141" s="6">
        <v>1</v>
      </c>
      <c r="V141" s="6">
        <v>1</v>
      </c>
      <c r="W141" s="6"/>
      <c r="X141" s="83"/>
      <c r="Y141" s="26">
        <f t="shared" si="8"/>
        <v>1</v>
      </c>
      <c r="Z141" s="14">
        <f t="shared" si="9"/>
        <v>4</v>
      </c>
      <c r="AA141" s="19">
        <f t="shared" si="7"/>
        <v>5</v>
      </c>
    </row>
    <row r="142" spans="1:27" ht="12.75">
      <c r="A142" s="34">
        <v>450602</v>
      </c>
      <c r="B142" s="6" t="s">
        <v>348</v>
      </c>
      <c r="C142" s="7" t="s">
        <v>460</v>
      </c>
      <c r="D142" s="6" t="s">
        <v>347</v>
      </c>
      <c r="E142" s="6" t="s">
        <v>45</v>
      </c>
      <c r="F142" s="14" t="s">
        <v>124</v>
      </c>
      <c r="G142" s="45"/>
      <c r="H142" s="6">
        <v>2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>
        <v>3</v>
      </c>
      <c r="T142" s="6">
        <v>1</v>
      </c>
      <c r="U142" s="6"/>
      <c r="V142" s="6"/>
      <c r="W142" s="6"/>
      <c r="X142" s="83"/>
      <c r="Y142" s="26">
        <f t="shared" si="8"/>
        <v>3</v>
      </c>
      <c r="Z142" s="14">
        <f t="shared" si="9"/>
        <v>3</v>
      </c>
      <c r="AA142" s="19">
        <f t="shared" si="7"/>
        <v>6</v>
      </c>
    </row>
    <row r="143" spans="1:27" ht="12.75">
      <c r="A143" s="34">
        <v>451001</v>
      </c>
      <c r="B143" s="6" t="s">
        <v>350</v>
      </c>
      <c r="C143" s="7" t="s">
        <v>460</v>
      </c>
      <c r="D143" s="6" t="s">
        <v>349</v>
      </c>
      <c r="E143" s="6" t="s">
        <v>44</v>
      </c>
      <c r="F143" s="14" t="s">
        <v>143</v>
      </c>
      <c r="G143" s="45"/>
      <c r="H143" s="6">
        <v>1</v>
      </c>
      <c r="I143" s="6">
        <v>1</v>
      </c>
      <c r="J143" s="6"/>
      <c r="K143" s="6"/>
      <c r="L143" s="6"/>
      <c r="M143" s="6"/>
      <c r="N143" s="6"/>
      <c r="O143" s="6"/>
      <c r="P143" s="6"/>
      <c r="Q143" s="6"/>
      <c r="R143" s="6"/>
      <c r="S143" s="6">
        <v>2</v>
      </c>
      <c r="T143" s="6"/>
      <c r="U143" s="6">
        <v>1</v>
      </c>
      <c r="V143" s="6"/>
      <c r="W143" s="6"/>
      <c r="X143" s="83"/>
      <c r="Y143" s="26">
        <f t="shared" si="8"/>
        <v>4</v>
      </c>
      <c r="Z143" s="14">
        <f t="shared" si="9"/>
        <v>1</v>
      </c>
      <c r="AA143" s="19">
        <f t="shared" si="7"/>
        <v>5</v>
      </c>
    </row>
    <row r="144" spans="1:27" ht="12.75">
      <c r="A144" s="34">
        <v>510203</v>
      </c>
      <c r="B144" s="6" t="s">
        <v>352</v>
      </c>
      <c r="C144" s="7" t="s">
        <v>460</v>
      </c>
      <c r="D144" s="6" t="s">
        <v>351</v>
      </c>
      <c r="E144" s="6" t="s">
        <v>46</v>
      </c>
      <c r="F144" s="14" t="s">
        <v>28</v>
      </c>
      <c r="G144" s="45"/>
      <c r="H144" s="6"/>
      <c r="I144" s="6"/>
      <c r="J144" s="6"/>
      <c r="K144" s="6"/>
      <c r="L144" s="6"/>
      <c r="M144" s="6"/>
      <c r="N144" s="6"/>
      <c r="O144" s="6"/>
      <c r="P144" s="6">
        <v>1</v>
      </c>
      <c r="Q144" s="6"/>
      <c r="R144" s="6">
        <v>2</v>
      </c>
      <c r="S144" s="6">
        <v>1</v>
      </c>
      <c r="T144" s="6">
        <v>19</v>
      </c>
      <c r="U144" s="6"/>
      <c r="V144" s="6">
        <v>2</v>
      </c>
      <c r="W144" s="6"/>
      <c r="X144" s="83"/>
      <c r="Y144" s="26">
        <f t="shared" si="8"/>
        <v>1</v>
      </c>
      <c r="Z144" s="14">
        <f t="shared" si="9"/>
        <v>24</v>
      </c>
      <c r="AA144" s="19">
        <f t="shared" si="7"/>
        <v>25</v>
      </c>
    </row>
    <row r="145" spans="1:27" ht="12.75">
      <c r="A145" s="34">
        <v>511005</v>
      </c>
      <c r="B145" s="6" t="s">
        <v>450</v>
      </c>
      <c r="C145" s="7" t="s">
        <v>460</v>
      </c>
      <c r="D145" s="6" t="s">
        <v>353</v>
      </c>
      <c r="E145" s="6" t="s">
        <v>45</v>
      </c>
      <c r="F145" s="14" t="s">
        <v>124</v>
      </c>
      <c r="G145" s="45"/>
      <c r="H145" s="6">
        <v>1</v>
      </c>
      <c r="I145" s="6">
        <v>1</v>
      </c>
      <c r="J145" s="6"/>
      <c r="K145" s="6"/>
      <c r="L145" s="6">
        <v>1</v>
      </c>
      <c r="M145" s="6"/>
      <c r="N145" s="6">
        <v>2</v>
      </c>
      <c r="O145" s="6"/>
      <c r="P145" s="6"/>
      <c r="Q145" s="6"/>
      <c r="R145" s="6"/>
      <c r="S145" s="6">
        <v>6</v>
      </c>
      <c r="T145" s="6">
        <v>5</v>
      </c>
      <c r="U145" s="6">
        <v>2</v>
      </c>
      <c r="V145" s="6">
        <v>2</v>
      </c>
      <c r="W145" s="6"/>
      <c r="X145" s="83"/>
      <c r="Y145" s="26">
        <f t="shared" si="8"/>
        <v>9</v>
      </c>
      <c r="Z145" s="14">
        <f t="shared" si="9"/>
        <v>11</v>
      </c>
      <c r="AA145" s="19">
        <f t="shared" si="7"/>
        <v>20</v>
      </c>
    </row>
    <row r="146" spans="1:27" ht="12.75">
      <c r="A146" s="34">
        <v>512003</v>
      </c>
      <c r="B146" s="6" t="s">
        <v>355</v>
      </c>
      <c r="C146" s="7" t="s">
        <v>460</v>
      </c>
      <c r="D146" s="6" t="s">
        <v>354</v>
      </c>
      <c r="E146" s="6" t="s">
        <v>50</v>
      </c>
      <c r="F146" s="14" t="s">
        <v>31</v>
      </c>
      <c r="G146" s="45"/>
      <c r="H146" s="6">
        <v>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2</v>
      </c>
      <c r="T146" s="6">
        <v>1</v>
      </c>
      <c r="U146" s="6"/>
      <c r="V146" s="6"/>
      <c r="W146" s="6"/>
      <c r="X146" s="83"/>
      <c r="Y146" s="26">
        <f t="shared" si="8"/>
        <v>2</v>
      </c>
      <c r="Z146" s="14">
        <f t="shared" si="9"/>
        <v>3</v>
      </c>
      <c r="AA146" s="19">
        <f t="shared" si="7"/>
        <v>5</v>
      </c>
    </row>
    <row r="147" spans="1:27" ht="12.75">
      <c r="A147" s="34">
        <v>513808</v>
      </c>
      <c r="B147" s="6" t="s">
        <v>357</v>
      </c>
      <c r="C147" s="7" t="s">
        <v>460</v>
      </c>
      <c r="D147" s="6" t="s">
        <v>356</v>
      </c>
      <c r="E147" s="6" t="s">
        <v>49</v>
      </c>
      <c r="F147" s="14" t="s">
        <v>266</v>
      </c>
      <c r="G147" s="45"/>
      <c r="H147" s="6">
        <v>1</v>
      </c>
      <c r="I147" s="6"/>
      <c r="J147" s="6"/>
      <c r="K147" s="6"/>
      <c r="L147" s="6"/>
      <c r="M147" s="6"/>
      <c r="N147" s="6"/>
      <c r="O147" s="6"/>
      <c r="P147" s="6"/>
      <c r="Q147" s="6"/>
      <c r="R147" s="6">
        <v>1</v>
      </c>
      <c r="S147" s="6">
        <v>1</v>
      </c>
      <c r="T147" s="6">
        <v>18</v>
      </c>
      <c r="U147" s="6"/>
      <c r="V147" s="6">
        <v>4</v>
      </c>
      <c r="W147" s="6"/>
      <c r="X147" s="83"/>
      <c r="Y147" s="26">
        <f t="shared" si="8"/>
        <v>1</v>
      </c>
      <c r="Z147" s="14">
        <f t="shared" si="9"/>
        <v>24</v>
      </c>
      <c r="AA147" s="19">
        <f t="shared" si="7"/>
        <v>25</v>
      </c>
    </row>
    <row r="148" spans="1:27" ht="12.75">
      <c r="A148" s="34">
        <v>520201</v>
      </c>
      <c r="B148" s="6" t="s">
        <v>359</v>
      </c>
      <c r="C148" s="7" t="s">
        <v>460</v>
      </c>
      <c r="D148" s="6" t="s">
        <v>358</v>
      </c>
      <c r="E148" s="6" t="s">
        <v>51</v>
      </c>
      <c r="F148" s="14" t="s">
        <v>32</v>
      </c>
      <c r="G148" s="45">
        <v>3</v>
      </c>
      <c r="H148" s="6">
        <v>2</v>
      </c>
      <c r="I148" s="6"/>
      <c r="J148" s="6"/>
      <c r="K148" s="6"/>
      <c r="L148" s="6"/>
      <c r="M148" s="6"/>
      <c r="N148" s="6">
        <v>1</v>
      </c>
      <c r="O148" s="6"/>
      <c r="P148" s="6"/>
      <c r="Q148" s="6"/>
      <c r="R148" s="6"/>
      <c r="S148" s="6">
        <v>9</v>
      </c>
      <c r="T148" s="6">
        <v>2</v>
      </c>
      <c r="U148" s="6">
        <v>2</v>
      </c>
      <c r="V148" s="6"/>
      <c r="W148" s="6"/>
      <c r="X148" s="83"/>
      <c r="Y148" s="26">
        <f t="shared" si="8"/>
        <v>14</v>
      </c>
      <c r="Z148" s="14">
        <f t="shared" si="9"/>
        <v>5</v>
      </c>
      <c r="AA148" s="19">
        <f t="shared" si="7"/>
        <v>19</v>
      </c>
    </row>
    <row r="149" spans="1:27" ht="12.75">
      <c r="A149" s="34">
        <v>520201</v>
      </c>
      <c r="B149" s="6" t="s">
        <v>361</v>
      </c>
      <c r="C149" s="7" t="s">
        <v>460</v>
      </c>
      <c r="D149" s="6" t="s">
        <v>360</v>
      </c>
      <c r="E149" s="6" t="s">
        <v>51</v>
      </c>
      <c r="F149" s="14" t="s">
        <v>32</v>
      </c>
      <c r="G149" s="45">
        <v>3</v>
      </c>
      <c r="H149" s="6">
        <v>1</v>
      </c>
      <c r="I149" s="6"/>
      <c r="J149" s="6">
        <v>2</v>
      </c>
      <c r="K149" s="6"/>
      <c r="L149" s="6"/>
      <c r="M149" s="6">
        <v>1</v>
      </c>
      <c r="N149" s="6"/>
      <c r="O149" s="6"/>
      <c r="P149" s="6"/>
      <c r="Q149" s="6">
        <v>1</v>
      </c>
      <c r="R149" s="6">
        <v>4</v>
      </c>
      <c r="S149" s="6">
        <v>24</v>
      </c>
      <c r="T149" s="6">
        <v>21</v>
      </c>
      <c r="U149" s="6">
        <v>6</v>
      </c>
      <c r="V149" s="6">
        <v>4</v>
      </c>
      <c r="W149" s="6"/>
      <c r="X149" s="83"/>
      <c r="Y149" s="26">
        <f t="shared" si="8"/>
        <v>35</v>
      </c>
      <c r="Z149" s="14">
        <f t="shared" si="9"/>
        <v>32</v>
      </c>
      <c r="AA149" s="19">
        <f t="shared" si="7"/>
        <v>67</v>
      </c>
    </row>
    <row r="150" spans="1:27" ht="12.75">
      <c r="A150" s="34">
        <v>520201</v>
      </c>
      <c r="B150" s="6" t="s">
        <v>363</v>
      </c>
      <c r="C150" s="7" t="s">
        <v>460</v>
      </c>
      <c r="D150" s="6" t="s">
        <v>362</v>
      </c>
      <c r="E150" s="6" t="s">
        <v>51</v>
      </c>
      <c r="F150" s="14" t="s">
        <v>32</v>
      </c>
      <c r="G150" s="4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1</v>
      </c>
      <c r="U150" s="6"/>
      <c r="V150" s="6"/>
      <c r="W150" s="6"/>
      <c r="X150" s="83"/>
      <c r="Y150" s="26">
        <f>G150+I150+K150+M150+O150+Q150+S150+U150+W150</f>
        <v>0</v>
      </c>
      <c r="Z150" s="14">
        <f>H150+J150+L150+N150+P150+R150+T150+V150+X150</f>
        <v>1</v>
      </c>
      <c r="AA150" s="19">
        <f>SUM(Y150:Z150)</f>
        <v>1</v>
      </c>
    </row>
    <row r="151" spans="1:27" ht="12.75">
      <c r="A151" s="34">
        <v>520301</v>
      </c>
      <c r="B151" s="6" t="s">
        <v>365</v>
      </c>
      <c r="C151" s="7" t="s">
        <v>460</v>
      </c>
      <c r="D151" s="6" t="s">
        <v>364</v>
      </c>
      <c r="E151" s="6" t="s">
        <v>51</v>
      </c>
      <c r="F151" s="14" t="s">
        <v>32</v>
      </c>
      <c r="G151" s="45"/>
      <c r="H151" s="6"/>
      <c r="I151" s="6"/>
      <c r="J151" s="6">
        <v>1</v>
      </c>
      <c r="K151" s="6"/>
      <c r="L151" s="6"/>
      <c r="M151" s="6">
        <v>1</v>
      </c>
      <c r="N151" s="6"/>
      <c r="O151" s="6"/>
      <c r="P151" s="6"/>
      <c r="Q151" s="6">
        <v>1</v>
      </c>
      <c r="R151" s="6"/>
      <c r="S151" s="6">
        <v>23</v>
      </c>
      <c r="T151" s="6">
        <v>9</v>
      </c>
      <c r="U151" s="6">
        <v>6</v>
      </c>
      <c r="V151" s="6">
        <v>2</v>
      </c>
      <c r="W151" s="6">
        <v>1</v>
      </c>
      <c r="X151" s="83"/>
      <c r="Y151" s="26">
        <f t="shared" si="8"/>
        <v>32</v>
      </c>
      <c r="Z151" s="14">
        <f t="shared" si="9"/>
        <v>12</v>
      </c>
      <c r="AA151" s="19">
        <f t="shared" si="7"/>
        <v>44</v>
      </c>
    </row>
    <row r="152" spans="1:27" ht="12.75">
      <c r="A152" s="34">
        <v>521002</v>
      </c>
      <c r="B152" s="6" t="s">
        <v>459</v>
      </c>
      <c r="C152" s="7" t="s">
        <v>460</v>
      </c>
      <c r="D152" s="6" t="s">
        <v>366</v>
      </c>
      <c r="E152" s="99" t="s">
        <v>474</v>
      </c>
      <c r="F152" s="14" t="s">
        <v>367</v>
      </c>
      <c r="G152" s="45"/>
      <c r="H152" s="6"/>
      <c r="I152" s="6"/>
      <c r="J152" s="6"/>
      <c r="K152" s="6"/>
      <c r="L152" s="6"/>
      <c r="M152" s="6"/>
      <c r="N152" s="6">
        <v>1</v>
      </c>
      <c r="O152" s="6"/>
      <c r="P152" s="6"/>
      <c r="Q152" s="6"/>
      <c r="R152" s="6"/>
      <c r="S152" s="6"/>
      <c r="T152" s="6">
        <v>3</v>
      </c>
      <c r="U152" s="6"/>
      <c r="V152" s="6">
        <v>1</v>
      </c>
      <c r="W152" s="6"/>
      <c r="X152" s="83"/>
      <c r="Y152" s="26">
        <f t="shared" si="8"/>
        <v>0</v>
      </c>
      <c r="Z152" s="14">
        <f t="shared" si="9"/>
        <v>5</v>
      </c>
      <c r="AA152" s="19">
        <f t="shared" si="7"/>
        <v>5</v>
      </c>
    </row>
    <row r="153" spans="1:27" ht="12.75">
      <c r="A153" s="35">
        <v>540101</v>
      </c>
      <c r="B153" s="15" t="s">
        <v>369</v>
      </c>
      <c r="C153" s="16" t="s">
        <v>460</v>
      </c>
      <c r="D153" s="15" t="s">
        <v>368</v>
      </c>
      <c r="E153" s="15" t="s">
        <v>44</v>
      </c>
      <c r="F153" s="17" t="s">
        <v>140</v>
      </c>
      <c r="G153" s="46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v>2</v>
      </c>
      <c r="T153" s="15">
        <v>1</v>
      </c>
      <c r="U153" s="15"/>
      <c r="V153" s="15"/>
      <c r="W153" s="15"/>
      <c r="X153" s="84"/>
      <c r="Y153" s="27">
        <f t="shared" si="8"/>
        <v>2</v>
      </c>
      <c r="Z153" s="17">
        <f t="shared" si="9"/>
        <v>1</v>
      </c>
      <c r="AA153" s="19">
        <f t="shared" si="7"/>
        <v>3</v>
      </c>
    </row>
    <row r="154" spans="1:27" s="19" customFormat="1" ht="12.75">
      <c r="A154" s="20" t="s">
        <v>1</v>
      </c>
      <c r="G154" s="19">
        <f>SUM(G102:G153)</f>
        <v>20</v>
      </c>
      <c r="H154" s="19">
        <f aca="true" t="shared" si="10" ref="H154:AA154">SUM(H102:H153)</f>
        <v>26</v>
      </c>
      <c r="I154" s="19">
        <f t="shared" si="10"/>
        <v>7</v>
      </c>
      <c r="J154" s="19">
        <f t="shared" si="10"/>
        <v>15</v>
      </c>
      <c r="K154" s="19">
        <f t="shared" si="10"/>
        <v>1</v>
      </c>
      <c r="L154" s="19">
        <f t="shared" si="10"/>
        <v>2</v>
      </c>
      <c r="M154" s="19">
        <f t="shared" si="10"/>
        <v>7</v>
      </c>
      <c r="N154" s="19">
        <f t="shared" si="10"/>
        <v>6</v>
      </c>
      <c r="O154" s="19">
        <f t="shared" si="10"/>
        <v>0</v>
      </c>
      <c r="P154" s="19">
        <f t="shared" si="10"/>
        <v>1</v>
      </c>
      <c r="Q154" s="19">
        <f t="shared" si="10"/>
        <v>8</v>
      </c>
      <c r="R154" s="19">
        <f t="shared" si="10"/>
        <v>16</v>
      </c>
      <c r="S154" s="19">
        <f t="shared" si="10"/>
        <v>152</v>
      </c>
      <c r="T154" s="19">
        <f t="shared" si="10"/>
        <v>203</v>
      </c>
      <c r="U154" s="19">
        <f t="shared" si="10"/>
        <v>33</v>
      </c>
      <c r="V154" s="19">
        <f t="shared" si="10"/>
        <v>30</v>
      </c>
      <c r="W154" s="19">
        <f t="shared" si="10"/>
        <v>1</v>
      </c>
      <c r="X154" s="19">
        <f t="shared" si="10"/>
        <v>3</v>
      </c>
      <c r="Y154" s="19">
        <f t="shared" si="10"/>
        <v>229</v>
      </c>
      <c r="Z154" s="19">
        <f t="shared" si="10"/>
        <v>302</v>
      </c>
      <c r="AA154" s="19">
        <f t="shared" si="10"/>
        <v>531</v>
      </c>
    </row>
    <row r="155" s="19" customFormat="1" ht="12.75">
      <c r="A155" s="20"/>
    </row>
    <row r="156" s="19" customFormat="1" ht="12.75">
      <c r="A156" s="20"/>
    </row>
    <row r="157" spans="1:6" ht="12.75">
      <c r="A157" s="2" t="s">
        <v>8</v>
      </c>
      <c r="C157" s="1"/>
      <c r="D157" s="40"/>
      <c r="E157" s="1"/>
      <c r="F157" s="1"/>
    </row>
    <row r="158" spans="1:6" ht="12.75">
      <c r="A158" s="2" t="s">
        <v>430</v>
      </c>
      <c r="C158" s="1"/>
      <c r="D158" s="40"/>
      <c r="E158" s="1"/>
      <c r="F158" s="1"/>
    </row>
    <row r="159" spans="1:6" ht="12.75">
      <c r="A159" s="2" t="s">
        <v>467</v>
      </c>
      <c r="D159" s="40"/>
      <c r="E159" s="1"/>
      <c r="F159" s="1"/>
    </row>
    <row r="160" spans="1:6" ht="12.75">
      <c r="A160" s="2"/>
      <c r="C160" s="2" t="s">
        <v>16</v>
      </c>
      <c r="D160" s="40"/>
      <c r="E160" s="1"/>
      <c r="F160" s="1"/>
    </row>
    <row r="161" spans="1:26" ht="12.75">
      <c r="A161" s="40"/>
      <c r="C161" s="1"/>
      <c r="D161" s="40"/>
      <c r="E161" s="1"/>
      <c r="F161" s="1"/>
      <c r="G161" s="130" t="s">
        <v>9</v>
      </c>
      <c r="H161" s="130"/>
      <c r="I161" s="130" t="s">
        <v>11</v>
      </c>
      <c r="J161" s="130"/>
      <c r="K161" s="130" t="s">
        <v>10</v>
      </c>
      <c r="L161" s="130"/>
      <c r="M161" s="130" t="s">
        <v>437</v>
      </c>
      <c r="N161" s="130"/>
      <c r="O161" s="128" t="s">
        <v>438</v>
      </c>
      <c r="P161" s="129"/>
      <c r="Q161" s="130" t="s">
        <v>3</v>
      </c>
      <c r="R161" s="130"/>
      <c r="S161" s="130" t="s">
        <v>4</v>
      </c>
      <c r="T161" s="130"/>
      <c r="U161" s="130" t="s">
        <v>5</v>
      </c>
      <c r="V161" s="130"/>
      <c r="W161" s="128" t="s">
        <v>94</v>
      </c>
      <c r="X161" s="129"/>
      <c r="Y161" s="130" t="s">
        <v>13</v>
      </c>
      <c r="Z161" s="130"/>
    </row>
    <row r="162" spans="1:27" ht="12.75">
      <c r="A162" s="3" t="s">
        <v>93</v>
      </c>
      <c r="B162" s="4" t="s">
        <v>54</v>
      </c>
      <c r="C162" s="5" t="s">
        <v>2</v>
      </c>
      <c r="D162" s="41" t="s">
        <v>55</v>
      </c>
      <c r="E162" s="5" t="s">
        <v>34</v>
      </c>
      <c r="F162" s="5" t="s">
        <v>35</v>
      </c>
      <c r="G162" s="33" t="s">
        <v>0</v>
      </c>
      <c r="H162" s="33" t="s">
        <v>6</v>
      </c>
      <c r="I162" s="33" t="s">
        <v>0</v>
      </c>
      <c r="J162" s="33" t="s">
        <v>6</v>
      </c>
      <c r="K162" s="33" t="s">
        <v>0</v>
      </c>
      <c r="L162" s="33" t="s">
        <v>6</v>
      </c>
      <c r="M162" s="33" t="s">
        <v>0</v>
      </c>
      <c r="N162" s="33" t="s">
        <v>6</v>
      </c>
      <c r="O162" s="33" t="s">
        <v>0</v>
      </c>
      <c r="P162" s="33" t="s">
        <v>6</v>
      </c>
      <c r="Q162" s="33" t="s">
        <v>0</v>
      </c>
      <c r="R162" s="33" t="s">
        <v>6</v>
      </c>
      <c r="S162" s="33" t="s">
        <v>0</v>
      </c>
      <c r="T162" s="33" t="s">
        <v>6</v>
      </c>
      <c r="U162" s="33" t="s">
        <v>0</v>
      </c>
      <c r="V162" s="33" t="s">
        <v>6</v>
      </c>
      <c r="W162" s="33" t="s">
        <v>0</v>
      </c>
      <c r="X162" s="33" t="s">
        <v>6</v>
      </c>
      <c r="Y162" s="33" t="s">
        <v>0</v>
      </c>
      <c r="Z162" s="33" t="s">
        <v>6</v>
      </c>
      <c r="AA162" s="32" t="s">
        <v>1</v>
      </c>
    </row>
    <row r="163" spans="1:27" ht="12.75">
      <c r="A163" s="104" t="s">
        <v>504</v>
      </c>
      <c r="B163" s="11" t="s">
        <v>476</v>
      </c>
      <c r="C163" s="12" t="s">
        <v>88</v>
      </c>
      <c r="D163" s="11" t="s">
        <v>475</v>
      </c>
      <c r="E163" s="11" t="s">
        <v>45</v>
      </c>
      <c r="F163" s="13" t="s">
        <v>124</v>
      </c>
      <c r="G163" s="47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>
        <v>1</v>
      </c>
      <c r="T163" s="11">
        <v>1</v>
      </c>
      <c r="U163" s="11"/>
      <c r="V163" s="11"/>
      <c r="W163" s="11"/>
      <c r="X163" s="82"/>
      <c r="Y163" s="25">
        <f t="shared" si="8"/>
        <v>1</v>
      </c>
      <c r="Z163" s="13">
        <f t="shared" si="9"/>
        <v>1</v>
      </c>
      <c r="AA163" s="19">
        <f t="shared" si="7"/>
        <v>2</v>
      </c>
    </row>
    <row r="164" spans="1:27" ht="12.75">
      <c r="A164" s="101" t="s">
        <v>504</v>
      </c>
      <c r="B164" s="6" t="s">
        <v>445</v>
      </c>
      <c r="C164" s="7" t="s">
        <v>88</v>
      </c>
      <c r="D164" s="6" t="s">
        <v>370</v>
      </c>
      <c r="E164" s="6" t="s">
        <v>45</v>
      </c>
      <c r="F164" s="14" t="s">
        <v>124</v>
      </c>
      <c r="G164" s="45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>
        <v>1</v>
      </c>
      <c r="T164" s="6"/>
      <c r="U164" s="6"/>
      <c r="V164" s="6"/>
      <c r="W164" s="6"/>
      <c r="X164" s="83"/>
      <c r="Y164" s="26">
        <f t="shared" si="8"/>
        <v>1</v>
      </c>
      <c r="Z164" s="14">
        <f t="shared" si="9"/>
        <v>0</v>
      </c>
      <c r="AA164" s="19">
        <f t="shared" si="7"/>
        <v>1</v>
      </c>
    </row>
    <row r="165" spans="1:27" ht="12.75">
      <c r="A165" s="101" t="s">
        <v>504</v>
      </c>
      <c r="B165" s="6" t="s">
        <v>457</v>
      </c>
      <c r="C165" s="7" t="s">
        <v>88</v>
      </c>
      <c r="D165" s="6" t="s">
        <v>421</v>
      </c>
      <c r="E165" s="6" t="s">
        <v>45</v>
      </c>
      <c r="F165" s="14" t="s">
        <v>124</v>
      </c>
      <c r="G165" s="4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v>2</v>
      </c>
      <c r="T165" s="6">
        <v>2</v>
      </c>
      <c r="U165" s="6"/>
      <c r="V165" s="6"/>
      <c r="W165" s="6"/>
      <c r="X165" s="83"/>
      <c r="Y165" s="26">
        <f t="shared" si="8"/>
        <v>2</v>
      </c>
      <c r="Z165" s="14">
        <f t="shared" si="9"/>
        <v>2</v>
      </c>
      <c r="AA165" s="19">
        <f t="shared" si="7"/>
        <v>4</v>
      </c>
    </row>
    <row r="166" spans="1:27" ht="12.75">
      <c r="A166" s="34">
        <v>110101</v>
      </c>
      <c r="B166" s="6" t="s">
        <v>372</v>
      </c>
      <c r="C166" s="7" t="s">
        <v>88</v>
      </c>
      <c r="D166" s="6" t="s">
        <v>371</v>
      </c>
      <c r="E166" s="6" t="s">
        <v>44</v>
      </c>
      <c r="F166" s="14" t="s">
        <v>152</v>
      </c>
      <c r="G166" s="45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>
        <v>3</v>
      </c>
      <c r="T166" s="6"/>
      <c r="U166" s="6"/>
      <c r="V166" s="6"/>
      <c r="W166" s="6"/>
      <c r="X166" s="83"/>
      <c r="Y166" s="26">
        <f t="shared" si="8"/>
        <v>3</v>
      </c>
      <c r="Z166" s="14">
        <f t="shared" si="9"/>
        <v>0</v>
      </c>
      <c r="AA166" s="19">
        <f t="shared" si="7"/>
        <v>3</v>
      </c>
    </row>
    <row r="167" spans="1:27" ht="12.75">
      <c r="A167" s="34">
        <v>130101</v>
      </c>
      <c r="B167" s="6" t="s">
        <v>374</v>
      </c>
      <c r="C167" s="7" t="s">
        <v>88</v>
      </c>
      <c r="D167" s="6" t="s">
        <v>373</v>
      </c>
      <c r="E167" s="6" t="s">
        <v>46</v>
      </c>
      <c r="F167" s="14" t="s">
        <v>28</v>
      </c>
      <c r="G167" s="45"/>
      <c r="H167" s="6"/>
      <c r="I167" s="6"/>
      <c r="J167" s="6">
        <v>1</v>
      </c>
      <c r="K167" s="6"/>
      <c r="L167" s="6"/>
      <c r="M167" s="6"/>
      <c r="N167" s="6"/>
      <c r="O167" s="6"/>
      <c r="P167" s="6"/>
      <c r="Q167" s="6"/>
      <c r="R167" s="6"/>
      <c r="S167" s="6">
        <v>1</v>
      </c>
      <c r="T167" s="6">
        <v>8</v>
      </c>
      <c r="U167" s="6"/>
      <c r="V167" s="6">
        <v>2</v>
      </c>
      <c r="W167" s="6"/>
      <c r="X167" s="83"/>
      <c r="Y167" s="26">
        <f t="shared" si="8"/>
        <v>1</v>
      </c>
      <c r="Z167" s="14">
        <f t="shared" si="9"/>
        <v>11</v>
      </c>
      <c r="AA167" s="19">
        <f t="shared" si="7"/>
        <v>12</v>
      </c>
    </row>
    <row r="168" spans="1:27" ht="12.75">
      <c r="A168" s="34">
        <v>140701</v>
      </c>
      <c r="B168" s="6" t="s">
        <v>376</v>
      </c>
      <c r="C168" s="7" t="s">
        <v>88</v>
      </c>
      <c r="D168" s="6" t="s">
        <v>375</v>
      </c>
      <c r="E168" s="6" t="s">
        <v>47</v>
      </c>
      <c r="F168" s="14" t="s">
        <v>164</v>
      </c>
      <c r="G168" s="45">
        <v>1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83"/>
      <c r="Y168" s="26">
        <f t="shared" si="8"/>
        <v>1</v>
      </c>
      <c r="Z168" s="14">
        <f t="shared" si="9"/>
        <v>0</v>
      </c>
      <c r="AA168" s="19">
        <f t="shared" si="7"/>
        <v>1</v>
      </c>
    </row>
    <row r="169" spans="1:27" ht="12.75">
      <c r="A169" s="34">
        <v>140801</v>
      </c>
      <c r="B169" s="6" t="s">
        <v>423</v>
      </c>
      <c r="C169" s="7" t="s">
        <v>88</v>
      </c>
      <c r="D169" s="6" t="s">
        <v>422</v>
      </c>
      <c r="E169" s="6" t="s">
        <v>47</v>
      </c>
      <c r="F169" s="14" t="s">
        <v>164</v>
      </c>
      <c r="G169" s="45">
        <v>1</v>
      </c>
      <c r="H169" s="6"/>
      <c r="I169" s="6"/>
      <c r="J169" s="6"/>
      <c r="K169" s="6"/>
      <c r="L169" s="6"/>
      <c r="M169" s="6">
        <v>1</v>
      </c>
      <c r="N169" s="6"/>
      <c r="O169" s="6"/>
      <c r="P169" s="6"/>
      <c r="Q169" s="6"/>
      <c r="R169" s="6"/>
      <c r="S169" s="6"/>
      <c r="T169" s="6"/>
      <c r="U169" s="6">
        <v>1</v>
      </c>
      <c r="V169" s="6"/>
      <c r="W169" s="6"/>
      <c r="X169" s="83"/>
      <c r="Y169" s="26">
        <f t="shared" si="8"/>
        <v>3</v>
      </c>
      <c r="Z169" s="14">
        <f t="shared" si="9"/>
        <v>0</v>
      </c>
      <c r="AA169" s="19">
        <f t="shared" si="7"/>
        <v>3</v>
      </c>
    </row>
    <row r="170" spans="1:27" ht="12.75">
      <c r="A170" s="34">
        <v>141001</v>
      </c>
      <c r="B170" s="6" t="s">
        <v>378</v>
      </c>
      <c r="C170" s="7" t="s">
        <v>88</v>
      </c>
      <c r="D170" s="6" t="s">
        <v>377</v>
      </c>
      <c r="E170" s="6" t="s">
        <v>47</v>
      </c>
      <c r="F170" s="14" t="s">
        <v>164</v>
      </c>
      <c r="G170" s="45">
        <v>2</v>
      </c>
      <c r="H170" s="6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>
        <v>1</v>
      </c>
      <c r="S170" s="6"/>
      <c r="T170" s="6"/>
      <c r="U170" s="6"/>
      <c r="V170" s="6"/>
      <c r="W170" s="6"/>
      <c r="X170" s="83"/>
      <c r="Y170" s="26">
        <f t="shared" si="8"/>
        <v>2</v>
      </c>
      <c r="Z170" s="14">
        <f t="shared" si="9"/>
        <v>2</v>
      </c>
      <c r="AA170" s="19">
        <f t="shared" si="7"/>
        <v>4</v>
      </c>
    </row>
    <row r="171" spans="1:27" ht="12.75">
      <c r="A171" s="34">
        <v>141901</v>
      </c>
      <c r="B171" s="6" t="s">
        <v>380</v>
      </c>
      <c r="C171" s="7" t="s">
        <v>88</v>
      </c>
      <c r="D171" s="6" t="s">
        <v>379</v>
      </c>
      <c r="E171" s="6" t="s">
        <v>47</v>
      </c>
      <c r="F171" s="14" t="s">
        <v>164</v>
      </c>
      <c r="G171" s="45">
        <v>1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1</v>
      </c>
      <c r="T171" s="6"/>
      <c r="U171" s="6"/>
      <c r="V171" s="6"/>
      <c r="W171" s="6"/>
      <c r="X171" s="83"/>
      <c r="Y171" s="26">
        <f t="shared" si="8"/>
        <v>2</v>
      </c>
      <c r="Z171" s="14">
        <f t="shared" si="9"/>
        <v>0</v>
      </c>
      <c r="AA171" s="19">
        <f t="shared" si="7"/>
        <v>2</v>
      </c>
    </row>
    <row r="172" spans="1:27" ht="12.75">
      <c r="A172" s="34">
        <v>142401</v>
      </c>
      <c r="B172" s="6" t="s">
        <v>382</v>
      </c>
      <c r="C172" s="7" t="s">
        <v>88</v>
      </c>
      <c r="D172" s="6" t="s">
        <v>381</v>
      </c>
      <c r="E172" s="6" t="s">
        <v>47</v>
      </c>
      <c r="F172" s="14" t="s">
        <v>164</v>
      </c>
      <c r="G172" s="45">
        <v>1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>
        <v>1</v>
      </c>
      <c r="W172" s="6"/>
      <c r="X172" s="83"/>
      <c r="Y172" s="26">
        <f t="shared" si="8"/>
        <v>1</v>
      </c>
      <c r="Z172" s="14">
        <f t="shared" si="9"/>
        <v>1</v>
      </c>
      <c r="AA172" s="19">
        <f t="shared" si="7"/>
        <v>2</v>
      </c>
    </row>
    <row r="173" spans="1:27" ht="12.75">
      <c r="A173" s="34">
        <v>143501</v>
      </c>
      <c r="B173" s="6" t="s">
        <v>478</v>
      </c>
      <c r="C173" s="7" t="s">
        <v>88</v>
      </c>
      <c r="D173" s="6" t="s">
        <v>477</v>
      </c>
      <c r="E173" s="6" t="s">
        <v>47</v>
      </c>
      <c r="F173" s="14" t="s">
        <v>164</v>
      </c>
      <c r="G173" s="45"/>
      <c r="H173" s="6"/>
      <c r="I173" s="6"/>
      <c r="J173" s="6"/>
      <c r="K173" s="6"/>
      <c r="L173" s="6"/>
      <c r="M173" s="6">
        <v>1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83"/>
      <c r="Y173" s="26">
        <f t="shared" si="8"/>
        <v>1</v>
      </c>
      <c r="Z173" s="14">
        <f t="shared" si="9"/>
        <v>0</v>
      </c>
      <c r="AA173" s="19">
        <f t="shared" si="7"/>
        <v>1</v>
      </c>
    </row>
    <row r="174" spans="1:27" ht="12.75">
      <c r="A174" s="34">
        <v>230101</v>
      </c>
      <c r="B174" s="6" t="s">
        <v>384</v>
      </c>
      <c r="C174" s="7" t="s">
        <v>88</v>
      </c>
      <c r="D174" s="6" t="s">
        <v>383</v>
      </c>
      <c r="E174" s="6" t="s">
        <v>44</v>
      </c>
      <c r="F174" s="14" t="s">
        <v>140</v>
      </c>
      <c r="G174" s="4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3</v>
      </c>
      <c r="T174" s="6">
        <v>1</v>
      </c>
      <c r="U174" s="6"/>
      <c r="V174" s="6"/>
      <c r="W174" s="6"/>
      <c r="X174" s="83"/>
      <c r="Y174" s="26">
        <f t="shared" si="8"/>
        <v>3</v>
      </c>
      <c r="Z174" s="14">
        <f t="shared" si="9"/>
        <v>1</v>
      </c>
      <c r="AA174" s="19">
        <f t="shared" si="7"/>
        <v>4</v>
      </c>
    </row>
    <row r="175" spans="1:27" ht="12.75">
      <c r="A175" s="34">
        <v>260202</v>
      </c>
      <c r="B175" s="6" t="s">
        <v>386</v>
      </c>
      <c r="C175" s="7" t="s">
        <v>88</v>
      </c>
      <c r="D175" s="6" t="s">
        <v>385</v>
      </c>
      <c r="E175" s="6" t="s">
        <v>44</v>
      </c>
      <c r="F175" s="14" t="s">
        <v>124</v>
      </c>
      <c r="G175" s="4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>
        <v>1</v>
      </c>
      <c r="U175" s="6">
        <v>1</v>
      </c>
      <c r="V175" s="6">
        <v>1</v>
      </c>
      <c r="W175" s="6"/>
      <c r="X175" s="83"/>
      <c r="Y175" s="26">
        <f t="shared" si="8"/>
        <v>1</v>
      </c>
      <c r="Z175" s="14">
        <f t="shared" si="9"/>
        <v>2</v>
      </c>
      <c r="AA175" s="19">
        <f t="shared" si="7"/>
        <v>3</v>
      </c>
    </row>
    <row r="176" spans="1:27" ht="12.75">
      <c r="A176" s="34">
        <v>260204</v>
      </c>
      <c r="B176" s="6" t="s">
        <v>505</v>
      </c>
      <c r="C176" s="7" t="s">
        <v>88</v>
      </c>
      <c r="D176" s="6" t="s">
        <v>424</v>
      </c>
      <c r="E176" s="6" t="s">
        <v>45</v>
      </c>
      <c r="F176" s="14" t="s">
        <v>124</v>
      </c>
      <c r="G176" s="45"/>
      <c r="H176" s="6"/>
      <c r="I176" s="6"/>
      <c r="J176" s="6"/>
      <c r="K176" s="6"/>
      <c r="L176" s="6"/>
      <c r="M176" s="6">
        <v>1</v>
      </c>
      <c r="N176" s="6"/>
      <c r="O176" s="6"/>
      <c r="P176" s="6"/>
      <c r="Q176" s="6"/>
      <c r="R176" s="6"/>
      <c r="S176" s="6"/>
      <c r="T176" s="6">
        <v>1</v>
      </c>
      <c r="U176" s="6">
        <v>1</v>
      </c>
      <c r="V176" s="6"/>
      <c r="W176" s="6"/>
      <c r="X176" s="83"/>
      <c r="Y176" s="26">
        <f t="shared" si="8"/>
        <v>2</v>
      </c>
      <c r="Z176" s="14">
        <f t="shared" si="9"/>
        <v>1</v>
      </c>
      <c r="AA176" s="19">
        <f t="shared" si="7"/>
        <v>3</v>
      </c>
    </row>
    <row r="177" spans="1:27" ht="12.75">
      <c r="A177" s="34">
        <v>270101</v>
      </c>
      <c r="B177" s="6" t="s">
        <v>388</v>
      </c>
      <c r="C177" s="7" t="s">
        <v>88</v>
      </c>
      <c r="D177" s="6" t="s">
        <v>387</v>
      </c>
      <c r="E177" s="6" t="s">
        <v>44</v>
      </c>
      <c r="F177" s="14" t="s">
        <v>152</v>
      </c>
      <c r="G177" s="45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>
        <v>2</v>
      </c>
      <c r="T177" s="6">
        <v>1</v>
      </c>
      <c r="U177" s="6"/>
      <c r="V177" s="6">
        <v>1</v>
      </c>
      <c r="W177" s="6"/>
      <c r="X177" s="83"/>
      <c r="Y177" s="26">
        <f t="shared" si="8"/>
        <v>2</v>
      </c>
      <c r="Z177" s="14">
        <f t="shared" si="9"/>
        <v>2</v>
      </c>
      <c r="AA177" s="19">
        <f t="shared" si="7"/>
        <v>4</v>
      </c>
    </row>
    <row r="178" spans="1:27" ht="12.75">
      <c r="A178" s="34">
        <v>270301</v>
      </c>
      <c r="B178" s="6" t="s">
        <v>480</v>
      </c>
      <c r="C178" s="7" t="s">
        <v>88</v>
      </c>
      <c r="D178" s="6" t="s">
        <v>479</v>
      </c>
      <c r="E178" s="6" t="s">
        <v>44</v>
      </c>
      <c r="F178" s="14" t="s">
        <v>152</v>
      </c>
      <c r="G178" s="45"/>
      <c r="H178" s="6">
        <v>1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>
        <v>1</v>
      </c>
      <c r="W178" s="6"/>
      <c r="X178" s="83"/>
      <c r="Y178" s="26">
        <f t="shared" si="8"/>
        <v>0</v>
      </c>
      <c r="Z178" s="14">
        <f t="shared" si="9"/>
        <v>2</v>
      </c>
      <c r="AA178" s="19">
        <f t="shared" si="7"/>
        <v>2</v>
      </c>
    </row>
    <row r="179" spans="1:27" ht="12.75">
      <c r="A179" s="34">
        <v>300101</v>
      </c>
      <c r="B179" s="6" t="s">
        <v>426</v>
      </c>
      <c r="C179" s="7" t="s">
        <v>88</v>
      </c>
      <c r="D179" s="6" t="s">
        <v>425</v>
      </c>
      <c r="E179" s="6" t="s">
        <v>45</v>
      </c>
      <c r="F179" s="14" t="s">
        <v>201</v>
      </c>
      <c r="G179" s="4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>
        <v>1</v>
      </c>
      <c r="T179" s="6">
        <v>1</v>
      </c>
      <c r="U179" s="6"/>
      <c r="V179" s="6">
        <v>1</v>
      </c>
      <c r="W179" s="6"/>
      <c r="X179" s="83"/>
      <c r="Y179" s="26">
        <f t="shared" si="8"/>
        <v>1</v>
      </c>
      <c r="Z179" s="14">
        <f t="shared" si="9"/>
        <v>2</v>
      </c>
      <c r="AA179" s="19">
        <f t="shared" si="7"/>
        <v>3</v>
      </c>
    </row>
    <row r="180" spans="1:27" ht="12.75">
      <c r="A180" s="34">
        <v>302401</v>
      </c>
      <c r="B180" s="6" t="s">
        <v>482</v>
      </c>
      <c r="C180" s="7" t="s">
        <v>88</v>
      </c>
      <c r="D180" s="6" t="s">
        <v>481</v>
      </c>
      <c r="E180" s="6" t="s">
        <v>44</v>
      </c>
      <c r="F180" s="14" t="s">
        <v>201</v>
      </c>
      <c r="G180" s="4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1</v>
      </c>
      <c r="U180" s="6"/>
      <c r="V180" s="6"/>
      <c r="W180" s="6"/>
      <c r="X180" s="83"/>
      <c r="Y180" s="26">
        <f t="shared" si="8"/>
        <v>0</v>
      </c>
      <c r="Z180" s="14">
        <f t="shared" si="9"/>
        <v>1</v>
      </c>
      <c r="AA180" s="19">
        <f t="shared" si="7"/>
        <v>1</v>
      </c>
    </row>
    <row r="181" spans="1:27" ht="12.75">
      <c r="A181" s="34">
        <v>400501</v>
      </c>
      <c r="B181" s="6" t="s">
        <v>390</v>
      </c>
      <c r="C181" s="7" t="s">
        <v>88</v>
      </c>
      <c r="D181" s="6" t="s">
        <v>389</v>
      </c>
      <c r="E181" s="6" t="s">
        <v>44</v>
      </c>
      <c r="F181" s="14" t="s">
        <v>152</v>
      </c>
      <c r="G181" s="45">
        <v>1</v>
      </c>
      <c r="H181" s="6">
        <v>2</v>
      </c>
      <c r="I181" s="6">
        <v>1</v>
      </c>
      <c r="J181" s="6"/>
      <c r="K181" s="6"/>
      <c r="L181" s="6"/>
      <c r="M181" s="6"/>
      <c r="N181" s="6">
        <v>1</v>
      </c>
      <c r="O181" s="6"/>
      <c r="P181" s="6"/>
      <c r="Q181" s="6"/>
      <c r="R181" s="6"/>
      <c r="S181" s="6">
        <v>2</v>
      </c>
      <c r="T181" s="6"/>
      <c r="U181" s="6"/>
      <c r="V181" s="6"/>
      <c r="W181" s="6"/>
      <c r="X181" s="83"/>
      <c r="Y181" s="26">
        <f aca="true" t="shared" si="11" ref="Y181:Z184">G181+I181+K181+M181+O181+Q181+S181+U181+W181</f>
        <v>4</v>
      </c>
      <c r="Z181" s="14">
        <f t="shared" si="11"/>
        <v>3</v>
      </c>
      <c r="AA181" s="19">
        <f>SUM(Y181:Z181)</f>
        <v>7</v>
      </c>
    </row>
    <row r="182" spans="1:27" ht="12.75">
      <c r="A182" s="34">
        <v>400607</v>
      </c>
      <c r="B182" s="6" t="s">
        <v>392</v>
      </c>
      <c r="C182" s="7" t="s">
        <v>88</v>
      </c>
      <c r="D182" s="6" t="s">
        <v>391</v>
      </c>
      <c r="E182" s="6" t="s">
        <v>48</v>
      </c>
      <c r="F182" s="14" t="s">
        <v>30</v>
      </c>
      <c r="G182" s="45"/>
      <c r="H182" s="6">
        <v>1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>
        <v>2</v>
      </c>
      <c r="T182" s="6">
        <v>6</v>
      </c>
      <c r="U182" s="6"/>
      <c r="V182" s="6"/>
      <c r="W182" s="6"/>
      <c r="X182" s="83"/>
      <c r="Y182" s="26">
        <f t="shared" si="11"/>
        <v>2</v>
      </c>
      <c r="Z182" s="14">
        <f t="shared" si="11"/>
        <v>7</v>
      </c>
      <c r="AA182" s="19">
        <f>SUM(Y182:Z182)</f>
        <v>9</v>
      </c>
    </row>
    <row r="183" spans="1:27" ht="12.75">
      <c r="A183" s="34">
        <v>400801</v>
      </c>
      <c r="B183" s="6" t="s">
        <v>394</v>
      </c>
      <c r="C183" s="7" t="s">
        <v>88</v>
      </c>
      <c r="D183" s="6" t="s">
        <v>393</v>
      </c>
      <c r="E183" s="6" t="s">
        <v>44</v>
      </c>
      <c r="F183" s="14" t="s">
        <v>152</v>
      </c>
      <c r="G183" s="45">
        <v>1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83"/>
      <c r="Y183" s="26">
        <f t="shared" si="11"/>
        <v>1</v>
      </c>
      <c r="Z183" s="14">
        <f t="shared" si="11"/>
        <v>0</v>
      </c>
      <c r="AA183" s="19">
        <f>SUM(Y183:Z183)</f>
        <v>1</v>
      </c>
    </row>
    <row r="184" spans="1:27" ht="12.75">
      <c r="A184" s="34">
        <v>422704</v>
      </c>
      <c r="B184" s="6" t="s">
        <v>399</v>
      </c>
      <c r="C184" s="7" t="s">
        <v>88</v>
      </c>
      <c r="D184" s="6" t="s">
        <v>398</v>
      </c>
      <c r="E184" s="6" t="s">
        <v>44</v>
      </c>
      <c r="F184" s="14" t="s">
        <v>143</v>
      </c>
      <c r="G184" s="4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>
        <v>1</v>
      </c>
      <c r="T184" s="6">
        <v>1</v>
      </c>
      <c r="U184" s="6"/>
      <c r="V184" s="6"/>
      <c r="W184" s="6"/>
      <c r="X184" s="83"/>
      <c r="Y184" s="26">
        <f t="shared" si="11"/>
        <v>1</v>
      </c>
      <c r="Z184" s="14">
        <f t="shared" si="11"/>
        <v>1</v>
      </c>
      <c r="AA184" s="19">
        <f>SUM(Y184:Z184)</f>
        <v>2</v>
      </c>
    </row>
    <row r="185" spans="1:27" ht="12.75">
      <c r="A185" s="34">
        <v>422801</v>
      </c>
      <c r="B185" s="6" t="s">
        <v>446</v>
      </c>
      <c r="C185" s="7" t="s">
        <v>88</v>
      </c>
      <c r="D185" s="6" t="s">
        <v>395</v>
      </c>
      <c r="E185" s="6" t="s">
        <v>44</v>
      </c>
      <c r="F185" s="14" t="s">
        <v>143</v>
      </c>
      <c r="G185" s="45"/>
      <c r="H185" s="6"/>
      <c r="I185" s="6"/>
      <c r="J185" s="6">
        <v>1</v>
      </c>
      <c r="K185" s="6"/>
      <c r="L185" s="6"/>
      <c r="M185" s="6"/>
      <c r="N185" s="6"/>
      <c r="O185" s="6"/>
      <c r="P185" s="6"/>
      <c r="Q185" s="6"/>
      <c r="R185" s="6"/>
      <c r="S185" s="6"/>
      <c r="T185" s="6">
        <v>5</v>
      </c>
      <c r="U185" s="6"/>
      <c r="V185" s="6">
        <v>2</v>
      </c>
      <c r="W185" s="6"/>
      <c r="X185" s="83"/>
      <c r="Y185" s="26">
        <f t="shared" si="8"/>
        <v>0</v>
      </c>
      <c r="Z185" s="14">
        <f t="shared" si="9"/>
        <v>8</v>
      </c>
      <c r="AA185" s="19">
        <f t="shared" si="7"/>
        <v>8</v>
      </c>
    </row>
    <row r="186" spans="1:27" ht="12.75">
      <c r="A186" s="34">
        <v>422805</v>
      </c>
      <c r="B186" s="6" t="s">
        <v>397</v>
      </c>
      <c r="C186" s="7" t="s">
        <v>88</v>
      </c>
      <c r="D186" s="6" t="s">
        <v>396</v>
      </c>
      <c r="E186" s="6" t="s">
        <v>44</v>
      </c>
      <c r="F186" s="14" t="s">
        <v>143</v>
      </c>
      <c r="G186" s="45"/>
      <c r="H186" s="6">
        <v>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>
        <v>1</v>
      </c>
      <c r="W186" s="6"/>
      <c r="X186" s="83"/>
      <c r="Y186" s="26">
        <f t="shared" si="8"/>
        <v>0</v>
      </c>
      <c r="Z186" s="14">
        <f t="shared" si="9"/>
        <v>2</v>
      </c>
      <c r="AA186" s="19">
        <f t="shared" si="7"/>
        <v>2</v>
      </c>
    </row>
    <row r="187" spans="1:27" ht="12.75">
      <c r="A187" s="34">
        <v>440501</v>
      </c>
      <c r="B187" s="6" t="s">
        <v>401</v>
      </c>
      <c r="C187" s="7" t="s">
        <v>88</v>
      </c>
      <c r="D187" s="6" t="s">
        <v>400</v>
      </c>
      <c r="E187" s="6" t="s">
        <v>45</v>
      </c>
      <c r="F187" s="14" t="s">
        <v>124</v>
      </c>
      <c r="G187" s="45"/>
      <c r="H187" s="6">
        <v>1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83"/>
      <c r="Y187" s="26">
        <f>G187+I187+K187+M187+O187+Q187+S187+U187+W187</f>
        <v>0</v>
      </c>
      <c r="Z187" s="14">
        <f>H187+J187+L187+N187+P187+R187+T187+V187+X187</f>
        <v>1</v>
      </c>
      <c r="AA187" s="19">
        <f>SUM(Y187:Z187)</f>
        <v>1</v>
      </c>
    </row>
    <row r="188" spans="1:27" ht="12.75">
      <c r="A188" s="34">
        <v>450602</v>
      </c>
      <c r="B188" s="6" t="s">
        <v>403</v>
      </c>
      <c r="C188" s="7" t="s">
        <v>88</v>
      </c>
      <c r="D188" s="6" t="s">
        <v>402</v>
      </c>
      <c r="E188" s="6" t="s">
        <v>45</v>
      </c>
      <c r="F188" s="14" t="s">
        <v>124</v>
      </c>
      <c r="G188" s="45"/>
      <c r="H188" s="6"/>
      <c r="I188" s="6"/>
      <c r="J188" s="6"/>
      <c r="K188" s="6"/>
      <c r="L188" s="6"/>
      <c r="M188" s="6"/>
      <c r="N188" s="6">
        <v>1</v>
      </c>
      <c r="O188" s="6"/>
      <c r="P188" s="6"/>
      <c r="Q188" s="6"/>
      <c r="R188" s="6">
        <v>1</v>
      </c>
      <c r="S188" s="6"/>
      <c r="T188" s="6"/>
      <c r="U188" s="6"/>
      <c r="V188" s="6"/>
      <c r="W188" s="6"/>
      <c r="X188" s="83"/>
      <c r="Y188" s="26">
        <f t="shared" si="8"/>
        <v>0</v>
      </c>
      <c r="Z188" s="14">
        <f t="shared" si="9"/>
        <v>2</v>
      </c>
      <c r="AA188" s="19">
        <f t="shared" si="7"/>
        <v>2</v>
      </c>
    </row>
    <row r="189" spans="1:27" ht="12.75">
      <c r="A189" s="34">
        <v>512003</v>
      </c>
      <c r="B189" s="6" t="s">
        <v>405</v>
      </c>
      <c r="C189" s="7" t="s">
        <v>88</v>
      </c>
      <c r="D189" s="6" t="s">
        <v>404</v>
      </c>
      <c r="E189" s="6" t="s">
        <v>50</v>
      </c>
      <c r="F189" s="14" t="s">
        <v>31</v>
      </c>
      <c r="G189" s="45">
        <v>3</v>
      </c>
      <c r="H189" s="6">
        <v>1</v>
      </c>
      <c r="I189" s="6"/>
      <c r="J189" s="6"/>
      <c r="K189" s="6"/>
      <c r="L189" s="6"/>
      <c r="M189" s="6">
        <v>1</v>
      </c>
      <c r="N189" s="6">
        <v>1</v>
      </c>
      <c r="O189" s="6"/>
      <c r="P189" s="6"/>
      <c r="Q189" s="6"/>
      <c r="R189" s="6"/>
      <c r="S189" s="6"/>
      <c r="T189" s="6"/>
      <c r="U189" s="6"/>
      <c r="V189" s="6">
        <v>1</v>
      </c>
      <c r="W189" s="6">
        <v>1</v>
      </c>
      <c r="X189" s="83"/>
      <c r="Y189" s="26">
        <f t="shared" si="8"/>
        <v>5</v>
      </c>
      <c r="Z189" s="14">
        <f t="shared" si="9"/>
        <v>3</v>
      </c>
      <c r="AA189" s="19">
        <f t="shared" si="7"/>
        <v>8</v>
      </c>
    </row>
    <row r="190" spans="1:27" ht="12.75">
      <c r="A190" s="34">
        <v>512308</v>
      </c>
      <c r="B190" s="6" t="s">
        <v>407</v>
      </c>
      <c r="C190" s="7" t="s">
        <v>88</v>
      </c>
      <c r="D190" s="6" t="s">
        <v>406</v>
      </c>
      <c r="E190" s="6" t="s">
        <v>46</v>
      </c>
      <c r="F190" s="14" t="s">
        <v>28</v>
      </c>
      <c r="G190" s="45">
        <v>1</v>
      </c>
      <c r="H190" s="6">
        <v>1</v>
      </c>
      <c r="I190" s="6"/>
      <c r="J190" s="6"/>
      <c r="K190" s="6"/>
      <c r="L190" s="6"/>
      <c r="M190" s="6">
        <v>1</v>
      </c>
      <c r="N190" s="6"/>
      <c r="O190" s="6"/>
      <c r="P190" s="6"/>
      <c r="Q190" s="6"/>
      <c r="R190" s="6"/>
      <c r="S190" s="6">
        <v>8</v>
      </c>
      <c r="T190" s="6">
        <v>9</v>
      </c>
      <c r="U190" s="6">
        <v>2</v>
      </c>
      <c r="V190" s="6">
        <v>6</v>
      </c>
      <c r="W190" s="6"/>
      <c r="X190" s="83"/>
      <c r="Y190" s="26">
        <f t="shared" si="8"/>
        <v>12</v>
      </c>
      <c r="Z190" s="14">
        <f t="shared" si="9"/>
        <v>16</v>
      </c>
      <c r="AA190" s="19">
        <f t="shared" si="7"/>
        <v>28</v>
      </c>
    </row>
    <row r="191" spans="1:27" ht="12.75">
      <c r="A191" s="34">
        <v>513808</v>
      </c>
      <c r="B191" s="6" t="s">
        <v>409</v>
      </c>
      <c r="C191" s="7" t="s">
        <v>88</v>
      </c>
      <c r="D191" s="6" t="s">
        <v>408</v>
      </c>
      <c r="E191" s="6" t="s">
        <v>49</v>
      </c>
      <c r="F191" s="14" t="s">
        <v>266</v>
      </c>
      <c r="G191" s="4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>
        <v>5</v>
      </c>
      <c r="U191" s="6"/>
      <c r="V191" s="6"/>
      <c r="W191" s="6"/>
      <c r="X191" s="83"/>
      <c r="Y191" s="26">
        <f t="shared" si="8"/>
        <v>0</v>
      </c>
      <c r="Z191" s="14">
        <f t="shared" si="9"/>
        <v>5</v>
      </c>
      <c r="AA191" s="19">
        <f t="shared" si="7"/>
        <v>5</v>
      </c>
    </row>
    <row r="192" spans="1:27" ht="12.75">
      <c r="A192" s="35">
        <v>520201</v>
      </c>
      <c r="B192" s="15" t="s">
        <v>411</v>
      </c>
      <c r="C192" s="16" t="s">
        <v>88</v>
      </c>
      <c r="D192" s="15" t="s">
        <v>410</v>
      </c>
      <c r="E192" s="15" t="s">
        <v>51</v>
      </c>
      <c r="F192" s="17" t="s">
        <v>32</v>
      </c>
      <c r="G192" s="46">
        <v>1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84"/>
      <c r="Y192" s="27">
        <f t="shared" si="8"/>
        <v>1</v>
      </c>
      <c r="Z192" s="17">
        <f t="shared" si="9"/>
        <v>0</v>
      </c>
      <c r="AA192" s="19">
        <f t="shared" si="7"/>
        <v>1</v>
      </c>
    </row>
    <row r="193" spans="1:27" s="19" customFormat="1" ht="12.75">
      <c r="A193" s="20" t="s">
        <v>1</v>
      </c>
      <c r="G193" s="19">
        <f>SUM(G163:G192)</f>
        <v>13</v>
      </c>
      <c r="H193" s="19">
        <f aca="true" t="shared" si="12" ref="H193:AA193">SUM(H163:H192)</f>
        <v>9</v>
      </c>
      <c r="I193" s="19">
        <f t="shared" si="12"/>
        <v>1</v>
      </c>
      <c r="J193" s="19">
        <f t="shared" si="12"/>
        <v>2</v>
      </c>
      <c r="K193" s="19">
        <f t="shared" si="12"/>
        <v>0</v>
      </c>
      <c r="L193" s="19">
        <f t="shared" si="12"/>
        <v>0</v>
      </c>
      <c r="M193" s="19">
        <f t="shared" si="12"/>
        <v>5</v>
      </c>
      <c r="N193" s="19">
        <f t="shared" si="12"/>
        <v>3</v>
      </c>
      <c r="O193" s="19">
        <f t="shared" si="12"/>
        <v>0</v>
      </c>
      <c r="P193" s="19">
        <f t="shared" si="12"/>
        <v>0</v>
      </c>
      <c r="Q193" s="19">
        <f t="shared" si="12"/>
        <v>0</v>
      </c>
      <c r="R193" s="19">
        <f t="shared" si="12"/>
        <v>2</v>
      </c>
      <c r="S193" s="19">
        <f t="shared" si="12"/>
        <v>28</v>
      </c>
      <c r="T193" s="19">
        <f t="shared" si="12"/>
        <v>43</v>
      </c>
      <c r="U193" s="19">
        <f t="shared" si="12"/>
        <v>5</v>
      </c>
      <c r="V193" s="19">
        <f t="shared" si="12"/>
        <v>17</v>
      </c>
      <c r="W193" s="19">
        <f t="shared" si="12"/>
        <v>1</v>
      </c>
      <c r="X193" s="19">
        <f t="shared" si="12"/>
        <v>0</v>
      </c>
      <c r="Y193" s="19">
        <f t="shared" si="12"/>
        <v>53</v>
      </c>
      <c r="Z193" s="19">
        <f t="shared" si="12"/>
        <v>76</v>
      </c>
      <c r="AA193" s="19">
        <f t="shared" si="12"/>
        <v>129</v>
      </c>
    </row>
    <row r="194" s="19" customFormat="1" ht="12.75">
      <c r="A194" s="20"/>
    </row>
    <row r="195" s="19" customFormat="1" ht="12.75">
      <c r="A195" s="20"/>
    </row>
    <row r="196" spans="1:6" ht="12.75">
      <c r="A196" s="2" t="s">
        <v>8</v>
      </c>
      <c r="C196" s="1"/>
      <c r="D196" s="40"/>
      <c r="E196" s="1"/>
      <c r="F196" s="1"/>
    </row>
    <row r="197" spans="1:6" ht="12.75">
      <c r="A197" s="2" t="s">
        <v>430</v>
      </c>
      <c r="C197" s="1"/>
      <c r="D197" s="40"/>
      <c r="E197" s="1"/>
      <c r="F197" s="1"/>
    </row>
    <row r="198" spans="1:6" ht="12.75">
      <c r="A198" s="2" t="s">
        <v>451</v>
      </c>
      <c r="D198" s="40"/>
      <c r="E198" s="1"/>
      <c r="F198" s="1"/>
    </row>
    <row r="199" spans="1:6" ht="12.75">
      <c r="A199" s="2"/>
      <c r="C199" s="2" t="s">
        <v>92</v>
      </c>
      <c r="D199" s="40"/>
      <c r="E199" s="1"/>
      <c r="F199" s="1"/>
    </row>
    <row r="200" spans="1:26" ht="12.75">
      <c r="A200" s="40"/>
      <c r="C200" s="1"/>
      <c r="D200" s="40"/>
      <c r="E200" s="1"/>
      <c r="F200" s="1"/>
      <c r="G200" s="130" t="s">
        <v>9</v>
      </c>
      <c r="H200" s="130"/>
      <c r="I200" s="130" t="s">
        <v>11</v>
      </c>
      <c r="J200" s="130"/>
      <c r="K200" s="130" t="s">
        <v>10</v>
      </c>
      <c r="L200" s="130"/>
      <c r="M200" s="130" t="s">
        <v>437</v>
      </c>
      <c r="N200" s="130"/>
      <c r="O200" s="128" t="s">
        <v>438</v>
      </c>
      <c r="P200" s="129"/>
      <c r="Q200" s="130" t="s">
        <v>3</v>
      </c>
      <c r="R200" s="130"/>
      <c r="S200" s="130" t="s">
        <v>4</v>
      </c>
      <c r="T200" s="130"/>
      <c r="U200" s="130" t="s">
        <v>5</v>
      </c>
      <c r="V200" s="130"/>
      <c r="W200" s="128" t="s">
        <v>94</v>
      </c>
      <c r="X200" s="129"/>
      <c r="Y200" s="130" t="s">
        <v>13</v>
      </c>
      <c r="Z200" s="130"/>
    </row>
    <row r="201" spans="1:27" ht="12.75">
      <c r="A201" s="3" t="s">
        <v>93</v>
      </c>
      <c r="B201" s="4" t="s">
        <v>54</v>
      </c>
      <c r="C201" s="5" t="s">
        <v>2</v>
      </c>
      <c r="D201" s="41" t="s">
        <v>55</v>
      </c>
      <c r="E201" s="5" t="s">
        <v>34</v>
      </c>
      <c r="F201" s="5" t="s">
        <v>35</v>
      </c>
      <c r="G201" s="33" t="s">
        <v>0</v>
      </c>
      <c r="H201" s="33" t="s">
        <v>6</v>
      </c>
      <c r="I201" s="33" t="s">
        <v>0</v>
      </c>
      <c r="J201" s="33" t="s">
        <v>6</v>
      </c>
      <c r="K201" s="33" t="s">
        <v>0</v>
      </c>
      <c r="L201" s="33" t="s">
        <v>6</v>
      </c>
      <c r="M201" s="33" t="s">
        <v>0</v>
      </c>
      <c r="N201" s="33" t="s">
        <v>6</v>
      </c>
      <c r="O201" s="33" t="s">
        <v>0</v>
      </c>
      <c r="P201" s="33" t="s">
        <v>6</v>
      </c>
      <c r="Q201" s="33" t="s">
        <v>0</v>
      </c>
      <c r="R201" s="33" t="s">
        <v>6</v>
      </c>
      <c r="S201" s="33" t="s">
        <v>0</v>
      </c>
      <c r="T201" s="33" t="s">
        <v>6</v>
      </c>
      <c r="U201" s="33" t="s">
        <v>0</v>
      </c>
      <c r="V201" s="33" t="s">
        <v>6</v>
      </c>
      <c r="W201" s="33" t="s">
        <v>0</v>
      </c>
      <c r="X201" s="33" t="s">
        <v>6</v>
      </c>
      <c r="Y201" s="33" t="s">
        <v>0</v>
      </c>
      <c r="Z201" s="33" t="s">
        <v>6</v>
      </c>
      <c r="AA201" s="32" t="s">
        <v>1</v>
      </c>
    </row>
    <row r="202" spans="1:27" ht="12.75">
      <c r="A202" s="71">
        <v>512001</v>
      </c>
      <c r="B202" s="21" t="s">
        <v>412</v>
      </c>
      <c r="C202" s="22" t="s">
        <v>447</v>
      </c>
      <c r="D202" s="21" t="s">
        <v>53</v>
      </c>
      <c r="E202" s="21" t="s">
        <v>52</v>
      </c>
      <c r="F202" s="23" t="s">
        <v>31</v>
      </c>
      <c r="G202" s="70"/>
      <c r="H202" s="21">
        <v>2</v>
      </c>
      <c r="I202" s="21">
        <v>2</v>
      </c>
      <c r="J202" s="21">
        <v>2</v>
      </c>
      <c r="K202" s="21"/>
      <c r="L202" s="21"/>
      <c r="M202" s="21">
        <v>2</v>
      </c>
      <c r="N202" s="21">
        <v>3</v>
      </c>
      <c r="O202" s="21"/>
      <c r="P202" s="21"/>
      <c r="Q202" s="21">
        <v>1</v>
      </c>
      <c r="R202" s="21"/>
      <c r="S202" s="21">
        <v>36</v>
      </c>
      <c r="T202" s="21">
        <v>42</v>
      </c>
      <c r="U202" s="21">
        <v>5</v>
      </c>
      <c r="V202" s="21">
        <v>6</v>
      </c>
      <c r="W202" s="21"/>
      <c r="X202" s="94"/>
      <c r="Y202" s="36">
        <f t="shared" si="8"/>
        <v>46</v>
      </c>
      <c r="Z202" s="23">
        <f t="shared" si="9"/>
        <v>55</v>
      </c>
      <c r="AA202" s="19">
        <f t="shared" si="7"/>
        <v>101</v>
      </c>
    </row>
    <row r="203" spans="1:27" ht="12.75">
      <c r="A203" s="20" t="s">
        <v>1</v>
      </c>
      <c r="C203" s="1"/>
      <c r="G203">
        <f>SUM(G202)</f>
        <v>0</v>
      </c>
      <c r="H203">
        <f aca="true" t="shared" si="13" ref="H203:AA203">SUM(H202)</f>
        <v>2</v>
      </c>
      <c r="I203">
        <f t="shared" si="13"/>
        <v>2</v>
      </c>
      <c r="J203">
        <f t="shared" si="13"/>
        <v>2</v>
      </c>
      <c r="K203">
        <f t="shared" si="13"/>
        <v>0</v>
      </c>
      <c r="L203">
        <f t="shared" si="13"/>
        <v>0</v>
      </c>
      <c r="M203">
        <f t="shared" si="13"/>
        <v>2</v>
      </c>
      <c r="N203">
        <f t="shared" si="13"/>
        <v>3</v>
      </c>
      <c r="O203">
        <f t="shared" si="13"/>
        <v>0</v>
      </c>
      <c r="P203">
        <f t="shared" si="13"/>
        <v>0</v>
      </c>
      <c r="Q203">
        <f t="shared" si="13"/>
        <v>1</v>
      </c>
      <c r="R203">
        <f t="shared" si="13"/>
        <v>0</v>
      </c>
      <c r="S203">
        <f t="shared" si="13"/>
        <v>36</v>
      </c>
      <c r="T203">
        <f t="shared" si="13"/>
        <v>42</v>
      </c>
      <c r="U203">
        <f t="shared" si="13"/>
        <v>5</v>
      </c>
      <c r="V203">
        <f t="shared" si="13"/>
        <v>6</v>
      </c>
      <c r="W203">
        <f t="shared" si="13"/>
        <v>0</v>
      </c>
      <c r="X203">
        <f t="shared" si="13"/>
        <v>0</v>
      </c>
      <c r="Y203">
        <f t="shared" si="13"/>
        <v>46</v>
      </c>
      <c r="Z203">
        <f t="shared" si="13"/>
        <v>55</v>
      </c>
      <c r="AA203">
        <f t="shared" si="13"/>
        <v>101</v>
      </c>
    </row>
    <row r="204" spans="1:3" ht="12.75">
      <c r="A204" s="127"/>
      <c r="C204" s="1"/>
    </row>
    <row r="205" spans="1:27" ht="12.75">
      <c r="A205" s="20"/>
      <c r="C205" s="1"/>
      <c r="Y205" s="19"/>
      <c r="Z205" s="19"/>
      <c r="AA205" s="19"/>
    </row>
    <row r="206" spans="1:27" ht="12.75">
      <c r="A206" s="1"/>
      <c r="C206" s="1"/>
      <c r="Y206" s="19"/>
      <c r="Z206" s="19"/>
      <c r="AA206" s="19"/>
    </row>
    <row r="207" spans="1:6" ht="12.75">
      <c r="A207" s="2" t="s">
        <v>8</v>
      </c>
      <c r="C207" s="1"/>
      <c r="D207" s="40"/>
      <c r="E207" s="1"/>
      <c r="F207" s="1"/>
    </row>
    <row r="208" spans="1:6" ht="12.75">
      <c r="A208" s="2" t="s">
        <v>430</v>
      </c>
      <c r="C208" s="1"/>
      <c r="D208" s="40"/>
      <c r="E208" s="1"/>
      <c r="F208" s="1"/>
    </row>
    <row r="209" spans="1:6" ht="12.75">
      <c r="A209" s="2" t="s">
        <v>467</v>
      </c>
      <c r="D209" s="40"/>
      <c r="E209" s="1"/>
      <c r="F209" s="1"/>
    </row>
    <row r="210" spans="1:6" ht="12.75">
      <c r="A210" s="2"/>
      <c r="C210" s="2" t="s">
        <v>37</v>
      </c>
      <c r="D210" s="40"/>
      <c r="E210" s="1"/>
      <c r="F210" s="1"/>
    </row>
    <row r="211" spans="1:26" ht="12.75">
      <c r="A211" s="40"/>
      <c r="C211" s="1"/>
      <c r="D211" s="40"/>
      <c r="E211" s="1"/>
      <c r="F211" s="1"/>
      <c r="G211" s="130" t="s">
        <v>9</v>
      </c>
      <c r="H211" s="130"/>
      <c r="I211" s="130" t="s">
        <v>11</v>
      </c>
      <c r="J211" s="130"/>
      <c r="K211" s="130" t="s">
        <v>10</v>
      </c>
      <c r="L211" s="130"/>
      <c r="M211" s="130" t="s">
        <v>437</v>
      </c>
      <c r="N211" s="130"/>
      <c r="O211" s="128" t="s">
        <v>438</v>
      </c>
      <c r="P211" s="129"/>
      <c r="Q211" s="130" t="s">
        <v>3</v>
      </c>
      <c r="R211" s="130"/>
      <c r="S211" s="130" t="s">
        <v>4</v>
      </c>
      <c r="T211" s="130"/>
      <c r="U211" s="130" t="s">
        <v>5</v>
      </c>
      <c r="V211" s="130"/>
      <c r="W211" s="128" t="s">
        <v>94</v>
      </c>
      <c r="X211" s="129"/>
      <c r="Y211" s="130" t="s">
        <v>13</v>
      </c>
      <c r="Z211" s="130"/>
    </row>
    <row r="212" spans="1:27" ht="12.75">
      <c r="A212" s="3" t="s">
        <v>93</v>
      </c>
      <c r="B212" s="4" t="s">
        <v>54</v>
      </c>
      <c r="C212" s="5" t="s">
        <v>2</v>
      </c>
      <c r="D212" s="41" t="s">
        <v>55</v>
      </c>
      <c r="E212" s="5" t="s">
        <v>34</v>
      </c>
      <c r="F212" s="5" t="s">
        <v>35</v>
      </c>
      <c r="G212" s="33" t="s">
        <v>0</v>
      </c>
      <c r="H212" s="33" t="s">
        <v>6</v>
      </c>
      <c r="I212" s="33" t="s">
        <v>0</v>
      </c>
      <c r="J212" s="33" t="s">
        <v>6</v>
      </c>
      <c r="K212" s="33" t="s">
        <v>0</v>
      </c>
      <c r="L212" s="33" t="s">
        <v>6</v>
      </c>
      <c r="M212" s="33" t="s">
        <v>0</v>
      </c>
      <c r="N212" s="33" t="s">
        <v>6</v>
      </c>
      <c r="O212" s="33" t="s">
        <v>0</v>
      </c>
      <c r="P212" s="33" t="s">
        <v>6</v>
      </c>
      <c r="Q212" s="33" t="s">
        <v>0</v>
      </c>
      <c r="R212" s="33" t="s">
        <v>6</v>
      </c>
      <c r="S212" s="33" t="s">
        <v>0</v>
      </c>
      <c r="T212" s="33" t="s">
        <v>6</v>
      </c>
      <c r="U212" s="33" t="s">
        <v>0</v>
      </c>
      <c r="V212" s="33" t="s">
        <v>6</v>
      </c>
      <c r="W212" s="33" t="s">
        <v>0</v>
      </c>
      <c r="X212" s="33" t="s">
        <v>6</v>
      </c>
      <c r="Y212" s="33" t="s">
        <v>0</v>
      </c>
      <c r="Z212" s="33" t="s">
        <v>6</v>
      </c>
      <c r="AA212" s="32" t="s">
        <v>1</v>
      </c>
    </row>
    <row r="213" spans="1:26" ht="12.75">
      <c r="A213" s="36"/>
      <c r="B213" s="21"/>
      <c r="C213" s="21"/>
      <c r="D213" s="21"/>
      <c r="E213" s="21"/>
      <c r="F213" s="23"/>
      <c r="G213" s="70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94"/>
      <c r="Y213" s="36"/>
      <c r="Z213" s="23"/>
    </row>
    <row r="214" spans="1:27" ht="12.75">
      <c r="A214" s="20" t="s">
        <v>1</v>
      </c>
      <c r="G214">
        <f>SUM(G213)</f>
        <v>0</v>
      </c>
      <c r="H214">
        <f aca="true" t="shared" si="14" ref="H214:AA214">SUM(H213)</f>
        <v>0</v>
      </c>
      <c r="I214">
        <f t="shared" si="14"/>
        <v>0</v>
      </c>
      <c r="J214">
        <f t="shared" si="14"/>
        <v>0</v>
      </c>
      <c r="K214">
        <f t="shared" si="14"/>
        <v>0</v>
      </c>
      <c r="L214">
        <f t="shared" si="14"/>
        <v>0</v>
      </c>
      <c r="M214">
        <f t="shared" si="14"/>
        <v>0</v>
      </c>
      <c r="N214">
        <f t="shared" si="14"/>
        <v>0</v>
      </c>
      <c r="O214">
        <f t="shared" si="14"/>
        <v>0</v>
      </c>
      <c r="P214">
        <f t="shared" si="14"/>
        <v>0</v>
      </c>
      <c r="Q214">
        <f t="shared" si="14"/>
        <v>0</v>
      </c>
      <c r="R214">
        <f t="shared" si="14"/>
        <v>0</v>
      </c>
      <c r="S214">
        <f t="shared" si="14"/>
        <v>0</v>
      </c>
      <c r="T214">
        <f t="shared" si="14"/>
        <v>0</v>
      </c>
      <c r="U214">
        <f t="shared" si="14"/>
        <v>0</v>
      </c>
      <c r="V214">
        <f t="shared" si="14"/>
        <v>0</v>
      </c>
      <c r="W214">
        <f t="shared" si="14"/>
        <v>0</v>
      </c>
      <c r="X214">
        <f t="shared" si="14"/>
        <v>0</v>
      </c>
      <c r="Y214">
        <f t="shared" si="14"/>
        <v>0</v>
      </c>
      <c r="Z214">
        <f t="shared" si="14"/>
        <v>0</v>
      </c>
      <c r="AA214">
        <f t="shared" si="14"/>
        <v>0</v>
      </c>
    </row>
    <row r="216" ht="12.75">
      <c r="A216" s="1"/>
    </row>
    <row r="224" spans="2:6" ht="12.75">
      <c r="B224" s="2" t="s">
        <v>8</v>
      </c>
      <c r="D224" s="40"/>
      <c r="F224" s="1"/>
    </row>
    <row r="225" spans="2:6" ht="12.75">
      <c r="B225" s="2" t="s">
        <v>448</v>
      </c>
      <c r="D225" s="40"/>
      <c r="F225" s="1"/>
    </row>
    <row r="226" spans="2:6" ht="12.75">
      <c r="B226" s="2" t="s">
        <v>467</v>
      </c>
      <c r="C226" s="30"/>
      <c r="D226" s="40"/>
      <c r="F226" s="1"/>
    </row>
    <row r="227" spans="4:26" ht="12.75">
      <c r="D227" s="40"/>
      <c r="F227" s="1"/>
      <c r="G227" s="130" t="s">
        <v>9</v>
      </c>
      <c r="H227" s="130"/>
      <c r="I227" s="130" t="s">
        <v>11</v>
      </c>
      <c r="J227" s="130"/>
      <c r="K227" s="130" t="s">
        <v>10</v>
      </c>
      <c r="L227" s="130"/>
      <c r="M227" s="130" t="s">
        <v>437</v>
      </c>
      <c r="N227" s="130"/>
      <c r="O227" s="128" t="s">
        <v>438</v>
      </c>
      <c r="P227" s="129"/>
      <c r="Q227" s="130" t="s">
        <v>3</v>
      </c>
      <c r="R227" s="130"/>
      <c r="S227" s="130" t="s">
        <v>4</v>
      </c>
      <c r="T227" s="130"/>
      <c r="U227" s="130" t="s">
        <v>5</v>
      </c>
      <c r="V227" s="130"/>
      <c r="W227" s="128" t="s">
        <v>94</v>
      </c>
      <c r="X227" s="129"/>
      <c r="Y227" s="130" t="s">
        <v>13</v>
      </c>
      <c r="Z227" s="130"/>
    </row>
    <row r="228" spans="4:28" ht="12.75">
      <c r="D228" s="40"/>
      <c r="F228" s="1"/>
      <c r="G228" s="10" t="s">
        <v>0</v>
      </c>
      <c r="H228" s="10" t="s">
        <v>6</v>
      </c>
      <c r="I228" s="10" t="s">
        <v>0</v>
      </c>
      <c r="J228" s="10" t="s">
        <v>6</v>
      </c>
      <c r="K228" s="10" t="s">
        <v>0</v>
      </c>
      <c r="L228" s="10" t="s">
        <v>6</v>
      </c>
      <c r="M228" s="33" t="s">
        <v>0</v>
      </c>
      <c r="N228" s="33" t="s">
        <v>6</v>
      </c>
      <c r="O228" s="33" t="s">
        <v>0</v>
      </c>
      <c r="P228" s="33" t="s">
        <v>6</v>
      </c>
      <c r="Q228" s="10" t="s">
        <v>0</v>
      </c>
      <c r="R228" s="10" t="s">
        <v>6</v>
      </c>
      <c r="S228" s="10" t="s">
        <v>0</v>
      </c>
      <c r="T228" s="10" t="s">
        <v>6</v>
      </c>
      <c r="U228" s="10" t="s">
        <v>0</v>
      </c>
      <c r="V228" s="10" t="s">
        <v>6</v>
      </c>
      <c r="W228" s="33" t="s">
        <v>0</v>
      </c>
      <c r="X228" s="33" t="s">
        <v>6</v>
      </c>
      <c r="Y228" s="10" t="s">
        <v>0</v>
      </c>
      <c r="Z228" s="10" t="s">
        <v>6</v>
      </c>
      <c r="AA228" s="28" t="s">
        <v>1</v>
      </c>
      <c r="AB228" s="19"/>
    </row>
    <row r="229" spans="3:27" ht="12.75">
      <c r="C229" s="131" t="s">
        <v>14</v>
      </c>
      <c r="D229" s="132"/>
      <c r="E229" s="132"/>
      <c r="F229" s="133"/>
      <c r="G229" s="25">
        <f>G93</f>
        <v>8</v>
      </c>
      <c r="H229" s="82">
        <f aca="true" t="shared" si="15" ref="H229:V229">H93</f>
        <v>8</v>
      </c>
      <c r="I229" s="25">
        <f t="shared" si="15"/>
        <v>51</v>
      </c>
      <c r="J229" s="13">
        <f t="shared" si="15"/>
        <v>60</v>
      </c>
      <c r="K229" s="47">
        <f t="shared" si="15"/>
        <v>2</v>
      </c>
      <c r="L229" s="82">
        <f t="shared" si="15"/>
        <v>3</v>
      </c>
      <c r="M229" s="25">
        <f t="shared" si="15"/>
        <v>36</v>
      </c>
      <c r="N229" s="13">
        <f t="shared" si="15"/>
        <v>31</v>
      </c>
      <c r="O229" s="25">
        <f>O93</f>
        <v>0</v>
      </c>
      <c r="P229" s="13">
        <f>P93</f>
        <v>3</v>
      </c>
      <c r="Q229" s="25">
        <f t="shared" si="15"/>
        <v>71</v>
      </c>
      <c r="R229" s="13">
        <f t="shared" si="15"/>
        <v>105</v>
      </c>
      <c r="S229" s="47">
        <f t="shared" si="15"/>
        <v>889</v>
      </c>
      <c r="T229" s="82">
        <f t="shared" si="15"/>
        <v>1084</v>
      </c>
      <c r="U229" s="25">
        <f t="shared" si="15"/>
        <v>122</v>
      </c>
      <c r="V229" s="13">
        <f t="shared" si="15"/>
        <v>163</v>
      </c>
      <c r="W229" s="47">
        <f>W93</f>
        <v>10</v>
      </c>
      <c r="X229" s="13">
        <f>X93</f>
        <v>20</v>
      </c>
      <c r="Y229" s="25">
        <f aca="true" t="shared" si="16" ref="Y229:Z233">G229+I229+K229+M229+O229+Q229+S229+U229+W229</f>
        <v>1189</v>
      </c>
      <c r="Z229" s="13">
        <f t="shared" si="16"/>
        <v>1477</v>
      </c>
      <c r="AA229">
        <f>SUM(Y229:Z229)</f>
        <v>2666</v>
      </c>
    </row>
    <row r="230" spans="3:27" ht="12.75">
      <c r="C230" s="134" t="s">
        <v>15</v>
      </c>
      <c r="D230" s="135"/>
      <c r="E230" s="135"/>
      <c r="F230" s="136"/>
      <c r="G230" s="26">
        <f>G154</f>
        <v>20</v>
      </c>
      <c r="H230" s="83">
        <f aca="true" t="shared" si="17" ref="H230:V230">H154</f>
        <v>26</v>
      </c>
      <c r="I230" s="26">
        <f t="shared" si="17"/>
        <v>7</v>
      </c>
      <c r="J230" s="14">
        <f t="shared" si="17"/>
        <v>15</v>
      </c>
      <c r="K230" s="45">
        <f t="shared" si="17"/>
        <v>1</v>
      </c>
      <c r="L230" s="83">
        <f t="shared" si="17"/>
        <v>2</v>
      </c>
      <c r="M230" s="26">
        <f t="shared" si="17"/>
        <v>7</v>
      </c>
      <c r="N230" s="14">
        <f t="shared" si="17"/>
        <v>6</v>
      </c>
      <c r="O230" s="26">
        <f>O154</f>
        <v>0</v>
      </c>
      <c r="P230" s="14">
        <f>P154</f>
        <v>1</v>
      </c>
      <c r="Q230" s="26">
        <f t="shared" si="17"/>
        <v>8</v>
      </c>
      <c r="R230" s="14">
        <f t="shared" si="17"/>
        <v>16</v>
      </c>
      <c r="S230" s="45">
        <f t="shared" si="17"/>
        <v>152</v>
      </c>
      <c r="T230" s="83">
        <f t="shared" si="17"/>
        <v>203</v>
      </c>
      <c r="U230" s="26">
        <f t="shared" si="17"/>
        <v>33</v>
      </c>
      <c r="V230" s="14">
        <f t="shared" si="17"/>
        <v>30</v>
      </c>
      <c r="W230" s="45">
        <f>W154</f>
        <v>1</v>
      </c>
      <c r="X230" s="14">
        <f>X154</f>
        <v>3</v>
      </c>
      <c r="Y230" s="26">
        <f t="shared" si="16"/>
        <v>229</v>
      </c>
      <c r="Z230" s="14">
        <f t="shared" si="16"/>
        <v>302</v>
      </c>
      <c r="AA230">
        <f>SUM(Y230:Z230)</f>
        <v>531</v>
      </c>
    </row>
    <row r="231" spans="3:27" ht="12.75">
      <c r="C231" s="134" t="s">
        <v>16</v>
      </c>
      <c r="D231" s="135"/>
      <c r="E231" s="135"/>
      <c r="F231" s="136"/>
      <c r="G231" s="26">
        <f>G193</f>
        <v>13</v>
      </c>
      <c r="H231" s="83">
        <f aca="true" t="shared" si="18" ref="H231:V231">H193</f>
        <v>9</v>
      </c>
      <c r="I231" s="26">
        <f t="shared" si="18"/>
        <v>1</v>
      </c>
      <c r="J231" s="14">
        <f t="shared" si="18"/>
        <v>2</v>
      </c>
      <c r="K231" s="45">
        <f t="shared" si="18"/>
        <v>0</v>
      </c>
      <c r="L231" s="83">
        <f t="shared" si="18"/>
        <v>0</v>
      </c>
      <c r="M231" s="26">
        <f t="shared" si="18"/>
        <v>5</v>
      </c>
      <c r="N231" s="14">
        <f t="shared" si="18"/>
        <v>3</v>
      </c>
      <c r="O231" s="26">
        <f>O193</f>
        <v>0</v>
      </c>
      <c r="P231" s="14">
        <f>P193</f>
        <v>0</v>
      </c>
      <c r="Q231" s="26">
        <f t="shared" si="18"/>
        <v>0</v>
      </c>
      <c r="R231" s="14">
        <f t="shared" si="18"/>
        <v>2</v>
      </c>
      <c r="S231" s="45">
        <f t="shared" si="18"/>
        <v>28</v>
      </c>
      <c r="T231" s="83">
        <f t="shared" si="18"/>
        <v>43</v>
      </c>
      <c r="U231" s="26">
        <f t="shared" si="18"/>
        <v>5</v>
      </c>
      <c r="V231" s="14">
        <f t="shared" si="18"/>
        <v>17</v>
      </c>
      <c r="W231" s="45">
        <f>W193</f>
        <v>1</v>
      </c>
      <c r="X231" s="14">
        <f>X193</f>
        <v>0</v>
      </c>
      <c r="Y231" s="26">
        <f t="shared" si="16"/>
        <v>53</v>
      </c>
      <c r="Z231" s="14">
        <f t="shared" si="16"/>
        <v>76</v>
      </c>
      <c r="AA231">
        <f>SUM(Y231:Z231)</f>
        <v>129</v>
      </c>
    </row>
    <row r="232" spans="3:27" ht="12.75">
      <c r="C232" s="134" t="s">
        <v>92</v>
      </c>
      <c r="D232" s="135"/>
      <c r="E232" s="135"/>
      <c r="F232" s="136"/>
      <c r="G232" s="26">
        <f>G203</f>
        <v>0</v>
      </c>
      <c r="H232" s="83">
        <f aca="true" t="shared" si="19" ref="H232:V232">H203</f>
        <v>2</v>
      </c>
      <c r="I232" s="26">
        <f t="shared" si="19"/>
        <v>2</v>
      </c>
      <c r="J232" s="14">
        <f t="shared" si="19"/>
        <v>2</v>
      </c>
      <c r="K232" s="45">
        <f t="shared" si="19"/>
        <v>0</v>
      </c>
      <c r="L232" s="83">
        <f t="shared" si="19"/>
        <v>0</v>
      </c>
      <c r="M232" s="26">
        <f t="shared" si="19"/>
        <v>2</v>
      </c>
      <c r="N232" s="14">
        <f t="shared" si="19"/>
        <v>3</v>
      </c>
      <c r="O232" s="26">
        <f>O203</f>
        <v>0</v>
      </c>
      <c r="P232" s="14">
        <f>P203</f>
        <v>0</v>
      </c>
      <c r="Q232" s="26">
        <f t="shared" si="19"/>
        <v>1</v>
      </c>
      <c r="R232" s="14">
        <f t="shared" si="19"/>
        <v>0</v>
      </c>
      <c r="S232" s="45">
        <f t="shared" si="19"/>
        <v>36</v>
      </c>
      <c r="T232" s="83">
        <f t="shared" si="19"/>
        <v>42</v>
      </c>
      <c r="U232" s="26">
        <f t="shared" si="19"/>
        <v>5</v>
      </c>
      <c r="V232" s="14">
        <f t="shared" si="19"/>
        <v>6</v>
      </c>
      <c r="W232" s="45">
        <f>W203</f>
        <v>0</v>
      </c>
      <c r="X232" s="14">
        <f>X203</f>
        <v>0</v>
      </c>
      <c r="Y232" s="26">
        <f t="shared" si="16"/>
        <v>46</v>
      </c>
      <c r="Z232" s="14">
        <f t="shared" si="16"/>
        <v>55</v>
      </c>
      <c r="AA232">
        <f>SUM(Y232:Z232)</f>
        <v>101</v>
      </c>
    </row>
    <row r="233" spans="3:27" ht="12.75">
      <c r="C233" s="137" t="s">
        <v>37</v>
      </c>
      <c r="D233" s="138"/>
      <c r="E233" s="138"/>
      <c r="F233" s="139"/>
      <c r="G233" s="27">
        <f>G214</f>
        <v>0</v>
      </c>
      <c r="H233" s="84">
        <f aca="true" t="shared" si="20" ref="H233:V233">H214</f>
        <v>0</v>
      </c>
      <c r="I233" s="27">
        <f t="shared" si="20"/>
        <v>0</v>
      </c>
      <c r="J233" s="17">
        <f t="shared" si="20"/>
        <v>0</v>
      </c>
      <c r="K233" s="46">
        <f t="shared" si="20"/>
        <v>0</v>
      </c>
      <c r="L233" s="84">
        <f t="shared" si="20"/>
        <v>0</v>
      </c>
      <c r="M233" s="27">
        <f t="shared" si="20"/>
        <v>0</v>
      </c>
      <c r="N233" s="17">
        <f t="shared" si="20"/>
        <v>0</v>
      </c>
      <c r="O233" s="27">
        <f>O214</f>
        <v>0</v>
      </c>
      <c r="P233" s="17">
        <f>P214</f>
        <v>0</v>
      </c>
      <c r="Q233" s="27">
        <f t="shared" si="20"/>
        <v>0</v>
      </c>
      <c r="R233" s="17">
        <f t="shared" si="20"/>
        <v>0</v>
      </c>
      <c r="S233" s="46">
        <f t="shared" si="20"/>
        <v>0</v>
      </c>
      <c r="T233" s="84">
        <f t="shared" si="20"/>
        <v>0</v>
      </c>
      <c r="U233" s="27">
        <f t="shared" si="20"/>
        <v>0</v>
      </c>
      <c r="V233" s="17">
        <f t="shared" si="20"/>
        <v>0</v>
      </c>
      <c r="W233" s="46">
        <f>W214</f>
        <v>0</v>
      </c>
      <c r="X233" s="17">
        <f>X214</f>
        <v>0</v>
      </c>
      <c r="Y233" s="27">
        <f t="shared" si="16"/>
        <v>0</v>
      </c>
      <c r="Z233" s="17">
        <f t="shared" si="16"/>
        <v>0</v>
      </c>
      <c r="AA233">
        <f>SUM(Y233:Z233)</f>
        <v>0</v>
      </c>
    </row>
    <row r="234" spans="4:27" ht="12.75">
      <c r="D234" s="40"/>
      <c r="F234" s="1"/>
      <c r="G234">
        <f>SUM(G229:G233)</f>
        <v>41</v>
      </c>
      <c r="H234">
        <f>SUM(H229:H233)</f>
        <v>45</v>
      </c>
      <c r="I234">
        <f aca="true" t="shared" si="21" ref="I234:V234">SUM(I229:I233)</f>
        <v>61</v>
      </c>
      <c r="J234">
        <f t="shared" si="21"/>
        <v>79</v>
      </c>
      <c r="K234">
        <f t="shared" si="21"/>
        <v>3</v>
      </c>
      <c r="L234">
        <f t="shared" si="21"/>
        <v>5</v>
      </c>
      <c r="M234">
        <f t="shared" si="21"/>
        <v>50</v>
      </c>
      <c r="N234">
        <f t="shared" si="21"/>
        <v>43</v>
      </c>
      <c r="O234">
        <f>SUM(O229:O233)</f>
        <v>0</v>
      </c>
      <c r="P234">
        <f>SUM(P229:P233)</f>
        <v>4</v>
      </c>
      <c r="Q234">
        <f t="shared" si="21"/>
        <v>80</v>
      </c>
      <c r="R234">
        <f t="shared" si="21"/>
        <v>123</v>
      </c>
      <c r="S234">
        <f t="shared" si="21"/>
        <v>1105</v>
      </c>
      <c r="T234">
        <f t="shared" si="21"/>
        <v>1372</v>
      </c>
      <c r="U234">
        <f t="shared" si="21"/>
        <v>165</v>
      </c>
      <c r="V234">
        <f t="shared" si="21"/>
        <v>216</v>
      </c>
      <c r="W234">
        <f>SUM(W229:W233)</f>
        <v>12</v>
      </c>
      <c r="X234">
        <f>SUM(X229:X233)</f>
        <v>23</v>
      </c>
      <c r="Y234">
        <f>SUM(Y229:Y233)</f>
        <v>1517</v>
      </c>
      <c r="Z234">
        <f>SUM(Z229:Z233)</f>
        <v>1910</v>
      </c>
      <c r="AA234">
        <f>SUM(AA229:AA233)</f>
        <v>3427</v>
      </c>
    </row>
    <row r="235" spans="4:6" ht="12.75">
      <c r="D235" s="40"/>
      <c r="F235" s="1"/>
    </row>
    <row r="236" spans="4:6" ht="12.75">
      <c r="D236" s="40"/>
      <c r="F236" s="1"/>
    </row>
    <row r="237" spans="4:6" ht="12.75">
      <c r="D237" s="40"/>
      <c r="F237" s="1"/>
    </row>
    <row r="238" spans="4:6" ht="12.75">
      <c r="D238" s="40"/>
      <c r="F238" s="1"/>
    </row>
    <row r="239" spans="2:6" ht="12.75">
      <c r="B239" s="2" t="s">
        <v>8</v>
      </c>
      <c r="D239" s="40"/>
      <c r="F239" s="1"/>
    </row>
    <row r="240" spans="2:6" ht="12.75">
      <c r="B240" s="2" t="s">
        <v>36</v>
      </c>
      <c r="D240" s="40"/>
      <c r="F240" s="1"/>
    </row>
    <row r="241" spans="2:6" ht="12.75">
      <c r="B241" s="2" t="s">
        <v>467</v>
      </c>
      <c r="C241" s="30"/>
      <c r="D241" s="40"/>
      <c r="F241" s="1"/>
    </row>
    <row r="242" spans="2:6" ht="12.75">
      <c r="B242" s="2"/>
      <c r="C242" s="30"/>
      <c r="D242" s="40"/>
      <c r="F242" s="1"/>
    </row>
    <row r="243" spans="3:26" ht="12.75">
      <c r="C243" s="2" t="s">
        <v>14</v>
      </c>
      <c r="D243" s="40"/>
      <c r="F243" s="1"/>
      <c r="G243" s="130" t="s">
        <v>9</v>
      </c>
      <c r="H243" s="130"/>
      <c r="I243" s="130" t="s">
        <v>11</v>
      </c>
      <c r="J243" s="130"/>
      <c r="K243" s="130" t="s">
        <v>10</v>
      </c>
      <c r="L243" s="130"/>
      <c r="M243" s="130" t="s">
        <v>437</v>
      </c>
      <c r="N243" s="130"/>
      <c r="O243" s="128" t="s">
        <v>438</v>
      </c>
      <c r="P243" s="129"/>
      <c r="Q243" s="130" t="s">
        <v>3</v>
      </c>
      <c r="R243" s="130"/>
      <c r="S243" s="130" t="s">
        <v>4</v>
      </c>
      <c r="T243" s="130"/>
      <c r="U243" s="130" t="s">
        <v>5</v>
      </c>
      <c r="V243" s="130"/>
      <c r="W243" s="128" t="s">
        <v>94</v>
      </c>
      <c r="X243" s="129"/>
      <c r="Y243" s="130" t="s">
        <v>13</v>
      </c>
      <c r="Z243" s="130"/>
    </row>
    <row r="244" spans="2:28" ht="12.75">
      <c r="B244" s="2" t="s">
        <v>56</v>
      </c>
      <c r="D244" s="40"/>
      <c r="E244" s="30" t="s">
        <v>57</v>
      </c>
      <c r="F244" s="1"/>
      <c r="G244" s="24" t="s">
        <v>0</v>
      </c>
      <c r="H244" s="24" t="s">
        <v>6</v>
      </c>
      <c r="I244" s="24" t="s">
        <v>0</v>
      </c>
      <c r="J244" s="24" t="s">
        <v>6</v>
      </c>
      <c r="K244" s="24" t="s">
        <v>0</v>
      </c>
      <c r="L244" s="24" t="s">
        <v>6</v>
      </c>
      <c r="M244" s="33" t="s">
        <v>0</v>
      </c>
      <c r="N244" s="33" t="s">
        <v>6</v>
      </c>
      <c r="O244" s="33" t="s">
        <v>0</v>
      </c>
      <c r="P244" s="33" t="s">
        <v>6</v>
      </c>
      <c r="Q244" s="24" t="s">
        <v>0</v>
      </c>
      <c r="R244" s="24" t="s">
        <v>6</v>
      </c>
      <c r="S244" s="24" t="s">
        <v>0</v>
      </c>
      <c r="T244" s="24" t="s">
        <v>6</v>
      </c>
      <c r="U244" s="24" t="s">
        <v>0</v>
      </c>
      <c r="V244" s="24" t="s">
        <v>6</v>
      </c>
      <c r="W244" s="33" t="s">
        <v>0</v>
      </c>
      <c r="X244" s="33" t="s">
        <v>6</v>
      </c>
      <c r="Y244" s="24" t="s">
        <v>0</v>
      </c>
      <c r="Z244" s="24" t="s">
        <v>6</v>
      </c>
      <c r="AA244" s="28" t="s">
        <v>1</v>
      </c>
      <c r="AB244" s="19"/>
    </row>
    <row r="245" spans="2:27" ht="12.75">
      <c r="B245" s="140" t="s">
        <v>19</v>
      </c>
      <c r="C245" s="141"/>
      <c r="D245" s="142"/>
      <c r="E245" s="143" t="s">
        <v>18</v>
      </c>
      <c r="F245" s="144"/>
      <c r="G245" s="25">
        <f>SUMIF(E7:E92,"=AS",G7:G92)</f>
        <v>3</v>
      </c>
      <c r="H245" s="82">
        <f>SUMIF(E7:E92,"=AS",H7:H92)</f>
        <v>4</v>
      </c>
      <c r="I245" s="25">
        <f>SUMIF(E7:E92,"=AS",I7:I92)</f>
        <v>21</v>
      </c>
      <c r="J245" s="13">
        <f>SUMIF(E7:E92,"=AS",J7:J92)</f>
        <v>29</v>
      </c>
      <c r="K245" s="47">
        <f>SUMIF(E7:E92,"=AS",K7:K92)</f>
        <v>1</v>
      </c>
      <c r="L245" s="82">
        <f>SUMIF(E7:E92,"=AS",L7:L92)</f>
        <v>1</v>
      </c>
      <c r="M245" s="25">
        <f>SUMIF(E7:E92,"=AS",M7:M92)</f>
        <v>12</v>
      </c>
      <c r="N245" s="13">
        <f>SUMIF(E7:E92,"=AS",N7:N92)</f>
        <v>12</v>
      </c>
      <c r="O245" s="25">
        <f>SUMIF(E7:E92,"=AS",O7:O92)</f>
        <v>0</v>
      </c>
      <c r="P245" s="13">
        <f>SUMIF(E7:E92,"=AS",P7:P92)</f>
        <v>1</v>
      </c>
      <c r="Q245" s="25">
        <f>SUMIF(E7:E92,"=AS",Q7:Q92)</f>
        <v>35</v>
      </c>
      <c r="R245" s="13">
        <f>SUMIF(E7:E92,"=AS",R7:R92)</f>
        <v>39</v>
      </c>
      <c r="S245" s="47">
        <f>SUMIF(E7:E92,"=AS",S7:S92)</f>
        <v>343</v>
      </c>
      <c r="T245" s="82">
        <f>SUMIF(E7:E92,"=AS",T7:T92)</f>
        <v>362</v>
      </c>
      <c r="U245" s="25">
        <f>SUMIF(E7:E92,"=AS",U7:U92)</f>
        <v>45</v>
      </c>
      <c r="V245" s="13">
        <f>SUMIF(E7:E92,"=AS",V7:V92)</f>
        <v>53</v>
      </c>
      <c r="W245" s="47">
        <f>SUMIF(E7:E92,"=AS",W7:W92)</f>
        <v>3</v>
      </c>
      <c r="X245" s="13">
        <f>SUMIF(E7:E92,"=AS",X7:X92)</f>
        <v>6</v>
      </c>
      <c r="Y245" s="25">
        <f>G245+I245+K245+M245+O245+Q245+S245+U245+W245</f>
        <v>463</v>
      </c>
      <c r="Z245" s="13">
        <f aca="true" t="shared" si="22" ref="Z245:Z253">H245+J245+L245+N245+P245+R245+T245+V245+X245</f>
        <v>507</v>
      </c>
      <c r="AA245">
        <f aca="true" t="shared" si="23" ref="AA245:AA253">SUM(Y245:Z245)</f>
        <v>970</v>
      </c>
    </row>
    <row r="246" spans="2:27" ht="12.75">
      <c r="B246" s="145" t="s">
        <v>20</v>
      </c>
      <c r="C246" s="146"/>
      <c r="D246" s="147"/>
      <c r="E246" s="148" t="s">
        <v>32</v>
      </c>
      <c r="F246" s="149"/>
      <c r="G246" s="26">
        <f>SUMIF(E7:E92,"=BUS",G7:G92)</f>
        <v>4</v>
      </c>
      <c r="H246" s="83">
        <f>SUMIF(E7:E92,"=BUS",H7:H92)</f>
        <v>1</v>
      </c>
      <c r="I246" s="26">
        <f>SUMIF(E7:E92,"=BUS",I7:I92)</f>
        <v>4</v>
      </c>
      <c r="J246" s="14">
        <f>SUMIF(E7:E92,"=BUS",J7:J92)</f>
        <v>2</v>
      </c>
      <c r="K246" s="45">
        <f>SUMIF(E7:E92,"=BUS",K7:K92)</f>
        <v>0</v>
      </c>
      <c r="L246" s="83">
        <f>SUMIF(E7:E92,"=BUS",L7:L92)</f>
        <v>0</v>
      </c>
      <c r="M246" s="26">
        <f>SUMIF(E7:E92,"=BUS",M7:M92)</f>
        <v>5</v>
      </c>
      <c r="N246" s="14">
        <f>SUMIF(E7:E92,"=BUS",N7:N92)</f>
        <v>2</v>
      </c>
      <c r="O246" s="26">
        <f>SUMIF(E7:E92,"=BUS",O7:O92)</f>
        <v>0</v>
      </c>
      <c r="P246" s="14">
        <f>SUMIF(E7:E92,"=BUS",P7:P92)</f>
        <v>1</v>
      </c>
      <c r="Q246" s="26">
        <f>SUMIF(E7:E92,"=BUS",Q7:Q92)</f>
        <v>11</v>
      </c>
      <c r="R246" s="14">
        <f>SUMIF(E7:E92,"=BUS",R7:R92)</f>
        <v>7</v>
      </c>
      <c r="S246" s="45">
        <f>SUMIF(E7:E92,"=BUS",S7:S92)</f>
        <v>154</v>
      </c>
      <c r="T246" s="83">
        <f>SUMIF(E7:E92,"=BUS",T7:T92)</f>
        <v>97</v>
      </c>
      <c r="U246" s="26">
        <f>SUMIF(E7:E92,"=BUS",U7:U92)</f>
        <v>20</v>
      </c>
      <c r="V246" s="14">
        <f>SUMIF(E7:E92,"=BUS",V7:V92)</f>
        <v>11</v>
      </c>
      <c r="W246" s="45">
        <f>SUMIF(E7:E92,"=BUS",W7:W92)</f>
        <v>2</v>
      </c>
      <c r="X246" s="14">
        <f>SUMIF(E7:E92,"=BUS",X7:X92)</f>
        <v>2</v>
      </c>
      <c r="Y246" s="26">
        <f aca="true" t="shared" si="24" ref="Y246:Y253">G246+I246+K246+M246+O246+Q246+S246+U246+W246</f>
        <v>200</v>
      </c>
      <c r="Z246" s="14">
        <f t="shared" si="22"/>
        <v>123</v>
      </c>
      <c r="AA246">
        <f t="shared" si="23"/>
        <v>323</v>
      </c>
    </row>
    <row r="247" spans="2:27" ht="12.75">
      <c r="B247" s="145" t="s">
        <v>21</v>
      </c>
      <c r="C247" s="146"/>
      <c r="D247" s="147"/>
      <c r="E247" s="148" t="s">
        <v>42</v>
      </c>
      <c r="F247" s="149"/>
      <c r="G247" s="26">
        <f>SUMIF(E7:E92,"=ENGR",G7:G92)</f>
        <v>1</v>
      </c>
      <c r="H247" s="83">
        <f>SUMIF(E7:E92,"=ENGR",H7:H92)</f>
        <v>0</v>
      </c>
      <c r="I247" s="26">
        <f>SUMIF(E7:E92,"=ENGR",I7:I92)</f>
        <v>6</v>
      </c>
      <c r="J247" s="14">
        <f>SUMIF(E7:E92,"=ENGR",J7:J92)</f>
        <v>0</v>
      </c>
      <c r="K247" s="45">
        <f>SUMIF(E7:E92,"=ENGR",K7:K92)</f>
        <v>0</v>
      </c>
      <c r="L247" s="83">
        <f>SUMIF(E7:E92,"=ENGR",L7:L92)</f>
        <v>0</v>
      </c>
      <c r="M247" s="26">
        <f>SUMIF(E7:E92,"=ENGR",M7:M92)</f>
        <v>4</v>
      </c>
      <c r="N247" s="14">
        <f>SUMIF(E7:E92,"=ENGR",N7:N92)</f>
        <v>0</v>
      </c>
      <c r="O247" s="26">
        <f>SUMIF(E7:E92,"=ENGR",O7:O92)</f>
        <v>0</v>
      </c>
      <c r="P247" s="14">
        <f>SUMIF(E7:E92,"=ENGR",P7:P92)</f>
        <v>0</v>
      </c>
      <c r="Q247" s="26">
        <f>SUMIF(E7:E92,"=ENGR",Q7:Q92)</f>
        <v>11</v>
      </c>
      <c r="R247" s="14">
        <f>SUMIF(E7:E92,"=ENGR",R7:R92)</f>
        <v>1</v>
      </c>
      <c r="S247" s="45">
        <f>SUMIF(E7:E92,"=ENGR",S7:S92)</f>
        <v>140</v>
      </c>
      <c r="T247" s="83">
        <f>SUMIF(E7:E92,"=ENGR",T7:T92)</f>
        <v>23</v>
      </c>
      <c r="U247" s="26">
        <f>SUMIF(E7:E92,"=ENGR",U7:U92)</f>
        <v>25</v>
      </c>
      <c r="V247" s="14">
        <f>SUMIF(E7:E92,"=ENGR",V7:V92)</f>
        <v>5</v>
      </c>
      <c r="W247" s="45">
        <f>SUMIF(E7:E92,"=ENGR",W7:W92)</f>
        <v>2</v>
      </c>
      <c r="X247" s="14">
        <f>SUMIF(E7:E92,"=ENGR",X7:X92)</f>
        <v>0</v>
      </c>
      <c r="Y247" s="26">
        <f t="shared" si="24"/>
        <v>189</v>
      </c>
      <c r="Z247" s="14">
        <f t="shared" si="22"/>
        <v>29</v>
      </c>
      <c r="AA247">
        <f t="shared" si="23"/>
        <v>218</v>
      </c>
    </row>
    <row r="248" spans="2:27" ht="12.75">
      <c r="B248" s="145" t="s">
        <v>22</v>
      </c>
      <c r="C248" s="146"/>
      <c r="D248" s="147"/>
      <c r="E248" s="150" t="s">
        <v>41</v>
      </c>
      <c r="F248" s="151"/>
      <c r="G248" s="26">
        <f>SUMIF(E7:E92,"=ELSCI",G7:G92)</f>
        <v>0</v>
      </c>
      <c r="H248" s="83">
        <f>SUMIF(E7:E92,"=ELSCI",H7:H92)</f>
        <v>2</v>
      </c>
      <c r="I248" s="26">
        <f>SUMIF(E7:E92,"=ELSCI",I7:I92)</f>
        <v>2</v>
      </c>
      <c r="J248" s="14">
        <f>SUMIF(E7:E92,"=ELSCI",J7:J92)</f>
        <v>5</v>
      </c>
      <c r="K248" s="45">
        <f>SUMIF(E7:E92,"=ELSCI",K7:K92)</f>
        <v>1</v>
      </c>
      <c r="L248" s="83">
        <f>SUMIF(E7:E92,"=ELSCI",L7:L92)</f>
        <v>1</v>
      </c>
      <c r="M248" s="26">
        <f>SUMIF(E7:E92,"=ELSCI",M7:M92)</f>
        <v>9</v>
      </c>
      <c r="N248" s="14">
        <f>SUMIF(E7:E92,"=ELSCI",N7:N92)</f>
        <v>10</v>
      </c>
      <c r="O248" s="26">
        <f>SUMIF(E7:E92,"=ELSCI",O7:O92)</f>
        <v>0</v>
      </c>
      <c r="P248" s="14">
        <f>SUMIF(E7:E92,"=ELSCI",P7:P92)</f>
        <v>0</v>
      </c>
      <c r="Q248" s="26">
        <f>SUMIF(E7:E92,"=ELSCI",Q7:Q92)</f>
        <v>5</v>
      </c>
      <c r="R248" s="14">
        <f>SUMIF(E7:E92,"=ELSCI",R7:R92)</f>
        <v>13</v>
      </c>
      <c r="S248" s="45">
        <f>SUMIF(E7:E92,"=ELSCI",S7:S92)</f>
        <v>151</v>
      </c>
      <c r="T248" s="83">
        <f>SUMIF(E7:E92,"=ELSCI",T7:T92)</f>
        <v>161</v>
      </c>
      <c r="U248" s="26">
        <f>SUMIF(E7:E92,"=ELSCI",U7:U92)</f>
        <v>18</v>
      </c>
      <c r="V248" s="14">
        <f>SUMIF(E7:E92,"=ELSCI",V7:V92)</f>
        <v>24</v>
      </c>
      <c r="W248" s="45">
        <f>SUMIF(E7:E92,"=ELSCI",W7:W92)</f>
        <v>2</v>
      </c>
      <c r="X248" s="14">
        <f>SUMIF(E7:E92,"=ELSCI",X7:X92)</f>
        <v>4</v>
      </c>
      <c r="Y248" s="26">
        <f t="shared" si="24"/>
        <v>188</v>
      </c>
      <c r="Z248" s="14">
        <f t="shared" si="22"/>
        <v>220</v>
      </c>
      <c r="AA248">
        <f t="shared" si="23"/>
        <v>408</v>
      </c>
    </row>
    <row r="249" spans="2:27" ht="12.75">
      <c r="B249" s="145" t="s">
        <v>23</v>
      </c>
      <c r="C249" s="146"/>
      <c r="D249" s="147"/>
      <c r="E249" s="150" t="s">
        <v>28</v>
      </c>
      <c r="F249" s="151"/>
      <c r="G249" s="26">
        <f>SUMIF(E7:E92,"=HSS",G7:G92)</f>
        <v>0</v>
      </c>
      <c r="H249" s="83">
        <f>SUMIF(E7:E92,"=HSS",H7:H92)</f>
        <v>1</v>
      </c>
      <c r="I249" s="26">
        <f>SUMIF(E7:E92,"=HSS",I7:I92)</f>
        <v>14</v>
      </c>
      <c r="J249" s="14">
        <f>SUMIF(E7:E92,"=HSS",J7:J92)</f>
        <v>7</v>
      </c>
      <c r="K249" s="45">
        <f>SUMIF(E7:E92,"=HSS",K7:K92)</f>
        <v>0</v>
      </c>
      <c r="L249" s="83">
        <f>SUMIF(E7:E92,"=HSS",L7:L92)</f>
        <v>1</v>
      </c>
      <c r="M249" s="26">
        <f>SUMIF(E7:E92,"=HSS",M7:M92)</f>
        <v>4</v>
      </c>
      <c r="N249" s="14">
        <f>SUMIF(E7:E92,"=HSS",N7:N92)</f>
        <v>5</v>
      </c>
      <c r="O249" s="26">
        <f>SUMIF(E7:E92,"=HSS",O7:O92)</f>
        <v>0</v>
      </c>
      <c r="P249" s="14">
        <f>SUMIF(E7:E92,"=HSS",P7:P92)</f>
        <v>0</v>
      </c>
      <c r="Q249" s="26">
        <f>SUMIF(E7:E92,"=HSS",Q7:Q92)</f>
        <v>7</v>
      </c>
      <c r="R249" s="14">
        <f>SUMIF(E7:E92,"=HSS",R7:R92)</f>
        <v>31</v>
      </c>
      <c r="S249" s="45">
        <f>SUMIF(E7:E92,"=HSS",S7:S92)</f>
        <v>80</v>
      </c>
      <c r="T249" s="83">
        <f>SUMIF(E7:E92,"=HSS",T7:T92)</f>
        <v>278</v>
      </c>
      <c r="U249" s="26">
        <f>SUMIF(E7:E92,"=HSS",U7:U92)</f>
        <v>11</v>
      </c>
      <c r="V249" s="14">
        <f>SUMIF(E7:E92,"=HSS",V7:V92)</f>
        <v>44</v>
      </c>
      <c r="W249" s="45">
        <f>SUMIF(E7:E92,"=HSS",W7:W92)</f>
        <v>1</v>
      </c>
      <c r="X249" s="14">
        <f>SUMIF(E7:E92,"=HSS",X7:X92)</f>
        <v>6</v>
      </c>
      <c r="Y249" s="26">
        <f t="shared" si="24"/>
        <v>117</v>
      </c>
      <c r="Z249" s="14">
        <f t="shared" si="22"/>
        <v>373</v>
      </c>
      <c r="AA249">
        <f t="shared" si="23"/>
        <v>490</v>
      </c>
    </row>
    <row r="250" spans="2:27" ht="12.75">
      <c r="B250" s="145" t="s">
        <v>24</v>
      </c>
      <c r="C250" s="146"/>
      <c r="D250" s="147"/>
      <c r="E250" s="150" t="s">
        <v>43</v>
      </c>
      <c r="F250" s="151"/>
      <c r="G250" s="26">
        <f>SUMIF(E7:E92,"=NURS",G7:G92)</f>
        <v>0</v>
      </c>
      <c r="H250" s="83">
        <f>SUMIF(E7:E92,"=NURS",H7:H92)</f>
        <v>0</v>
      </c>
      <c r="I250" s="26">
        <f>SUMIF(E7:E92,"=NURS",I7:I92)</f>
        <v>2</v>
      </c>
      <c r="J250" s="14">
        <f>SUMIF(E7:E92,"=NURS",J7:J92)</f>
        <v>16</v>
      </c>
      <c r="K250" s="45">
        <f>SUMIF(E7:E92,"=NURS",K7:K92)</f>
        <v>0</v>
      </c>
      <c r="L250" s="83">
        <f>SUMIF(E7:E92,"=NURS",L7:L92)</f>
        <v>0</v>
      </c>
      <c r="M250" s="26">
        <f>SUMIF(E7:E92,"=NURS",M7:M92)</f>
        <v>2</v>
      </c>
      <c r="N250" s="14">
        <f>SUMIF(E7:E92,"=NURS",N7:N92)</f>
        <v>2</v>
      </c>
      <c r="O250" s="26">
        <f>SUMIF(E7:E92,"=NURS",O7:O92)</f>
        <v>0</v>
      </c>
      <c r="P250" s="14">
        <f>SUMIF(E7:E92,"=NURS",P7:P92)</f>
        <v>0</v>
      </c>
      <c r="Q250" s="26">
        <f>SUMIF(E7:E92,"=NURS",Q7:Q92)</f>
        <v>1</v>
      </c>
      <c r="R250" s="14">
        <f>SUMIF(E7:E92,"=NURS",R7:R92)</f>
        <v>14</v>
      </c>
      <c r="S250" s="45">
        <f>SUMIF(E7:E92,"=NURS",S7:S92)</f>
        <v>8</v>
      </c>
      <c r="T250" s="83">
        <f>SUMIF(E7:E92,"=NURS",T7:T92)</f>
        <v>154</v>
      </c>
      <c r="U250" s="26">
        <f>SUMIF(E7:E92,"=NURS",U7:U92)</f>
        <v>1</v>
      </c>
      <c r="V250" s="14">
        <f>SUMIF(E7:E92,"=NURS",V7:V92)</f>
        <v>17</v>
      </c>
      <c r="W250" s="45">
        <f>SUMIF(E7:E92,"=NURS",W7:W92)</f>
        <v>0</v>
      </c>
      <c r="X250" s="14">
        <f>SUMIF(E7:E92,"=NURS",X7:X92)</f>
        <v>2</v>
      </c>
      <c r="Y250" s="26">
        <f t="shared" si="24"/>
        <v>14</v>
      </c>
      <c r="Z250" s="14">
        <f t="shared" si="22"/>
        <v>205</v>
      </c>
      <c r="AA250">
        <f t="shared" si="23"/>
        <v>219</v>
      </c>
    </row>
    <row r="251" spans="2:27" ht="12.75">
      <c r="B251" s="145" t="s">
        <v>25</v>
      </c>
      <c r="C251" s="146"/>
      <c r="D251" s="147"/>
      <c r="E251" s="150" t="s">
        <v>30</v>
      </c>
      <c r="F251" s="151"/>
      <c r="G251" s="26">
        <f>SUMIF(E7:E92,"=OC",G7:G92)</f>
        <v>0</v>
      </c>
      <c r="H251" s="83">
        <f>SUMIF(E7:E92,"=OC",H7:H92)</f>
        <v>0</v>
      </c>
      <c r="I251" s="26">
        <f>SUMIF(E7:E92,"=OC",I7:I92)</f>
        <v>0</v>
      </c>
      <c r="J251" s="14">
        <f>SUMIF(E7:E92,"=OC",J7:J92)</f>
        <v>0</v>
      </c>
      <c r="K251" s="45">
        <f>SUMIF(E7:E92,"=OC",K7:K92)</f>
        <v>0</v>
      </c>
      <c r="L251" s="83">
        <f>SUMIF(E7:E92,"=OC",L7:L92)</f>
        <v>0</v>
      </c>
      <c r="M251" s="26">
        <f>SUMIF(E7:E92,"=OC",M7:M92)</f>
        <v>0</v>
      </c>
      <c r="N251" s="14">
        <f>SUMIF(E7:E92,"=OC",N7:N92)</f>
        <v>0</v>
      </c>
      <c r="O251" s="26">
        <f>SUMIF(E7:E92,"=OC",O7:O92)</f>
        <v>0</v>
      </c>
      <c r="P251" s="14">
        <f>SUMIF(E7:E92,"=OC",P7:P92)</f>
        <v>0</v>
      </c>
      <c r="Q251" s="26">
        <f>SUMIF(E7:E92,"=OC",Q7:Q92)</f>
        <v>0</v>
      </c>
      <c r="R251" s="14">
        <f>SUMIF(E7:E92,"=OC",R7:R92)</f>
        <v>0</v>
      </c>
      <c r="S251" s="45">
        <f>SUMIF(E7:E92,"=OC",S7:S92)</f>
        <v>0</v>
      </c>
      <c r="T251" s="83">
        <f>SUMIF(E7:E92,"=OC",T7:T92)</f>
        <v>0</v>
      </c>
      <c r="U251" s="26">
        <f>SUMIF(E7:E92,"=OC",U7:U92)</f>
        <v>0</v>
      </c>
      <c r="V251" s="14">
        <f>SUMIF(E7:E92,"=OC",V7:V92)</f>
        <v>0</v>
      </c>
      <c r="W251" s="45">
        <f>SUMIF(E7:E92,"=OC",W7:W92)</f>
        <v>0</v>
      </c>
      <c r="X251" s="14">
        <f>SUMIF(E7:E92,"=OC",X7:X92)</f>
        <v>0</v>
      </c>
      <c r="Y251" s="26">
        <f t="shared" si="24"/>
        <v>0</v>
      </c>
      <c r="Z251" s="14">
        <f t="shared" si="22"/>
        <v>0</v>
      </c>
      <c r="AA251">
        <f t="shared" si="23"/>
        <v>0</v>
      </c>
    </row>
    <row r="252" spans="2:27" ht="12.75">
      <c r="B252" s="145" t="s">
        <v>26</v>
      </c>
      <c r="C252" s="146"/>
      <c r="D252" s="147"/>
      <c r="E252" s="157" t="s">
        <v>17</v>
      </c>
      <c r="F252" s="151"/>
      <c r="G252" s="26">
        <f>SUMIF(E7:E92,"=PH",G7:G92)</f>
        <v>0</v>
      </c>
      <c r="H252" s="83">
        <f>SUMIF(E7:E92,"=PH",H7:H92)</f>
        <v>0</v>
      </c>
      <c r="I252" s="26">
        <f>SUMIF(E7:E92,"=PH",I7:I92)</f>
        <v>1</v>
      </c>
      <c r="J252" s="14">
        <f>SUMIF(E7:E92,"=PH",J7:J92)</f>
        <v>0</v>
      </c>
      <c r="K252" s="45">
        <f>SUMIF(E7:E92,"=PH",K7:K92)</f>
        <v>0</v>
      </c>
      <c r="L252" s="83">
        <f>SUMIF(E7:E92,"=PH",L7:L92)</f>
        <v>0</v>
      </c>
      <c r="M252" s="26">
        <f>SUMIF(E7:E92,"=PH",M7:M92)</f>
        <v>0</v>
      </c>
      <c r="N252" s="14">
        <f>SUMIF(E7:E92,"=PH",N7:N92)</f>
        <v>0</v>
      </c>
      <c r="O252" s="26">
        <f>SUMIF(E7:E92,"=PH",O7:O92)</f>
        <v>0</v>
      </c>
      <c r="P252" s="14">
        <f>SUMIF(E7:E92,"=PH",P7:P92)</f>
        <v>0</v>
      </c>
      <c r="Q252" s="26">
        <f>SUMIF(E7:E92,"=PH",Q7:Q92)</f>
        <v>1</v>
      </c>
      <c r="R252" s="14">
        <f>SUMIF(E7:E92,"=PH",R7:R92)</f>
        <v>0</v>
      </c>
      <c r="S252" s="45">
        <f>SUMIF(E7:E92,"=PH",S7:S92)</f>
        <v>9</v>
      </c>
      <c r="T252" s="83">
        <f>SUMIF(E7:E92,"=PH",T7:T92)</f>
        <v>4</v>
      </c>
      <c r="U252" s="26">
        <f>SUMIF(E7:E92,"=PH",U7:U92)</f>
        <v>0</v>
      </c>
      <c r="V252" s="14">
        <f>SUMIF(E7:E92,"=PH",V7:V92)</f>
        <v>2</v>
      </c>
      <c r="W252" s="45">
        <f>SUMIF(E7:E92,"=PH",W7:W92)</f>
        <v>0</v>
      </c>
      <c r="X252" s="14">
        <f>SUMIF(E7:E92,"=PH",X7:X92)</f>
        <v>0</v>
      </c>
      <c r="Y252" s="26">
        <f t="shared" si="24"/>
        <v>11</v>
      </c>
      <c r="Z252" s="14">
        <f t="shared" si="22"/>
        <v>6</v>
      </c>
      <c r="AA252">
        <f t="shared" si="23"/>
        <v>17</v>
      </c>
    </row>
    <row r="253" spans="2:27" ht="12.75">
      <c r="B253" s="152" t="s">
        <v>38</v>
      </c>
      <c r="C253" s="153"/>
      <c r="D253" s="154"/>
      <c r="E253" s="155" t="s">
        <v>29</v>
      </c>
      <c r="F253" s="156"/>
      <c r="G253" s="27">
        <f>SUMIF(E7:E92,"=CCE",G7:G92)</f>
        <v>0</v>
      </c>
      <c r="H253" s="84">
        <f>SUMIF(E7:E92,"=CCE",H7:H92)</f>
        <v>0</v>
      </c>
      <c r="I253" s="27">
        <f>SUMIF(E7:E92,"=CCE",I7:I92)</f>
        <v>1</v>
      </c>
      <c r="J253" s="17">
        <f>SUMIF(E7:E92,"=CCE",J7:J92)</f>
        <v>1</v>
      </c>
      <c r="K253" s="46">
        <f>SUMIF(E7:E92,"=CCE",K7:K92)</f>
        <v>0</v>
      </c>
      <c r="L253" s="84">
        <f>SUMIF(E7:E92,"=CCE",L7:L92)</f>
        <v>0</v>
      </c>
      <c r="M253" s="27">
        <f>SUMIF(E7:E92,"=CCE",M7:M92)</f>
        <v>0</v>
      </c>
      <c r="N253" s="17">
        <f>SUMIF(E7:E92,"=CCE",N7:N92)</f>
        <v>0</v>
      </c>
      <c r="O253" s="27">
        <f>SUMIF(E7:E92,"=CCE",O7:O92)</f>
        <v>0</v>
      </c>
      <c r="P253" s="17">
        <f>SUMIF(E7:E92,"=CCE",P7:P92)</f>
        <v>1</v>
      </c>
      <c r="Q253" s="27">
        <f>SUMIF(E7:E92,"=CCE",Q7:Q92)</f>
        <v>0</v>
      </c>
      <c r="R253" s="17">
        <f>SUMIF(E7:E92,"=CCE",R7:R92)</f>
        <v>0</v>
      </c>
      <c r="S253" s="46">
        <f>SUMIF(E7:E92,"=CCE",S7:S92)</f>
        <v>4</v>
      </c>
      <c r="T253" s="84">
        <f>SUMIF(E7:E92,"=CCE",T7:T92)</f>
        <v>5</v>
      </c>
      <c r="U253" s="27">
        <f>SUMIF(E7:E92,"=CCE",U7:U92)</f>
        <v>2</v>
      </c>
      <c r="V253" s="17">
        <f>SUMIF(E7:E92,"=CCE",V7:V92)</f>
        <v>7</v>
      </c>
      <c r="W253" s="46">
        <f>SUMIF(E7:E92,"=CCE",W7:W92)</f>
        <v>0</v>
      </c>
      <c r="X253" s="17">
        <f>SUMIF(E7:E92,"=CCE",X7:X92)</f>
        <v>0</v>
      </c>
      <c r="Y253" s="27">
        <f t="shared" si="24"/>
        <v>7</v>
      </c>
      <c r="Z253" s="17">
        <f t="shared" si="22"/>
        <v>14</v>
      </c>
      <c r="AA253">
        <f t="shared" si="23"/>
        <v>21</v>
      </c>
    </row>
    <row r="254" spans="2:27" ht="12.75">
      <c r="B254" s="31" t="s">
        <v>27</v>
      </c>
      <c r="D254" s="40"/>
      <c r="F254" s="1"/>
      <c r="G254">
        <f>SUM(G245:G253)</f>
        <v>8</v>
      </c>
      <c r="H254">
        <f aca="true" t="shared" si="25" ref="H254:AA254">SUM(H245:H253)</f>
        <v>8</v>
      </c>
      <c r="I254">
        <f t="shared" si="25"/>
        <v>51</v>
      </c>
      <c r="J254">
        <f t="shared" si="25"/>
        <v>60</v>
      </c>
      <c r="K254">
        <f t="shared" si="25"/>
        <v>2</v>
      </c>
      <c r="L254">
        <f t="shared" si="25"/>
        <v>3</v>
      </c>
      <c r="M254">
        <f t="shared" si="25"/>
        <v>36</v>
      </c>
      <c r="N254">
        <f t="shared" si="25"/>
        <v>31</v>
      </c>
      <c r="O254">
        <f>SUM(O245:O253)</f>
        <v>0</v>
      </c>
      <c r="P254">
        <f>SUM(P245:P253)</f>
        <v>3</v>
      </c>
      <c r="Q254">
        <f t="shared" si="25"/>
        <v>71</v>
      </c>
      <c r="R254">
        <f t="shared" si="25"/>
        <v>105</v>
      </c>
      <c r="S254">
        <f t="shared" si="25"/>
        <v>889</v>
      </c>
      <c r="T254">
        <f t="shared" si="25"/>
        <v>1084</v>
      </c>
      <c r="U254">
        <f t="shared" si="25"/>
        <v>122</v>
      </c>
      <c r="V254">
        <f t="shared" si="25"/>
        <v>163</v>
      </c>
      <c r="W254">
        <f>SUM(W245:W253)</f>
        <v>10</v>
      </c>
      <c r="X254">
        <f>SUM(X245:X253)</f>
        <v>20</v>
      </c>
      <c r="Y254">
        <f t="shared" si="25"/>
        <v>1189</v>
      </c>
      <c r="Z254">
        <f t="shared" si="25"/>
        <v>1477</v>
      </c>
      <c r="AA254">
        <f t="shared" si="25"/>
        <v>2666</v>
      </c>
    </row>
    <row r="255" spans="2:6" ht="12.75">
      <c r="B255" s="31"/>
      <c r="D255" s="40"/>
      <c r="F255" s="1"/>
    </row>
    <row r="256" spans="4:6" ht="12.75">
      <c r="D256" s="40"/>
      <c r="F256" s="1"/>
    </row>
    <row r="257" spans="3:26" ht="12.75">
      <c r="C257" s="2" t="s">
        <v>15</v>
      </c>
      <c r="D257" s="40"/>
      <c r="F257" s="1"/>
      <c r="G257" s="130" t="s">
        <v>9</v>
      </c>
      <c r="H257" s="130"/>
      <c r="I257" s="130" t="s">
        <v>11</v>
      </c>
      <c r="J257" s="130"/>
      <c r="K257" s="130" t="s">
        <v>10</v>
      </c>
      <c r="L257" s="130"/>
      <c r="M257" s="130" t="s">
        <v>437</v>
      </c>
      <c r="N257" s="130"/>
      <c r="O257" s="128" t="s">
        <v>438</v>
      </c>
      <c r="P257" s="129"/>
      <c r="Q257" s="130" t="s">
        <v>3</v>
      </c>
      <c r="R257" s="130"/>
      <c r="S257" s="130" t="s">
        <v>4</v>
      </c>
      <c r="T257" s="130"/>
      <c r="U257" s="130" t="s">
        <v>5</v>
      </c>
      <c r="V257" s="130"/>
      <c r="W257" s="128" t="s">
        <v>94</v>
      </c>
      <c r="X257" s="129"/>
      <c r="Y257" s="130" t="s">
        <v>13</v>
      </c>
      <c r="Z257" s="130"/>
    </row>
    <row r="258" spans="2:27" ht="12.75">
      <c r="B258" s="2" t="s">
        <v>56</v>
      </c>
      <c r="D258" s="40"/>
      <c r="E258" s="30" t="s">
        <v>57</v>
      </c>
      <c r="F258" s="1"/>
      <c r="G258" s="24" t="s">
        <v>0</v>
      </c>
      <c r="H258" s="24" t="s">
        <v>6</v>
      </c>
      <c r="I258" s="24" t="s">
        <v>0</v>
      </c>
      <c r="J258" s="24" t="s">
        <v>6</v>
      </c>
      <c r="K258" s="24" t="s">
        <v>0</v>
      </c>
      <c r="L258" s="24" t="s">
        <v>6</v>
      </c>
      <c r="M258" s="33" t="s">
        <v>0</v>
      </c>
      <c r="N258" s="33" t="s">
        <v>6</v>
      </c>
      <c r="O258" s="33" t="s">
        <v>0</v>
      </c>
      <c r="P258" s="33" t="s">
        <v>6</v>
      </c>
      <c r="Q258" s="24" t="s">
        <v>0</v>
      </c>
      <c r="R258" s="24" t="s">
        <v>6</v>
      </c>
      <c r="S258" s="24" t="s">
        <v>0</v>
      </c>
      <c r="T258" s="24" t="s">
        <v>6</v>
      </c>
      <c r="U258" s="24" t="s">
        <v>0</v>
      </c>
      <c r="V258" s="24" t="s">
        <v>6</v>
      </c>
      <c r="W258" s="33" t="s">
        <v>0</v>
      </c>
      <c r="X258" s="33" t="s">
        <v>6</v>
      </c>
      <c r="Y258" s="24" t="s">
        <v>0</v>
      </c>
      <c r="Z258" s="24" t="s">
        <v>6</v>
      </c>
      <c r="AA258" s="28" t="s">
        <v>1</v>
      </c>
    </row>
    <row r="259" spans="2:27" ht="12.75">
      <c r="B259" s="140" t="s">
        <v>19</v>
      </c>
      <c r="C259" s="141"/>
      <c r="D259" s="142"/>
      <c r="E259" s="143" t="s">
        <v>44</v>
      </c>
      <c r="F259" s="144"/>
      <c r="G259" s="25">
        <f>SUMIF(E102:E153,"=GRAS",G102:G153)</f>
        <v>0</v>
      </c>
      <c r="H259" s="82">
        <f>SUMIF(E102:E153,"=GRAS",H102:H153)</f>
        <v>8</v>
      </c>
      <c r="I259" s="25">
        <f>SUMIF(E102:E153,"=GRAS",I102:I153)</f>
        <v>2</v>
      </c>
      <c r="J259" s="13">
        <f>SUMIF(E102:E153,"=GRAS",J102:J153)</f>
        <v>8</v>
      </c>
      <c r="K259" s="47">
        <f>SUMIF(E102:E153,"=GRAS",K102:K153)</f>
        <v>0</v>
      </c>
      <c r="L259" s="82">
        <f>SUMIF(E102:E153,"=GRAS",L102:L153)</f>
        <v>1</v>
      </c>
      <c r="M259" s="25">
        <f>SUMIF(E102:E153,"=GRAS",M102:M153)</f>
        <v>1</v>
      </c>
      <c r="N259" s="13">
        <f>SUMIF(E102:E153,"=GRAS",N102:N153)</f>
        <v>0</v>
      </c>
      <c r="O259" s="25">
        <f>SUMIF(E102:E153,"=GRAS",O102:O153)</f>
        <v>0</v>
      </c>
      <c r="P259" s="13">
        <f>SUMIF(E102:E153,"=GRAS",P102:P153)</f>
        <v>0</v>
      </c>
      <c r="Q259" s="25">
        <f>SUMIF(E102:E153,"=GRAS",Q102:Q153)</f>
        <v>3</v>
      </c>
      <c r="R259" s="13">
        <f>SUMIF(E102:E153,"=GRAS",R102:R153)</f>
        <v>3</v>
      </c>
      <c r="S259" s="47">
        <f>SUMIF(E102:E153,"=GRAS",S102:S153)</f>
        <v>25</v>
      </c>
      <c r="T259" s="82">
        <f>SUMIF(E102:E153,"=GRAS",T102:T153)</f>
        <v>44</v>
      </c>
      <c r="U259" s="25">
        <f>SUMIF(E102:E153,"=GRAS",U102:U153)</f>
        <v>6</v>
      </c>
      <c r="V259" s="13">
        <f>SUMIF(E102:E153,"=GRAS",V102:V153)</f>
        <v>10</v>
      </c>
      <c r="W259" s="47">
        <f>SUMIF(E102:E153,"=GRAS",W102:W153)</f>
        <v>0</v>
      </c>
      <c r="X259" s="11">
        <f>SUMIF(E102:E153,"=GRAS",X102:X153)</f>
        <v>2</v>
      </c>
      <c r="Y259" s="25">
        <f aca="true" t="shared" si="26" ref="Y259:Z268">G259+I259+K259+M259+O259+Q259+S259+U259+W259</f>
        <v>37</v>
      </c>
      <c r="Z259" s="13">
        <f t="shared" si="26"/>
        <v>76</v>
      </c>
      <c r="AA259">
        <f aca="true" t="shared" si="27" ref="AA259:AA268">SUM(Y259:Z259)</f>
        <v>113</v>
      </c>
    </row>
    <row r="260" spans="2:27" ht="12.75">
      <c r="B260" s="145" t="s">
        <v>20</v>
      </c>
      <c r="C260" s="146"/>
      <c r="D260" s="147"/>
      <c r="E260" s="148" t="s">
        <v>51</v>
      </c>
      <c r="F260" s="149"/>
      <c r="G260" s="26">
        <f>SUMIF(E102:E153,"=GRBUS",G102:G153)</f>
        <v>6</v>
      </c>
      <c r="H260" s="83">
        <f>SUMIF(E102:E153,"=GRBUS",H102:H153)</f>
        <v>3</v>
      </c>
      <c r="I260" s="26">
        <f>SUMIF(E102:E153,"=GRBUS",I102:I153)</f>
        <v>0</v>
      </c>
      <c r="J260" s="14">
        <f>SUMIF(E102:E153,"=GRBUS",J102:J153)</f>
        <v>3</v>
      </c>
      <c r="K260" s="45">
        <f>SUMIF(E102:E153,"=GRBUS",K102:K153)</f>
        <v>0</v>
      </c>
      <c r="L260" s="83">
        <f>SUMIF(E102:E153,"=GRBUS",L102:L153)</f>
        <v>0</v>
      </c>
      <c r="M260" s="26">
        <f>SUMIF(E102:E153,"=GRBUS",M102:M153)</f>
        <v>2</v>
      </c>
      <c r="N260" s="14">
        <f>SUMIF(E102:E153,"=GRBUS",N102:N153)</f>
        <v>1</v>
      </c>
      <c r="O260" s="26">
        <f>SUMIF(E102:E153,"=GRBUS",O102:O153)</f>
        <v>0</v>
      </c>
      <c r="P260" s="14">
        <f>SUMIF(E102:E153,"=GRBUS",P102:P153)</f>
        <v>0</v>
      </c>
      <c r="Q260" s="26">
        <f>SUMIF(E102:E153,"=GRBUS",Q102:Q153)</f>
        <v>2</v>
      </c>
      <c r="R260" s="14">
        <f>SUMIF(E102:E153,"=GRBUS",R102:R153)</f>
        <v>4</v>
      </c>
      <c r="S260" s="45">
        <f>SUMIF(E102:E153,"=GRBUS",S102:S153)</f>
        <v>56</v>
      </c>
      <c r="T260" s="83">
        <f>SUMIF(E102:E153,"=GRBUS",T102:T153)</f>
        <v>33</v>
      </c>
      <c r="U260" s="26">
        <f>SUMIF(E102:E153,"=GRBUS",U102:U153)</f>
        <v>14</v>
      </c>
      <c r="V260" s="14">
        <f>SUMIF(E102:E153,"=GRBUS",V102:V153)</f>
        <v>6</v>
      </c>
      <c r="W260" s="45">
        <f>SUMIF(E102:E153,"=GRBUS",W102:W153)</f>
        <v>1</v>
      </c>
      <c r="X260" s="6">
        <f>SUMIF(E102:E153,"=GRBUS",X102:X153)</f>
        <v>0</v>
      </c>
      <c r="Y260" s="26">
        <f t="shared" si="26"/>
        <v>81</v>
      </c>
      <c r="Z260" s="14">
        <f t="shared" si="26"/>
        <v>50</v>
      </c>
      <c r="AA260">
        <f t="shared" si="27"/>
        <v>131</v>
      </c>
    </row>
    <row r="261" spans="2:27" ht="12.75">
      <c r="B261" s="145" t="s">
        <v>21</v>
      </c>
      <c r="C261" s="146"/>
      <c r="D261" s="147"/>
      <c r="E261" s="148" t="s">
        <v>47</v>
      </c>
      <c r="F261" s="149"/>
      <c r="G261" s="26">
        <f>SUMIF(E102:E153,"=GRENG",G102:G153)</f>
        <v>13</v>
      </c>
      <c r="H261" s="83">
        <f>SUMIF(E102:E153,"=GRENG",H102:H153)</f>
        <v>1</v>
      </c>
      <c r="I261" s="26">
        <f>SUMIF(E102:E153,"=GRENG",I102:I153)</f>
        <v>1</v>
      </c>
      <c r="J261" s="14">
        <f>SUMIF(E102:E153,"=GRENG",J102:J153)</f>
        <v>0</v>
      </c>
      <c r="K261" s="45">
        <f>SUMIF(E102:E153,"=GRENG",K102:K153)</f>
        <v>0</v>
      </c>
      <c r="L261" s="83">
        <f>SUMIF(E102:E153,"=GRENG",L102:L153)</f>
        <v>0</v>
      </c>
      <c r="M261" s="26">
        <f>SUMIF(E102:E153,"=GRENG",M102:M153)</f>
        <v>3</v>
      </c>
      <c r="N261" s="14">
        <f>SUMIF(E102:E153,"=GRENG",N102:N153)</f>
        <v>0</v>
      </c>
      <c r="O261" s="26">
        <f>SUMIF(E102:E153,"=GRENG",O102:O153)</f>
        <v>0</v>
      </c>
      <c r="P261" s="14">
        <f>SUMIF(E102:E153,"=GRENG",P102:P153)</f>
        <v>0</v>
      </c>
      <c r="Q261" s="26">
        <f>SUMIF(E102:E153,"=GRENG",Q102:Q153)</f>
        <v>3</v>
      </c>
      <c r="R261" s="14">
        <f>SUMIF(E102:E153,"=GRENG",R102:R153)</f>
        <v>0</v>
      </c>
      <c r="S261" s="45">
        <f>SUMIF(E102:E153,"=GRENG",S102:S153)</f>
        <v>28</v>
      </c>
      <c r="T261" s="83">
        <f>SUMIF(E102:E153,"=GRENG",T102:T153)</f>
        <v>6</v>
      </c>
      <c r="U261" s="26">
        <f>SUMIF(E102:E153,"=GRENG",U102:U153)</f>
        <v>6</v>
      </c>
      <c r="V261" s="14">
        <f>SUMIF(E102:E153,"=GRENG",V102:V153)</f>
        <v>0</v>
      </c>
      <c r="W261" s="45">
        <f>SUMIF(E102:E153,"=GRENG",W102:W153)</f>
        <v>0</v>
      </c>
      <c r="X261" s="6">
        <f>SUMIF(E102:E153,"=GRENG",X102:X153)</f>
        <v>0</v>
      </c>
      <c r="Y261" s="26">
        <f t="shared" si="26"/>
        <v>54</v>
      </c>
      <c r="Z261" s="14">
        <f t="shared" si="26"/>
        <v>7</v>
      </c>
      <c r="AA261">
        <f t="shared" si="27"/>
        <v>61</v>
      </c>
    </row>
    <row r="262" spans="2:27" ht="12.75">
      <c r="B262" s="145" t="s">
        <v>22</v>
      </c>
      <c r="C262" s="146"/>
      <c r="D262" s="147"/>
      <c r="E262" s="150" t="s">
        <v>45</v>
      </c>
      <c r="F262" s="151"/>
      <c r="G262" s="26">
        <f>SUMIF(E102:E153,"=GRELS",G102:G153)</f>
        <v>0</v>
      </c>
      <c r="H262" s="83">
        <f>SUMIF(E102:E153,"=GRELS",H102:H153)</f>
        <v>6</v>
      </c>
      <c r="I262" s="26">
        <f>SUMIF(E102:E153,"=GRELS",I102:I153)</f>
        <v>3</v>
      </c>
      <c r="J262" s="14">
        <f>SUMIF(E102:E153,"=GRELS",J102:J153)</f>
        <v>1</v>
      </c>
      <c r="K262" s="45">
        <f>SUMIF(E102:E153,"=GRELS",K102:K153)</f>
        <v>0</v>
      </c>
      <c r="L262" s="83">
        <f>SUMIF(E102:E153,"=GRELS",L102:L153)</f>
        <v>1</v>
      </c>
      <c r="M262" s="26">
        <f>SUMIF(E102:E153,"=GRELS",M102:M153)</f>
        <v>0</v>
      </c>
      <c r="N262" s="14">
        <f>SUMIF(E102:E153,"=GRELS",N102:N153)</f>
        <v>2</v>
      </c>
      <c r="O262" s="26">
        <f>SUMIF(E102:E153,"=GRELS",O102:O153)</f>
        <v>0</v>
      </c>
      <c r="P262" s="14">
        <f>SUMIF(E102:E153,"=GRELS",P102:P153)</f>
        <v>0</v>
      </c>
      <c r="Q262" s="26">
        <f>SUMIF(E102:E153,"=GRELS",Q102:Q153)</f>
        <v>0</v>
      </c>
      <c r="R262" s="14">
        <f>SUMIF(E102:E153,"=GRELS",R102:R153)</f>
        <v>4</v>
      </c>
      <c r="S262" s="45">
        <f>SUMIF(E102:E153,"=GRELS",S102:S153)</f>
        <v>27</v>
      </c>
      <c r="T262" s="83">
        <f>SUMIF(E102:E153,"=GRELS",T102:T153)</f>
        <v>34</v>
      </c>
      <c r="U262" s="26">
        <f>SUMIF(E102:E153,"=GRELS",U102:U153)</f>
        <v>6</v>
      </c>
      <c r="V262" s="14">
        <f>SUMIF(E102:E153,"=GRELS",V102:V153)</f>
        <v>4</v>
      </c>
      <c r="W262" s="45">
        <f>SUMIF(E102:E153,"=GRELS",W102:W153)</f>
        <v>0</v>
      </c>
      <c r="X262" s="6">
        <f>SUMIF(E102:E153,"=GRELS",X102:X153)</f>
        <v>1</v>
      </c>
      <c r="Y262" s="26">
        <f t="shared" si="26"/>
        <v>36</v>
      </c>
      <c r="Z262" s="14">
        <f t="shared" si="26"/>
        <v>53</v>
      </c>
      <c r="AA262">
        <f t="shared" si="27"/>
        <v>89</v>
      </c>
    </row>
    <row r="263" spans="2:27" ht="12.75">
      <c r="B263" s="145" t="s">
        <v>23</v>
      </c>
      <c r="C263" s="146"/>
      <c r="D263" s="147"/>
      <c r="E263" s="150" t="s">
        <v>46</v>
      </c>
      <c r="F263" s="151"/>
      <c r="G263" s="26">
        <f>SUMIF(E102:E153,"=GRHSS",G102:G153)</f>
        <v>1</v>
      </c>
      <c r="H263" s="83">
        <f>SUMIF(E102:E153,"=GRHSS",H102:H153)</f>
        <v>3</v>
      </c>
      <c r="I263" s="26">
        <f>SUMIF(E102:E153,"=GRHSS",I102:I153)</f>
        <v>1</v>
      </c>
      <c r="J263" s="14">
        <f>SUMIF(E102:E153,"=GRHSS",J102:J153)</f>
        <v>3</v>
      </c>
      <c r="K263" s="45">
        <f>SUMIF(E102:E153,"=GRHSS",K102:K153)</f>
        <v>1</v>
      </c>
      <c r="L263" s="83">
        <f>SUMIF(E102:E153,"=GRHSS",L102:L153)</f>
        <v>0</v>
      </c>
      <c r="M263" s="26">
        <f>SUMIF(E102:E153,"=GRHSS",M102:M153)</f>
        <v>1</v>
      </c>
      <c r="N263" s="14">
        <f>SUMIF(E102:E153,"=GRHSS",N102:N153)</f>
        <v>2</v>
      </c>
      <c r="O263" s="26">
        <f>SUMIF(E102:E153,"=GRHSS",O102:O153)</f>
        <v>0</v>
      </c>
      <c r="P263" s="14">
        <f>SUMIF(E102:E153,"=GRHSS",P102:P153)</f>
        <v>1</v>
      </c>
      <c r="Q263" s="26">
        <f>SUMIF(E102:E153,"=GRHSS",Q102:Q153)</f>
        <v>0</v>
      </c>
      <c r="R263" s="14">
        <f>SUMIF(E102:E153,"=GRHSS",R102:R153)</f>
        <v>4</v>
      </c>
      <c r="S263" s="45">
        <f>SUMIF(E102:E153,"=GRHSS",S102:S153)</f>
        <v>10</v>
      </c>
      <c r="T263" s="83">
        <f>SUMIF(E102:E153,"=GRHSS",T102:T153)</f>
        <v>56</v>
      </c>
      <c r="U263" s="26">
        <f>SUMIF(E102:E153,"=GRHSS",U102:U153)</f>
        <v>1</v>
      </c>
      <c r="V263" s="14">
        <f>SUMIF(E102:E153,"=GRHSS",V102:V153)</f>
        <v>4</v>
      </c>
      <c r="W263" s="45">
        <f>SUMIF(E102:E153,"=GRHSS",W102:W153)</f>
        <v>0</v>
      </c>
      <c r="X263" s="6">
        <f>SUMIF(E102:E153,"=GRHSS",X102:X153)</f>
        <v>0</v>
      </c>
      <c r="Y263" s="26">
        <f t="shared" si="26"/>
        <v>15</v>
      </c>
      <c r="Z263" s="14">
        <f t="shared" si="26"/>
        <v>73</v>
      </c>
      <c r="AA263">
        <f t="shared" si="27"/>
        <v>88</v>
      </c>
    </row>
    <row r="264" spans="2:27" ht="12.75">
      <c r="B264" s="158" t="s">
        <v>512</v>
      </c>
      <c r="C264" s="159"/>
      <c r="D264" s="160"/>
      <c r="E264" s="161" t="s">
        <v>474</v>
      </c>
      <c r="F264" s="151"/>
      <c r="G264" s="26">
        <f>SUMIF(E102:E153,"=LABOR",G102:G153)</f>
        <v>0</v>
      </c>
      <c r="H264" s="83">
        <f>SUMIF(E102:E153,"=LABOR",H102:H153)</f>
        <v>0</v>
      </c>
      <c r="I264" s="26">
        <f>SUMIF(E102:E153,"=LABOR",I102:I153)</f>
        <v>0</v>
      </c>
      <c r="J264" s="14">
        <f>SUMIF(E102:E153,"=LABOR",J102:J153)</f>
        <v>0</v>
      </c>
      <c r="K264" s="45">
        <f>SUMIF(E102:E153,"=LABOR",K102:K153)</f>
        <v>0</v>
      </c>
      <c r="L264" s="83">
        <f>SUMIF(E102:E153,"=LABOR",L102:L153)</f>
        <v>0</v>
      </c>
      <c r="M264" s="26">
        <f>SUMIF(E102:E153,"=LABOR",M102:M153)</f>
        <v>0</v>
      </c>
      <c r="N264" s="14">
        <f>SUMIF(E102:E153,"=LABOR",N102:N153)</f>
        <v>1</v>
      </c>
      <c r="O264" s="26">
        <f>SUMIF(E102:E153,"=LABOR",O102:O153)</f>
        <v>0</v>
      </c>
      <c r="P264" s="14">
        <f>SUMIF(E102:E153,"=LABOR",P102:P153)</f>
        <v>0</v>
      </c>
      <c r="Q264" s="26">
        <f>SUMIF(E102:E153,"=LABOR",Q102:Q153)</f>
        <v>0</v>
      </c>
      <c r="R264" s="14">
        <f>SUMIF(E102:E153,"=LABOR",R102:R153)</f>
        <v>0</v>
      </c>
      <c r="S264" s="45">
        <f>SUMIF(E102:E153,"=LABOR",S102:S153)</f>
        <v>0</v>
      </c>
      <c r="T264" s="83">
        <f>SUMIF(E102:E153,"=LABOR",T102:T153)</f>
        <v>3</v>
      </c>
      <c r="U264" s="26">
        <f>SUMIF(E102:E153,"=LABOR",U102:U153)</f>
        <v>0</v>
      </c>
      <c r="V264" s="14">
        <f>SUMIF(E102:E153,"=LABOR",V102:V153)</f>
        <v>1</v>
      </c>
      <c r="W264" s="45">
        <f>SUMIF(E102:E153,"=LABOR",W102:W153)</f>
        <v>0</v>
      </c>
      <c r="X264" s="6">
        <f>SUMIF(E102:E153,"=LABOR",X102:X153)</f>
        <v>0</v>
      </c>
      <c r="Y264" s="26">
        <f>G264+I264+K264+M264+O264+Q264+S264+U264+W264</f>
        <v>0</v>
      </c>
      <c r="Z264" s="14">
        <f>H264+J264+L264+N264+P264+R264+T264+V264+X264</f>
        <v>5</v>
      </c>
      <c r="AA264">
        <f>SUM(Y264:Z264)</f>
        <v>5</v>
      </c>
    </row>
    <row r="265" spans="2:27" ht="12.75">
      <c r="B265" s="145" t="s">
        <v>24</v>
      </c>
      <c r="C265" s="146"/>
      <c r="D265" s="147"/>
      <c r="E265" s="150" t="s">
        <v>49</v>
      </c>
      <c r="F265" s="151"/>
      <c r="G265" s="26">
        <f>SUMIF(E102:E153,"=GRNUR",G102:G153)</f>
        <v>0</v>
      </c>
      <c r="H265" s="83">
        <f>SUMIF(E102:E153,"=GRNUR",H102:H153)</f>
        <v>1</v>
      </c>
      <c r="I265" s="26">
        <f>SUMIF(E102:E153,"=GRNUR",I102:I153)</f>
        <v>0</v>
      </c>
      <c r="J265" s="14">
        <f>SUMIF(E102:E153,"=GRNUR",J102:J153)</f>
        <v>0</v>
      </c>
      <c r="K265" s="45">
        <f>SUMIF(E102:E153,"=GRNUR",K102:K153)</f>
        <v>0</v>
      </c>
      <c r="L265" s="83">
        <f>SUMIF(E102:E153,"=GRNUR",L102:L153)</f>
        <v>0</v>
      </c>
      <c r="M265" s="26">
        <f>SUMIF(E102:E153,"=GRNUR",M102:M153)</f>
        <v>0</v>
      </c>
      <c r="N265" s="14">
        <f>SUMIF(E102:E153,"=GRNUR",N102:N153)</f>
        <v>0</v>
      </c>
      <c r="O265" s="26">
        <f>SUMIF(E102:E153,"=GRNUR",O102:O153)</f>
        <v>0</v>
      </c>
      <c r="P265" s="14">
        <f>SUMIF(E102:E153,"=GRNUR",P102:P153)</f>
        <v>0</v>
      </c>
      <c r="Q265" s="26">
        <f>SUMIF(E102:E153,"=GRNUR",Q102:Q153)</f>
        <v>0</v>
      </c>
      <c r="R265" s="14">
        <f>SUMIF(E102:E153,"=GRNUR",R102:R153)</f>
        <v>1</v>
      </c>
      <c r="S265" s="45">
        <f>SUMIF(E102:E153,"=GRNUR",S102:S153)</f>
        <v>1</v>
      </c>
      <c r="T265" s="83">
        <f>SUMIF(E102:E153,"=GRNUR",T102:T153)</f>
        <v>18</v>
      </c>
      <c r="U265" s="26">
        <f>SUMIF(E102:E153,"=GRNUR",U102:U153)</f>
        <v>0</v>
      </c>
      <c r="V265" s="14">
        <f>SUMIF(E102:E153,"=GRNUR",V102:V153)</f>
        <v>4</v>
      </c>
      <c r="W265" s="45">
        <f>SUMIF(E102:E153,"=GRNUR",W102:W153)</f>
        <v>0</v>
      </c>
      <c r="X265" s="6">
        <f>SUMIF(E102:E153,"=GRNUR",X102:X153)</f>
        <v>0</v>
      </c>
      <c r="Y265" s="26">
        <f t="shared" si="26"/>
        <v>1</v>
      </c>
      <c r="Z265" s="14">
        <f t="shared" si="26"/>
        <v>24</v>
      </c>
      <c r="AA265">
        <f t="shared" si="27"/>
        <v>25</v>
      </c>
    </row>
    <row r="266" spans="2:27" ht="12.75">
      <c r="B266" s="166" t="s">
        <v>25</v>
      </c>
      <c r="C266" s="167"/>
      <c r="D266" s="167"/>
      <c r="E266" s="168" t="s">
        <v>48</v>
      </c>
      <c r="F266" s="169"/>
      <c r="G266" s="26">
        <f>SUMIF(E102:E153,"=GOCG",G102:G153)</f>
        <v>0</v>
      </c>
      <c r="H266" s="83">
        <f>SUMIF(E102:E153,"=GOCG",H102:H153)</f>
        <v>2</v>
      </c>
      <c r="I266" s="26">
        <f>SUMIF(E102:E153,"=GOCG",I102:I153)</f>
        <v>0</v>
      </c>
      <c r="J266" s="14">
        <f>SUMIF(E102:E153,"=GOCG",J102:J153)</f>
        <v>0</v>
      </c>
      <c r="K266" s="45">
        <f>SUMIF(E102:E153,"=GOCG",K102:K153)</f>
        <v>0</v>
      </c>
      <c r="L266" s="83">
        <f>SUMIF(E102:E153,"=GOCG",L102:L153)</f>
        <v>0</v>
      </c>
      <c r="M266" s="26">
        <f>SUMIF(E102:E153,"=GOCG",M102:M153)</f>
        <v>0</v>
      </c>
      <c r="N266" s="14">
        <f>SUMIF(E102:E153,"=GOCG",N102:N153)</f>
        <v>0</v>
      </c>
      <c r="O266" s="26">
        <f>SUMIF(E102:E153,"=GOCE",O102:O153)</f>
        <v>0</v>
      </c>
      <c r="P266" s="14">
        <f>SUMIF(E102:E153,"=GOCG",P102:P153)</f>
        <v>0</v>
      </c>
      <c r="Q266" s="26">
        <f>SUMIF(E102:E153,"=GOCG",Q102:Q153)</f>
        <v>0</v>
      </c>
      <c r="R266" s="14">
        <f>SUMIF(E102:E153,"=GOCG",R102:R153)</f>
        <v>0</v>
      </c>
      <c r="S266" s="45">
        <f>SUMIF(E102:E153,"=GOCG",S102:S153)</f>
        <v>3</v>
      </c>
      <c r="T266" s="83">
        <f>SUMIF(E102:E153,"=GOCG",T102:T153)</f>
        <v>8</v>
      </c>
      <c r="U266" s="26">
        <f>SUMIF(E102:E153,"=GOCG",U102:U153)</f>
        <v>0</v>
      </c>
      <c r="V266" s="14">
        <f>SUMIF(E102:E153,"=GOCG",V102:V153)</f>
        <v>1</v>
      </c>
      <c r="W266" s="45">
        <f>SUMIF(E102:E153,"=GOCG",W102:W153)</f>
        <v>0</v>
      </c>
      <c r="X266" s="6">
        <f>SUMIF(E102:E153,"=GOCG",X102:X153)</f>
        <v>0</v>
      </c>
      <c r="Y266" s="26">
        <f t="shared" si="26"/>
        <v>3</v>
      </c>
      <c r="Z266" s="14">
        <f t="shared" si="26"/>
        <v>11</v>
      </c>
      <c r="AA266">
        <f t="shared" si="27"/>
        <v>14</v>
      </c>
    </row>
    <row r="267" spans="2:27" ht="12.75">
      <c r="B267" s="166" t="s">
        <v>26</v>
      </c>
      <c r="C267" s="167"/>
      <c r="D267" s="167"/>
      <c r="E267" s="168" t="s">
        <v>50</v>
      </c>
      <c r="F267" s="169"/>
      <c r="G267" s="26">
        <f>SUMIF(E102:E153,"=GRPH",G102:G153)</f>
        <v>0</v>
      </c>
      <c r="H267" s="83">
        <f>SUMIF(E102:E153,"=GRPH",H102:H153)</f>
        <v>2</v>
      </c>
      <c r="I267" s="26">
        <f>SUMIF(E102:E153,"=GRPH",I102:I153)</f>
        <v>0</v>
      </c>
      <c r="J267" s="14">
        <f>SUMIF(E102:E153,"=GRPH",J102:J153)</f>
        <v>0</v>
      </c>
      <c r="K267" s="45">
        <f>SUMIF(E102:E153,"=GRPH",K102:K153)</f>
        <v>0</v>
      </c>
      <c r="L267" s="83">
        <f>SUMIF(E102:E153,"=GRPH",L102:L153)</f>
        <v>0</v>
      </c>
      <c r="M267" s="26">
        <f>SUMIF(E102:E153,"=GRPH",M102:M153)</f>
        <v>0</v>
      </c>
      <c r="N267" s="14">
        <f>SUMIF(E102:E153,"=GRPH",N102:N153)</f>
        <v>0</v>
      </c>
      <c r="O267" s="26">
        <f>SUMIF(E102:E153,"=GRPH",O102:O153)</f>
        <v>0</v>
      </c>
      <c r="P267" s="14">
        <f>SUMIF(E102:E153,"=GRPH",P102:P153)</f>
        <v>0</v>
      </c>
      <c r="Q267" s="26">
        <f>SUMIF(E102:E153,"=GRPH",Q102:Q153)</f>
        <v>0</v>
      </c>
      <c r="R267" s="14">
        <f>SUMIF(E102:E153,"=GRPH",R102:R153)</f>
        <v>0</v>
      </c>
      <c r="S267" s="45">
        <f>SUMIF(E102:E153,"=GRPH",S102:S153)</f>
        <v>2</v>
      </c>
      <c r="T267" s="83">
        <f>SUMIF(E102:E153,"=GRPH",T102:T153)</f>
        <v>1</v>
      </c>
      <c r="U267" s="26">
        <f>SUMIF(E102:E153,"=GRPH",U102:U153)</f>
        <v>0</v>
      </c>
      <c r="V267" s="14">
        <f>SUMIF(E102:E153,"=GRPH",V102:V153)</f>
        <v>0</v>
      </c>
      <c r="W267" s="45">
        <f>SUMIF(E102:E153,"=GRPH",W102:W153)</f>
        <v>0</v>
      </c>
      <c r="X267" s="6">
        <f>SUMIF(E102:E153,"=GRPH",X102:X153)</f>
        <v>0</v>
      </c>
      <c r="Y267" s="26">
        <f t="shared" si="26"/>
        <v>2</v>
      </c>
      <c r="Z267" s="14">
        <f t="shared" si="26"/>
        <v>3</v>
      </c>
      <c r="AA267">
        <f t="shared" si="27"/>
        <v>5</v>
      </c>
    </row>
    <row r="268" spans="2:27" ht="12.75">
      <c r="B268" s="162" t="s">
        <v>39</v>
      </c>
      <c r="C268" s="163"/>
      <c r="D268" s="163"/>
      <c r="E268" s="164" t="s">
        <v>33</v>
      </c>
      <c r="F268" s="165"/>
      <c r="G268" s="27">
        <f>SUMIF(E102:E153,"=GS",G102:G153)</f>
        <v>0</v>
      </c>
      <c r="H268" s="84">
        <f>SUMIF(E102:E153,"=GS",H102:H153)</f>
        <v>0</v>
      </c>
      <c r="I268" s="27">
        <f>SUMIF(E102:E153,"=GS",I102:I153)</f>
        <v>0</v>
      </c>
      <c r="J268" s="17">
        <f>SUMIF(E102:E153,"=GS",J102:J153)</f>
        <v>0</v>
      </c>
      <c r="K268" s="46">
        <f>SUMIF(E102:E153,"=GS",K102:K153)</f>
        <v>0</v>
      </c>
      <c r="L268" s="84">
        <f>SUMIF(E102:E153,"=GS",L102:L153)</f>
        <v>0</v>
      </c>
      <c r="M268" s="27">
        <f>SUMIF(E102:E153,"=GS",M102:M153)</f>
        <v>0</v>
      </c>
      <c r="N268" s="17">
        <f>SUMIF(E102:E153,"=GS",N102:N153)</f>
        <v>0</v>
      </c>
      <c r="O268" s="27">
        <f>SUMIF(E102:E153,"=GS",O102:O153)</f>
        <v>0</v>
      </c>
      <c r="P268" s="17">
        <f>SUMIF(E102:E153,"=GS",P102:P153)</f>
        <v>0</v>
      </c>
      <c r="Q268" s="27">
        <f>SUMIF(E102:E153,"=GS",Q102:Q153)</f>
        <v>0</v>
      </c>
      <c r="R268" s="17">
        <f>SUMIF(E102:E153,"=GS",R102:R153)</f>
        <v>0</v>
      </c>
      <c r="S268" s="46">
        <f>SUMIF(E102:E153,"=GS",S102:S153)</f>
        <v>0</v>
      </c>
      <c r="T268" s="84">
        <f>SUMIF(E102:E153,"=GS",T102:T153)</f>
        <v>0</v>
      </c>
      <c r="U268" s="27">
        <f>SUMIF(E102:E153,"=GS",U102:U153)</f>
        <v>0</v>
      </c>
      <c r="V268" s="17">
        <f>SUMIF(E102:E153,"=GS",V102:V153)</f>
        <v>0</v>
      </c>
      <c r="W268" s="46">
        <f>SUMIF(E102:E153,"=GS",W102:W153)</f>
        <v>0</v>
      </c>
      <c r="X268" s="15">
        <f>SUMIF(E102:E153,"=GS",X102:X153)</f>
        <v>0</v>
      </c>
      <c r="Y268" s="27">
        <f t="shared" si="26"/>
        <v>0</v>
      </c>
      <c r="Z268" s="17">
        <f t="shared" si="26"/>
        <v>0</v>
      </c>
      <c r="AA268">
        <f t="shared" si="27"/>
        <v>0</v>
      </c>
    </row>
    <row r="269" spans="2:27" ht="12.75">
      <c r="B269" s="31" t="s">
        <v>27</v>
      </c>
      <c r="D269" s="40"/>
      <c r="F269" s="1"/>
      <c r="G269">
        <f>SUM(G259:G268)</f>
        <v>20</v>
      </c>
      <c r="H269">
        <f>SUM(H259:H268)</f>
        <v>26</v>
      </c>
      <c r="I269">
        <f>SUM(I259:I268)</f>
        <v>7</v>
      </c>
      <c r="J269">
        <f>SUM(J259:J268)</f>
        <v>15</v>
      </c>
      <c r="K269">
        <f aca="true" t="shared" si="28" ref="K269:AA269">SUM(K259:K268)</f>
        <v>1</v>
      </c>
      <c r="L269">
        <f t="shared" si="28"/>
        <v>2</v>
      </c>
      <c r="M269">
        <f t="shared" si="28"/>
        <v>7</v>
      </c>
      <c r="N269">
        <f t="shared" si="28"/>
        <v>6</v>
      </c>
      <c r="O269">
        <f>SUM(O259:O268)</f>
        <v>0</v>
      </c>
      <c r="P269">
        <f>SUM(P259:P268)</f>
        <v>1</v>
      </c>
      <c r="Q269">
        <f t="shared" si="28"/>
        <v>8</v>
      </c>
      <c r="R269">
        <f t="shared" si="28"/>
        <v>16</v>
      </c>
      <c r="S269" s="38">
        <f t="shared" si="28"/>
        <v>152</v>
      </c>
      <c r="T269" s="38">
        <f t="shared" si="28"/>
        <v>203</v>
      </c>
      <c r="U269" s="38">
        <f t="shared" si="28"/>
        <v>33</v>
      </c>
      <c r="V269" s="38">
        <f t="shared" si="28"/>
        <v>30</v>
      </c>
      <c r="W269" s="38">
        <f>SUM(W259:W268)</f>
        <v>1</v>
      </c>
      <c r="X269" s="38">
        <f>SUM(X259:X268)</f>
        <v>3</v>
      </c>
      <c r="Y269">
        <f t="shared" si="28"/>
        <v>229</v>
      </c>
      <c r="Z269">
        <f t="shared" si="28"/>
        <v>302</v>
      </c>
      <c r="AA269">
        <f t="shared" si="28"/>
        <v>531</v>
      </c>
    </row>
    <row r="270" spans="2:24" ht="12.75">
      <c r="B270" s="31"/>
      <c r="D270" s="40"/>
      <c r="F270" s="1"/>
      <c r="S270" s="38"/>
      <c r="T270" s="38"/>
      <c r="U270" s="38"/>
      <c r="V270" s="38"/>
      <c r="W270" s="38"/>
      <c r="X270" s="38"/>
    </row>
    <row r="271" spans="4:6" ht="12.75">
      <c r="D271" s="40"/>
      <c r="F271" s="1"/>
    </row>
    <row r="272" spans="3:26" ht="12.75">
      <c r="C272" s="2" t="s">
        <v>16</v>
      </c>
      <c r="D272" s="40"/>
      <c r="F272" s="1"/>
      <c r="G272" s="130" t="s">
        <v>9</v>
      </c>
      <c r="H272" s="130"/>
      <c r="I272" s="130" t="s">
        <v>11</v>
      </c>
      <c r="J272" s="130"/>
      <c r="K272" s="130" t="s">
        <v>10</v>
      </c>
      <c r="L272" s="130"/>
      <c r="M272" s="130" t="s">
        <v>437</v>
      </c>
      <c r="N272" s="130"/>
      <c r="O272" s="128" t="s">
        <v>438</v>
      </c>
      <c r="P272" s="129"/>
      <c r="Q272" s="130" t="s">
        <v>3</v>
      </c>
      <c r="R272" s="130"/>
      <c r="S272" s="130" t="s">
        <v>4</v>
      </c>
      <c r="T272" s="130"/>
      <c r="U272" s="130" t="s">
        <v>5</v>
      </c>
      <c r="V272" s="130"/>
      <c r="W272" s="128" t="s">
        <v>94</v>
      </c>
      <c r="X272" s="129"/>
      <c r="Y272" s="130" t="s">
        <v>13</v>
      </c>
      <c r="Z272" s="130"/>
    </row>
    <row r="273" spans="2:27" ht="12.75">
      <c r="B273" s="2" t="s">
        <v>56</v>
      </c>
      <c r="D273" s="40"/>
      <c r="E273" s="30" t="s">
        <v>57</v>
      </c>
      <c r="F273" s="1"/>
      <c r="G273" s="24" t="s">
        <v>0</v>
      </c>
      <c r="H273" s="24" t="s">
        <v>6</v>
      </c>
      <c r="I273" s="24" t="s">
        <v>0</v>
      </c>
      <c r="J273" s="24" t="s">
        <v>6</v>
      </c>
      <c r="K273" s="24" t="s">
        <v>0</v>
      </c>
      <c r="L273" s="24" t="s">
        <v>6</v>
      </c>
      <c r="M273" s="33" t="s">
        <v>0</v>
      </c>
      <c r="N273" s="33" t="s">
        <v>6</v>
      </c>
      <c r="O273" s="33" t="s">
        <v>0</v>
      </c>
      <c r="P273" s="33" t="s">
        <v>6</v>
      </c>
      <c r="Q273" s="24" t="s">
        <v>0</v>
      </c>
      <c r="R273" s="24" t="s">
        <v>6</v>
      </c>
      <c r="S273" s="24" t="s">
        <v>0</v>
      </c>
      <c r="T273" s="24" t="s">
        <v>6</v>
      </c>
      <c r="U273" s="24" t="s">
        <v>0</v>
      </c>
      <c r="V273" s="24" t="s">
        <v>6</v>
      </c>
      <c r="W273" s="33" t="s">
        <v>0</v>
      </c>
      <c r="X273" s="33" t="s">
        <v>6</v>
      </c>
      <c r="Y273" s="24" t="s">
        <v>0</v>
      </c>
      <c r="Z273" s="24" t="s">
        <v>6</v>
      </c>
      <c r="AA273" s="28" t="s">
        <v>1</v>
      </c>
    </row>
    <row r="274" spans="2:27" ht="12.75">
      <c r="B274" s="140" t="s">
        <v>19</v>
      </c>
      <c r="C274" s="141"/>
      <c r="D274" s="142"/>
      <c r="E274" s="143" t="s">
        <v>44</v>
      </c>
      <c r="F274" s="144"/>
      <c r="G274" s="25">
        <f>SUMIF(E163:E192,"=GRAS",G163:G192)</f>
        <v>2</v>
      </c>
      <c r="H274" s="82">
        <f>SUMIF(E163:E192,"=GRAS",H163:H192)</f>
        <v>4</v>
      </c>
      <c r="I274" s="25">
        <f>SUMIF(E163:E192,"=GRAS",I163:I192)</f>
        <v>1</v>
      </c>
      <c r="J274" s="13">
        <f>SUMIF(E163:E192,"=GRAS",J163:J192)</f>
        <v>1</v>
      </c>
      <c r="K274" s="47">
        <f>SUMIF(E163:E192,"=GRAS",K163:K192)</f>
        <v>0</v>
      </c>
      <c r="L274" s="82">
        <f>SUMIF(E163:E192,"=GRAS",L163:L192)</f>
        <v>0</v>
      </c>
      <c r="M274" s="25">
        <f>SUMIF(E163:E192,"=GRAS",M163:M192)</f>
        <v>0</v>
      </c>
      <c r="N274" s="13">
        <f>SUMIF(E163:E192,"=GRAS",N163:N192)</f>
        <v>1</v>
      </c>
      <c r="O274" s="25">
        <f>SUMIF(E163:E192,"=GRAS",O163:O192)</f>
        <v>0</v>
      </c>
      <c r="P274" s="13">
        <f>SUMIF(E163:E192,"=GRAS",P163:P192)</f>
        <v>0</v>
      </c>
      <c r="Q274" s="25">
        <f>SUMIF(E163:E192,"=GRAS",Q163:Q192)</f>
        <v>0</v>
      </c>
      <c r="R274" s="13">
        <f>SUMIF(E163:E192,"=GRAS",R163:R192)</f>
        <v>0</v>
      </c>
      <c r="S274" s="47">
        <f>SUMIF(E163:E192,"=GRAS",S163:S192)</f>
        <v>11</v>
      </c>
      <c r="T274" s="82">
        <f>SUMIF(E163:E192,"=GRAS",T163:T192)</f>
        <v>10</v>
      </c>
      <c r="U274" s="25">
        <f>SUMIF(E163:E192,"=GRAS",U163:U192)</f>
        <v>1</v>
      </c>
      <c r="V274" s="13">
        <f>SUMIF(E163:E192,"=GRAS",V163:V192)</f>
        <v>6</v>
      </c>
      <c r="W274" s="47">
        <f>SUMIF(E163:E192,"=GRAS",W163:W192)</f>
        <v>0</v>
      </c>
      <c r="X274" s="11">
        <f>SUMIF(E163:E192,"=GRAS",X163:X192)</f>
        <v>0</v>
      </c>
      <c r="Y274" s="25">
        <f aca="true" t="shared" si="29" ref="Y274:Z281">G274+I274+K274+M274+O274+Q274+S274+U274+W274</f>
        <v>15</v>
      </c>
      <c r="Z274" s="13">
        <f t="shared" si="29"/>
        <v>22</v>
      </c>
      <c r="AA274">
        <f aca="true" t="shared" si="30" ref="AA274:AA281">SUM(Y274:Z274)</f>
        <v>37</v>
      </c>
    </row>
    <row r="275" spans="2:27" ht="12.75">
      <c r="B275" s="145" t="s">
        <v>20</v>
      </c>
      <c r="C275" s="146"/>
      <c r="D275" s="147"/>
      <c r="E275" s="148" t="s">
        <v>51</v>
      </c>
      <c r="F275" s="149"/>
      <c r="G275" s="26">
        <f>SUMIF(E163:E192,"=GRBUS",G163:G192)</f>
        <v>1</v>
      </c>
      <c r="H275" s="83">
        <f>SUMIF(E163:E192,"=GRBUS",H163:H192)</f>
        <v>0</v>
      </c>
      <c r="I275" s="26">
        <f>SUMIF(E163:E192,"=GRBUS",I163:I192)</f>
        <v>0</v>
      </c>
      <c r="J275" s="14">
        <f>SUMIF(E163:E192,"=GRBUS",J163:J192)</f>
        <v>0</v>
      </c>
      <c r="K275" s="45">
        <f>SUMIF(E163:E192,"=GRBUS",K163:K192)</f>
        <v>0</v>
      </c>
      <c r="L275" s="83">
        <f>SUMIF(E163:E192,"=GRBUS",L163:L192)</f>
        <v>0</v>
      </c>
      <c r="M275" s="26">
        <f>SUMIF(E163:E192,"=GRBUS",M163:M192)</f>
        <v>0</v>
      </c>
      <c r="N275" s="14">
        <f>SUMIF(E163:E192,"=GRBUS",N163:N192)</f>
        <v>0</v>
      </c>
      <c r="O275" s="26">
        <f>SUMIF(E163:E192,"=GRBUS",O163:O192)</f>
        <v>0</v>
      </c>
      <c r="P275" s="14">
        <f>SUMIF(E163:E192,"=GRBUS",P163:P192)</f>
        <v>0</v>
      </c>
      <c r="Q275" s="26">
        <f>SUMIF(E163:E192,"=GRBUS",Q163:Q192)</f>
        <v>0</v>
      </c>
      <c r="R275" s="14">
        <f>SUMIF(E163:E192,"=GRBUS",R163:R192)</f>
        <v>0</v>
      </c>
      <c r="S275" s="45">
        <f>SUMIF(E163:E192,"=GRBUS",S163:S192)</f>
        <v>0</v>
      </c>
      <c r="T275" s="83">
        <f>SUMIF(E163:E192,"=GRBUS",T163:T192)</f>
        <v>0</v>
      </c>
      <c r="U275" s="26">
        <f>SUMIF(E163:E192,"=GRBUS",U163:U192)</f>
        <v>0</v>
      </c>
      <c r="V275" s="14">
        <f>SUMIF(E163:E192,"=GRBUS",V163:V192)</f>
        <v>0</v>
      </c>
      <c r="W275" s="45">
        <f>SUMIF(E163:E192,"=GRBUS",W163:W192)</f>
        <v>0</v>
      </c>
      <c r="X275" s="6">
        <f>SUMIF(E163:E192,"=GRBUS",X163:X192)</f>
        <v>0</v>
      </c>
      <c r="Y275" s="26">
        <f t="shared" si="29"/>
        <v>1</v>
      </c>
      <c r="Z275" s="14">
        <f t="shared" si="29"/>
        <v>0</v>
      </c>
      <c r="AA275">
        <f t="shared" si="30"/>
        <v>1</v>
      </c>
    </row>
    <row r="276" spans="2:27" ht="12.75">
      <c r="B276" s="145" t="s">
        <v>21</v>
      </c>
      <c r="C276" s="146"/>
      <c r="D276" s="147"/>
      <c r="E276" s="148" t="s">
        <v>47</v>
      </c>
      <c r="F276" s="149"/>
      <c r="G276" s="26">
        <f>SUMIF(E163:E192,"=GRENG",G163:G192)</f>
        <v>6</v>
      </c>
      <c r="H276" s="83">
        <f>SUMIF(E163:E192,"=GRENG",H163:H192)</f>
        <v>1</v>
      </c>
      <c r="I276" s="26">
        <f>SUMIF(E163:E192,"=GRENG",I163:I192)</f>
        <v>0</v>
      </c>
      <c r="J276" s="14">
        <f>SUMIF(E163:E192,"=GRENG",J163:J192)</f>
        <v>0</v>
      </c>
      <c r="K276" s="45">
        <f>SUMIF(E163:E192,"=GRENG",K163:K192)</f>
        <v>0</v>
      </c>
      <c r="L276" s="83">
        <f>SUMIF(E163:E192,"=GRENG",L163:L192)</f>
        <v>0</v>
      </c>
      <c r="M276" s="26">
        <f>SUMIF(E163:E192,"=GRENG",M163:M192)</f>
        <v>2</v>
      </c>
      <c r="N276" s="14">
        <f>SUMIF(E163:E192,"=GRENG",N163:N192)</f>
        <v>0</v>
      </c>
      <c r="O276" s="26">
        <f>SUMIF(E163:E192,"=GRENG",O163:O192)</f>
        <v>0</v>
      </c>
      <c r="P276" s="14">
        <f>SUMIF(E163:E192,"=GRENG",P163:P192)</f>
        <v>0</v>
      </c>
      <c r="Q276" s="26">
        <f>SUMIF(E163:E192,"=GRENG",Q163:Q192)</f>
        <v>0</v>
      </c>
      <c r="R276" s="14">
        <f>SUMIF(E163:E192,"=GRENG",R163:R192)</f>
        <v>1</v>
      </c>
      <c r="S276" s="45">
        <f>SUMIF(E163:E192,"=GRENG",S163:S192)</f>
        <v>1</v>
      </c>
      <c r="T276" s="83">
        <f>SUMIF(E163:E192,"=GRENG",T163:T192)</f>
        <v>0</v>
      </c>
      <c r="U276" s="26">
        <f>SUMIF(E163:E192,"=GRENG",U163:U192)</f>
        <v>1</v>
      </c>
      <c r="V276" s="14">
        <f>SUMIF(E163:E192,"=GRENG",V163:V192)</f>
        <v>1</v>
      </c>
      <c r="W276" s="45">
        <f>SUMIF(E163:E192,"=GRENG",W163:W192)</f>
        <v>0</v>
      </c>
      <c r="X276" s="6">
        <f>SUMIF(E163:E192,"=GRENG",X163:X192)</f>
        <v>0</v>
      </c>
      <c r="Y276" s="26">
        <f t="shared" si="29"/>
        <v>10</v>
      </c>
      <c r="Z276" s="14">
        <f t="shared" si="29"/>
        <v>3</v>
      </c>
      <c r="AA276">
        <f t="shared" si="30"/>
        <v>13</v>
      </c>
    </row>
    <row r="277" spans="2:27" ht="12.75">
      <c r="B277" s="145" t="s">
        <v>22</v>
      </c>
      <c r="C277" s="146"/>
      <c r="D277" s="147"/>
      <c r="E277" s="150" t="s">
        <v>45</v>
      </c>
      <c r="F277" s="151"/>
      <c r="G277" s="26">
        <f>SUMIF(E163:E192,"=GRELS",G163:G192)</f>
        <v>0</v>
      </c>
      <c r="H277" s="83">
        <f>SUMIF(E163:E192,"=GRELS",H163:H192)</f>
        <v>1</v>
      </c>
      <c r="I277" s="26">
        <f>SUMIF(E163:E192,"=GRELS",I163:I192)</f>
        <v>0</v>
      </c>
      <c r="J277" s="14">
        <f>SUMIF(E163:E192,"=GRELS",J163:J192)</f>
        <v>0</v>
      </c>
      <c r="K277" s="45">
        <f>SUMIF(E163:E192,"=GRELS",K163:K192)</f>
        <v>0</v>
      </c>
      <c r="L277" s="83">
        <f>SUMIF(E163:E192,"=GRELS",L163:L192)</f>
        <v>0</v>
      </c>
      <c r="M277" s="26">
        <f>SUMIF(E163:E192,"=GRELS",M163:M192)</f>
        <v>1</v>
      </c>
      <c r="N277" s="14">
        <f>SUMIF(E163:E192,"=GRELS",N163:N192)</f>
        <v>1</v>
      </c>
      <c r="O277" s="26">
        <f>SUMIF(E163:E192,"=GRELS",O163:O192)</f>
        <v>0</v>
      </c>
      <c r="P277" s="14">
        <f>SUMIF(E163:E192,"=GRELS",P163:P192)</f>
        <v>0</v>
      </c>
      <c r="Q277" s="26">
        <f>SUMIF(E163:E192,"=GRELS",Q163:Q192)</f>
        <v>0</v>
      </c>
      <c r="R277" s="14">
        <f>SUMIF(E163:E192,"=GRELS",R163:R192)</f>
        <v>1</v>
      </c>
      <c r="S277" s="45">
        <f>SUMIF(E163:E192,"=GRELS",S163:S192)</f>
        <v>5</v>
      </c>
      <c r="T277" s="83">
        <f>SUMIF(E163:E192,"=GRELS",T163:T192)</f>
        <v>5</v>
      </c>
      <c r="U277" s="26">
        <f>SUMIF(E163:E192,"=GRELS",U163:U192)</f>
        <v>1</v>
      </c>
      <c r="V277" s="14">
        <f>SUMIF(E163:E192,"=GRELS",V163:V192)</f>
        <v>1</v>
      </c>
      <c r="W277" s="45">
        <f>SUMIF(E163:E192,"=GRELS",W163:W192)</f>
        <v>0</v>
      </c>
      <c r="X277" s="6">
        <f>SUMIF(E163:E192,"=GRELS",X163:X192)</f>
        <v>0</v>
      </c>
      <c r="Y277" s="26">
        <f t="shared" si="29"/>
        <v>7</v>
      </c>
      <c r="Z277" s="14">
        <f t="shared" si="29"/>
        <v>9</v>
      </c>
      <c r="AA277">
        <f t="shared" si="30"/>
        <v>16</v>
      </c>
    </row>
    <row r="278" spans="2:27" ht="12.75">
      <c r="B278" s="145" t="s">
        <v>23</v>
      </c>
      <c r="C278" s="146"/>
      <c r="D278" s="147"/>
      <c r="E278" s="150" t="s">
        <v>46</v>
      </c>
      <c r="F278" s="151"/>
      <c r="G278" s="26">
        <f>SUMIF(E163:E192,"=GRHSS",G163:G192)</f>
        <v>1</v>
      </c>
      <c r="H278" s="83">
        <f>SUMIF(E163:E192,"=GRHSS",H163:H192)</f>
        <v>1</v>
      </c>
      <c r="I278" s="26">
        <f>SUMIF(E163:E192,"=GRHSS",I163:I192)</f>
        <v>0</v>
      </c>
      <c r="J278" s="14">
        <f>SUMIF(E163:E192,"=GRHSS",J163:J192)</f>
        <v>1</v>
      </c>
      <c r="K278" s="45">
        <f>SUMIF(E163:E192,"=GRHSS",K163:K192)</f>
        <v>0</v>
      </c>
      <c r="L278" s="83">
        <f>SUMIF(E163:E192,"=GRHSS",L163:L192)</f>
        <v>0</v>
      </c>
      <c r="M278" s="26">
        <f>SUMIF(E163:E192,"=GRHSS",M163:M192)</f>
        <v>1</v>
      </c>
      <c r="N278" s="14">
        <f>SUMIF(E163:E192,"=GRHSS",N163:N192)</f>
        <v>0</v>
      </c>
      <c r="O278" s="26">
        <f>SUMIF(E163:E192,"=GRHSS",O163:O192)</f>
        <v>0</v>
      </c>
      <c r="P278" s="14">
        <f>SUMIF(E163:E192,"=GRHSS",P163:P192)</f>
        <v>0</v>
      </c>
      <c r="Q278" s="26">
        <f>SUMIF(E163:E192,"=GRHSS",Q163:Q192)</f>
        <v>0</v>
      </c>
      <c r="R278" s="14">
        <f>SUMIF(E163:E192,"=GRHSS",R163:R192)</f>
        <v>0</v>
      </c>
      <c r="S278" s="45">
        <f>SUMIF(E163:E192,"=GRHSS",S163:S192)</f>
        <v>9</v>
      </c>
      <c r="T278" s="83">
        <f>SUMIF(E163:E192,"=GRHSS",T163:T192)</f>
        <v>17</v>
      </c>
      <c r="U278" s="26">
        <f>SUMIF(E163:E192,"=GRHSS",U163:U192)</f>
        <v>2</v>
      </c>
      <c r="V278" s="14">
        <f>SUMIF(E163:E192,"=GRHSS",V163:V192)</f>
        <v>8</v>
      </c>
      <c r="W278" s="45">
        <f>SUMIF(E163:E192,"=GRHSS",W163:W192)</f>
        <v>0</v>
      </c>
      <c r="X278" s="6">
        <f>SUMIF(E163:E192,"=GRHSS",X163:X192)</f>
        <v>0</v>
      </c>
      <c r="Y278" s="26">
        <f t="shared" si="29"/>
        <v>13</v>
      </c>
      <c r="Z278" s="14">
        <f t="shared" si="29"/>
        <v>27</v>
      </c>
      <c r="AA278">
        <f t="shared" si="30"/>
        <v>40</v>
      </c>
    </row>
    <row r="279" spans="2:27" ht="12.75">
      <c r="B279" s="145" t="s">
        <v>24</v>
      </c>
      <c r="C279" s="146"/>
      <c r="D279" s="147"/>
      <c r="E279" s="150" t="s">
        <v>49</v>
      </c>
      <c r="F279" s="151"/>
      <c r="G279" s="26">
        <f>SUMIF(E163:E192,"=GRNUR",G163:G192)</f>
        <v>0</v>
      </c>
      <c r="H279" s="83">
        <f>SUMIF(E163:E192,"=GRNUR",H163:H192)</f>
        <v>0</v>
      </c>
      <c r="I279" s="26">
        <f>SUMIF(E163:E192,"=GRNUR",I163:I192)</f>
        <v>0</v>
      </c>
      <c r="J279" s="14">
        <f>SUMIF(E163:E192,"=GRNUR",J163:J192)</f>
        <v>0</v>
      </c>
      <c r="K279" s="45">
        <f>SUMIF(E163:E192,"=GRNUR",K163:K192)</f>
        <v>0</v>
      </c>
      <c r="L279" s="83">
        <f>SUMIF(E163:E192,"=GRNUR",L163:L192)</f>
        <v>0</v>
      </c>
      <c r="M279" s="26">
        <f>SUMIF(E163:E192,"=GRNUR",M163:M192)</f>
        <v>0</v>
      </c>
      <c r="N279" s="14">
        <f>SUMIF(E163:E192,"=GRNUR",N163:N192)</f>
        <v>0</v>
      </c>
      <c r="O279" s="26">
        <f>SUMIF(E163:E192,"=GRNUR",O163:O192)</f>
        <v>0</v>
      </c>
      <c r="P279" s="14">
        <f>SUMIF(E163:E192,"=GRNUR",P163:P192)</f>
        <v>0</v>
      </c>
      <c r="Q279" s="26">
        <f>SUMIF(E163:E192,"=GRNUR",Q163:Q192)</f>
        <v>0</v>
      </c>
      <c r="R279" s="14">
        <f>SUMIF(E163:E192,"=GRNUR",R163:R192)</f>
        <v>0</v>
      </c>
      <c r="S279" s="45">
        <f>SUMIF(E163:E192,"GRNUR",S163:S192)</f>
        <v>0</v>
      </c>
      <c r="T279" s="83">
        <f>SUMIF(E163:E192,"=GRNUR",T163:T192)</f>
        <v>5</v>
      </c>
      <c r="U279" s="26">
        <f>SUMIF(E163:E192,"=GRNUR",U163:U192)</f>
        <v>0</v>
      </c>
      <c r="V279" s="14">
        <f>SUMIF(E163:E192,"=GRNUR",V163:V192)</f>
        <v>0</v>
      </c>
      <c r="W279" s="45">
        <f>SUMIF(E163:E192,"=GRNUR",W163:W192)</f>
        <v>0</v>
      </c>
      <c r="X279" s="6">
        <f>SUMIF(E163:E192,"=GRNUR",X163:X192)</f>
        <v>0</v>
      </c>
      <c r="Y279" s="26">
        <f t="shared" si="29"/>
        <v>0</v>
      </c>
      <c r="Z279" s="14">
        <f t="shared" si="29"/>
        <v>5</v>
      </c>
      <c r="AA279">
        <f t="shared" si="30"/>
        <v>5</v>
      </c>
    </row>
    <row r="280" spans="2:27" ht="12.75">
      <c r="B280" s="145" t="s">
        <v>25</v>
      </c>
      <c r="C280" s="146"/>
      <c r="D280" s="147"/>
      <c r="E280" s="168" t="s">
        <v>48</v>
      </c>
      <c r="F280" s="169"/>
      <c r="G280" s="26">
        <f>SUMIF(E163:E192,"=GOCG",G163:G192)</f>
        <v>0</v>
      </c>
      <c r="H280" s="83">
        <f>SUMIF(E163:E192,"=GOCG",H163:H192)</f>
        <v>1</v>
      </c>
      <c r="I280" s="26">
        <f>SUMIF(E163:E192,"=GOCG",I163:I192)</f>
        <v>0</v>
      </c>
      <c r="J280" s="14">
        <f>SUMIF(E163:E192,"=GOCG",J163:J192)</f>
        <v>0</v>
      </c>
      <c r="K280" s="45">
        <f>SUMIF(E163:E192,"=GOCG",K163:K192)</f>
        <v>0</v>
      </c>
      <c r="L280" s="83">
        <f>SUMIF(E163:E192,"=GOCG",L163:L192)</f>
        <v>0</v>
      </c>
      <c r="M280" s="26">
        <f>SUMIF(E163:E192,"=GOCG",M163:M192)</f>
        <v>0</v>
      </c>
      <c r="N280" s="14">
        <f>SUMIF(E163:E192,"=GOCG",N163:N192)</f>
        <v>0</v>
      </c>
      <c r="O280" s="26">
        <f>SUMIF(E163:E192,"=GOCE",O163:O192)</f>
        <v>0</v>
      </c>
      <c r="P280" s="14">
        <f>SUMIF(E163:E192,"=GOCE",P163:P192)</f>
        <v>0</v>
      </c>
      <c r="Q280" s="26">
        <f>SUMIF(E163:E192,"=GOCG",Q163:Q192)</f>
        <v>0</v>
      </c>
      <c r="R280" s="14">
        <f>SUMIF(E163:E192,"=GOCG",R163:R192)</f>
        <v>0</v>
      </c>
      <c r="S280" s="45">
        <f>SUMIF(E163:E192,"=GOCG",S163:S192)</f>
        <v>2</v>
      </c>
      <c r="T280" s="83">
        <f>SUMIF(E163:E192,"=GOCG",T163:T192)</f>
        <v>6</v>
      </c>
      <c r="U280" s="26">
        <f>SUMIF(E163:E192,"=GOCG",U163:U192)</f>
        <v>0</v>
      </c>
      <c r="V280" s="14">
        <f>SUMIF(E163:E192,"=GOCG",V163:V192)</f>
        <v>0</v>
      </c>
      <c r="W280" s="45">
        <f>SUMIF(E163:E192,"=GOCG",W163:W192)</f>
        <v>0</v>
      </c>
      <c r="X280" s="6">
        <f>SUMIF(E163:E192,"=GOCG",X163:X192)</f>
        <v>0</v>
      </c>
      <c r="Y280" s="26">
        <f t="shared" si="29"/>
        <v>2</v>
      </c>
      <c r="Z280" s="14">
        <f t="shared" si="29"/>
        <v>7</v>
      </c>
      <c r="AA280">
        <f t="shared" si="30"/>
        <v>9</v>
      </c>
    </row>
    <row r="281" spans="2:27" ht="12.75">
      <c r="B281" s="152" t="s">
        <v>26</v>
      </c>
      <c r="C281" s="153"/>
      <c r="D281" s="154"/>
      <c r="E281" s="164" t="s">
        <v>50</v>
      </c>
      <c r="F281" s="165"/>
      <c r="G281" s="27">
        <f>SUMIF(E163:E192,"=GRPH",G163:G192)</f>
        <v>3</v>
      </c>
      <c r="H281" s="84">
        <f>SUMIF(E163:E192,"=GRPH",H163:H192)</f>
        <v>1</v>
      </c>
      <c r="I281" s="27">
        <f>SUMIF(E163:E192,"=GRPH",I163:I192)</f>
        <v>0</v>
      </c>
      <c r="J281" s="17">
        <f>SUMIF(E163:E192,"=GRPH",J163:J192)</f>
        <v>0</v>
      </c>
      <c r="K281" s="46">
        <f>SUMIF(E163:E192,"=GRPH",K163:K192)</f>
        <v>0</v>
      </c>
      <c r="L281" s="84">
        <f>SUMIF(E163:E192,"=GRPH",L163:L192)</f>
        <v>0</v>
      </c>
      <c r="M281" s="27">
        <f>SUMIF(E163:E192,"=GRPH",M163:M192)</f>
        <v>1</v>
      </c>
      <c r="N281" s="17">
        <f>SUMIF(E163:E192,"=GRPH",N163:N192)</f>
        <v>1</v>
      </c>
      <c r="O281" s="27">
        <f>SUMIF(E163:E192,"=GRPH",O163:O192)</f>
        <v>0</v>
      </c>
      <c r="P281" s="17">
        <f>SUMIF(E163:E192,"=GRPH",P163:P192)</f>
        <v>0</v>
      </c>
      <c r="Q281" s="27">
        <f>SUMIF(E163:E192,"=GRPH",Q163:Q192)</f>
        <v>0</v>
      </c>
      <c r="R281" s="17">
        <f>SUMIF(E163:E192,"=GRPH",R163:R192)</f>
        <v>0</v>
      </c>
      <c r="S281" s="46">
        <f>SUMIF(E163:E192,"=GRPH",S163:S192)</f>
        <v>0</v>
      </c>
      <c r="T281" s="84">
        <f>SUMIF(E163:E192,"=GRPH",T163:T192)</f>
        <v>0</v>
      </c>
      <c r="U281" s="27">
        <f>SUMIF(E163:E192,"=GRPH",U163:U192)</f>
        <v>0</v>
      </c>
      <c r="V281" s="17">
        <f>SUMIF(E163:E192,"=GRPH",V163:V192)</f>
        <v>1</v>
      </c>
      <c r="W281" s="46">
        <f>SUMIF(E163:E192,"=GRPH",W163:W192)</f>
        <v>1</v>
      </c>
      <c r="X281" s="15">
        <f>SUMIF(E163:E192,"=GRPH",X163:X192)</f>
        <v>0</v>
      </c>
      <c r="Y281" s="27">
        <f t="shared" si="29"/>
        <v>5</v>
      </c>
      <c r="Z281" s="17">
        <f t="shared" si="29"/>
        <v>3</v>
      </c>
      <c r="AA281">
        <f t="shared" si="30"/>
        <v>8</v>
      </c>
    </row>
    <row r="282" spans="2:27" ht="12.75">
      <c r="B282" s="31" t="s">
        <v>27</v>
      </c>
      <c r="D282" s="40"/>
      <c r="F282" s="1"/>
      <c r="G282">
        <f aca="true" t="shared" si="31" ref="G282:AA282">SUM(G274:G281)</f>
        <v>13</v>
      </c>
      <c r="H282">
        <f t="shared" si="31"/>
        <v>9</v>
      </c>
      <c r="I282">
        <f t="shared" si="31"/>
        <v>1</v>
      </c>
      <c r="J282">
        <f t="shared" si="31"/>
        <v>2</v>
      </c>
      <c r="K282">
        <f t="shared" si="31"/>
        <v>0</v>
      </c>
      <c r="L282">
        <f t="shared" si="31"/>
        <v>0</v>
      </c>
      <c r="M282">
        <f t="shared" si="31"/>
        <v>5</v>
      </c>
      <c r="N282">
        <f t="shared" si="31"/>
        <v>3</v>
      </c>
      <c r="O282">
        <f>SUM(O274:O281)</f>
        <v>0</v>
      </c>
      <c r="P282">
        <f>SUM(P274:P281)</f>
        <v>0</v>
      </c>
      <c r="Q282">
        <f t="shared" si="31"/>
        <v>0</v>
      </c>
      <c r="R282">
        <f t="shared" si="31"/>
        <v>2</v>
      </c>
      <c r="S282">
        <f t="shared" si="31"/>
        <v>28</v>
      </c>
      <c r="T282">
        <f t="shared" si="31"/>
        <v>43</v>
      </c>
      <c r="U282">
        <f t="shared" si="31"/>
        <v>5</v>
      </c>
      <c r="V282">
        <f t="shared" si="31"/>
        <v>17</v>
      </c>
      <c r="W282">
        <f>SUM(W274:W281)</f>
        <v>1</v>
      </c>
      <c r="X282">
        <f>SUM(X274:X281)</f>
        <v>0</v>
      </c>
      <c r="Y282">
        <f t="shared" si="31"/>
        <v>53</v>
      </c>
      <c r="Z282">
        <f t="shared" si="31"/>
        <v>76</v>
      </c>
      <c r="AA282">
        <f t="shared" si="31"/>
        <v>129</v>
      </c>
    </row>
    <row r="283" spans="2:6" ht="12.75">
      <c r="B283" s="31"/>
      <c r="D283" s="40"/>
      <c r="F283" s="1"/>
    </row>
    <row r="284" spans="4:6" ht="12.75">
      <c r="D284" s="40"/>
      <c r="F284" s="1"/>
    </row>
    <row r="285" spans="3:26" ht="12.75">
      <c r="C285" s="2" t="s">
        <v>92</v>
      </c>
      <c r="D285" s="40"/>
      <c r="F285" s="1"/>
      <c r="G285" s="130" t="s">
        <v>9</v>
      </c>
      <c r="H285" s="130"/>
      <c r="I285" s="130" t="s">
        <v>11</v>
      </c>
      <c r="J285" s="130"/>
      <c r="K285" s="130" t="s">
        <v>10</v>
      </c>
      <c r="L285" s="130"/>
      <c r="M285" s="130" t="s">
        <v>437</v>
      </c>
      <c r="N285" s="130"/>
      <c r="O285" s="128" t="s">
        <v>438</v>
      </c>
      <c r="P285" s="129"/>
      <c r="Q285" s="130" t="s">
        <v>3</v>
      </c>
      <c r="R285" s="130"/>
      <c r="S285" s="130" t="s">
        <v>4</v>
      </c>
      <c r="T285" s="130"/>
      <c r="U285" s="130" t="s">
        <v>5</v>
      </c>
      <c r="V285" s="130"/>
      <c r="W285" s="128" t="s">
        <v>94</v>
      </c>
      <c r="X285" s="129"/>
      <c r="Y285" s="130" t="s">
        <v>13</v>
      </c>
      <c r="Z285" s="130"/>
    </row>
    <row r="286" spans="2:27" ht="12.75">
      <c r="B286" s="2" t="s">
        <v>56</v>
      </c>
      <c r="D286" s="40"/>
      <c r="E286" s="30" t="s">
        <v>57</v>
      </c>
      <c r="F286" s="1"/>
      <c r="G286" s="24" t="s">
        <v>0</v>
      </c>
      <c r="H286" s="24" t="s">
        <v>6</v>
      </c>
      <c r="I286" s="24" t="s">
        <v>0</v>
      </c>
      <c r="J286" s="24" t="s">
        <v>6</v>
      </c>
      <c r="K286" s="24" t="s">
        <v>0</v>
      </c>
      <c r="L286" s="24" t="s">
        <v>6</v>
      </c>
      <c r="M286" s="33" t="s">
        <v>0</v>
      </c>
      <c r="N286" s="33" t="s">
        <v>6</v>
      </c>
      <c r="O286" s="33" t="s">
        <v>0</v>
      </c>
      <c r="P286" s="33" t="s">
        <v>6</v>
      </c>
      <c r="Q286" s="24" t="s">
        <v>0</v>
      </c>
      <c r="R286" s="24" t="s">
        <v>6</v>
      </c>
      <c r="S286" s="24" t="s">
        <v>0</v>
      </c>
      <c r="T286" s="24" t="s">
        <v>6</v>
      </c>
      <c r="U286" s="24" t="s">
        <v>0</v>
      </c>
      <c r="V286" s="24" t="s">
        <v>6</v>
      </c>
      <c r="W286" s="33" t="s">
        <v>0</v>
      </c>
      <c r="X286" s="33" t="s">
        <v>6</v>
      </c>
      <c r="Y286" s="24" t="s">
        <v>0</v>
      </c>
      <c r="Z286" s="24" t="s">
        <v>6</v>
      </c>
      <c r="AA286" s="28" t="s">
        <v>1</v>
      </c>
    </row>
    <row r="287" spans="2:27" ht="12.75">
      <c r="B287" s="170" t="s">
        <v>26</v>
      </c>
      <c r="C287" s="171"/>
      <c r="D287" s="171"/>
      <c r="E287" s="172" t="s">
        <v>50</v>
      </c>
      <c r="F287" s="173"/>
      <c r="G287" s="36">
        <f>SUMIF(E202:E202,"=PHARM",G202:G202)</f>
        <v>0</v>
      </c>
      <c r="H287" s="94">
        <f>SUMIF(E202:E202,"=PHARM",H202:H202)</f>
        <v>2</v>
      </c>
      <c r="I287" s="36">
        <f>SUMIF(E202:E202,"=PHARM",I202:I202)</f>
        <v>2</v>
      </c>
      <c r="J287" s="23">
        <f>SUMIF(E202:E202,"=PHARM",J202:J202)</f>
        <v>2</v>
      </c>
      <c r="K287" s="70">
        <f>SUMIF(E202:E202,"=PHARM",K202:K202)</f>
        <v>0</v>
      </c>
      <c r="L287" s="94">
        <f>SUMIF(E202:E202,"=PHARM",L202:L202)</f>
        <v>0</v>
      </c>
      <c r="M287" s="36">
        <f>SUMIF(E202:E202,"=PHARM",M202:M202)</f>
        <v>2</v>
      </c>
      <c r="N287" s="23">
        <f>SUMIF(E202:E202,"=PHARM",N202:N202)</f>
        <v>3</v>
      </c>
      <c r="O287" s="36">
        <f>SUMIF(E202:E202,"=PHARM",O202:O202)</f>
        <v>0</v>
      </c>
      <c r="P287" s="23">
        <f>SUMIF(E202:E202,"=PHARM",P202:P202)</f>
        <v>0</v>
      </c>
      <c r="Q287" s="36">
        <f>SUMIF(E202:E202,"=PHARM",Q202:Q202)</f>
        <v>1</v>
      </c>
      <c r="R287" s="23">
        <f>SUMIF(E202:E202,"=PHARM",R202:R202)</f>
        <v>0</v>
      </c>
      <c r="S287" s="70">
        <f>SUMIF(E202:E202,"=PHARM",S202:S202)</f>
        <v>36</v>
      </c>
      <c r="T287" s="94">
        <f>SUMIF(E202:E202,"=PHARM",T202:T202)</f>
        <v>42</v>
      </c>
      <c r="U287" s="36">
        <f>SUMIF(E202:E202,"=PHARM",U202:U202)</f>
        <v>5</v>
      </c>
      <c r="V287" s="23">
        <f>SUMIF(E202:E202,"=PHARM",V202:V202)</f>
        <v>6</v>
      </c>
      <c r="W287" s="70">
        <f>SUMIF(E202:E202,"=PHARM",W202:W202)</f>
        <v>0</v>
      </c>
      <c r="X287" s="21">
        <f>SUMIF(E202:E202,"=PHARM",X202:X202)</f>
        <v>0</v>
      </c>
      <c r="Y287" s="36">
        <f>G287+I287+K287+M287+O287+Q287+S287+U287+W287</f>
        <v>46</v>
      </c>
      <c r="Z287" s="23">
        <f>H287+J287+L287+N287+P287+R287+T287+V287+X287</f>
        <v>55</v>
      </c>
      <c r="AA287">
        <f>SUM(Y287:Z287)</f>
        <v>101</v>
      </c>
    </row>
    <row r="288" spans="2:27" ht="12.75">
      <c r="B288" s="31" t="s">
        <v>27</v>
      </c>
      <c r="D288" s="40"/>
      <c r="F288" s="1"/>
      <c r="G288">
        <f>SUM(G287)</f>
        <v>0</v>
      </c>
      <c r="H288">
        <f aca="true" t="shared" si="32" ref="H288:AA288">SUM(H287)</f>
        <v>2</v>
      </c>
      <c r="I288">
        <f t="shared" si="32"/>
        <v>2</v>
      </c>
      <c r="J288">
        <f t="shared" si="32"/>
        <v>2</v>
      </c>
      <c r="K288">
        <f t="shared" si="32"/>
        <v>0</v>
      </c>
      <c r="L288">
        <f t="shared" si="32"/>
        <v>0</v>
      </c>
      <c r="M288">
        <f t="shared" si="32"/>
        <v>2</v>
      </c>
      <c r="N288">
        <f t="shared" si="32"/>
        <v>3</v>
      </c>
      <c r="O288">
        <f>SUM(O287)</f>
        <v>0</v>
      </c>
      <c r="P288">
        <f>SUM(P287)</f>
        <v>0</v>
      </c>
      <c r="Q288">
        <f t="shared" si="32"/>
        <v>1</v>
      </c>
      <c r="R288">
        <f t="shared" si="32"/>
        <v>0</v>
      </c>
      <c r="S288">
        <f t="shared" si="32"/>
        <v>36</v>
      </c>
      <c r="T288">
        <f t="shared" si="32"/>
        <v>42</v>
      </c>
      <c r="U288">
        <f t="shared" si="32"/>
        <v>5</v>
      </c>
      <c r="V288">
        <f t="shared" si="32"/>
        <v>6</v>
      </c>
      <c r="W288">
        <f>SUM(W287)</f>
        <v>0</v>
      </c>
      <c r="X288">
        <f>SUM(X287)</f>
        <v>0</v>
      </c>
      <c r="Y288">
        <f t="shared" si="32"/>
        <v>46</v>
      </c>
      <c r="Z288">
        <f t="shared" si="32"/>
        <v>55</v>
      </c>
      <c r="AA288">
        <f t="shared" si="32"/>
        <v>101</v>
      </c>
    </row>
    <row r="289" spans="4:6" ht="12.75">
      <c r="D289" s="40"/>
      <c r="F289" s="1"/>
    </row>
    <row r="290" spans="4:6" ht="12.75">
      <c r="D290" s="40"/>
      <c r="F290" s="1"/>
    </row>
    <row r="291" spans="3:26" ht="12.75">
      <c r="C291" s="2" t="s">
        <v>37</v>
      </c>
      <c r="D291" s="40"/>
      <c r="F291" s="1"/>
      <c r="G291" s="130" t="s">
        <v>9</v>
      </c>
      <c r="H291" s="130"/>
      <c r="I291" s="130" t="s">
        <v>11</v>
      </c>
      <c r="J291" s="130"/>
      <c r="K291" s="130" t="s">
        <v>10</v>
      </c>
      <c r="L291" s="130"/>
      <c r="M291" s="130" t="s">
        <v>437</v>
      </c>
      <c r="N291" s="130"/>
      <c r="O291" s="128" t="s">
        <v>438</v>
      </c>
      <c r="P291" s="129"/>
      <c r="Q291" s="130" t="s">
        <v>3</v>
      </c>
      <c r="R291" s="130"/>
      <c r="S291" s="130" t="s">
        <v>4</v>
      </c>
      <c r="T291" s="130"/>
      <c r="U291" s="130" t="s">
        <v>5</v>
      </c>
      <c r="V291" s="130"/>
      <c r="W291" s="128" t="s">
        <v>94</v>
      </c>
      <c r="X291" s="129"/>
      <c r="Y291" s="130" t="s">
        <v>13</v>
      </c>
      <c r="Z291" s="130"/>
    </row>
    <row r="292" spans="2:27" ht="12.75">
      <c r="B292" s="2" t="s">
        <v>56</v>
      </c>
      <c r="D292" s="40"/>
      <c r="E292" s="30" t="s">
        <v>57</v>
      </c>
      <c r="F292" s="1"/>
      <c r="G292" s="24" t="s">
        <v>0</v>
      </c>
      <c r="H292" s="24" t="s">
        <v>6</v>
      </c>
      <c r="I292" s="24" t="s">
        <v>0</v>
      </c>
      <c r="J292" s="24" t="s">
        <v>6</v>
      </c>
      <c r="K292" s="24" t="s">
        <v>0</v>
      </c>
      <c r="L292" s="24" t="s">
        <v>6</v>
      </c>
      <c r="M292" s="33" t="s">
        <v>0</v>
      </c>
      <c r="N292" s="33" t="s">
        <v>6</v>
      </c>
      <c r="O292" s="33" t="s">
        <v>0</v>
      </c>
      <c r="P292" s="33" t="s">
        <v>6</v>
      </c>
      <c r="Q292" s="24" t="s">
        <v>0</v>
      </c>
      <c r="R292" s="24" t="s">
        <v>6</v>
      </c>
      <c r="S292" s="24" t="s">
        <v>0</v>
      </c>
      <c r="T292" s="24" t="s">
        <v>6</v>
      </c>
      <c r="U292" s="24" t="s">
        <v>0</v>
      </c>
      <c r="V292" s="24" t="s">
        <v>6</v>
      </c>
      <c r="W292" s="33" t="s">
        <v>0</v>
      </c>
      <c r="X292" s="33" t="s">
        <v>6</v>
      </c>
      <c r="Y292" s="24" t="s">
        <v>0</v>
      </c>
      <c r="Z292" s="24" t="s">
        <v>6</v>
      </c>
      <c r="AA292" s="28" t="s">
        <v>1</v>
      </c>
    </row>
    <row r="293" spans="2:27" ht="12.75">
      <c r="B293" s="174"/>
      <c r="C293" s="175"/>
      <c r="D293" s="176"/>
      <c r="E293" s="177"/>
      <c r="F293" s="178"/>
      <c r="G293" s="36">
        <f>SUMIF(E213:E213,"=GRHSS",G213:G213)</f>
        <v>0</v>
      </c>
      <c r="H293" s="94">
        <f>SUMIF(E213:E213,"=GRGRHSSS",H213:H213)</f>
        <v>0</v>
      </c>
      <c r="I293" s="36">
        <f>SUMIF(E213:E213,"=GRHSS",I213:I213)</f>
        <v>0</v>
      </c>
      <c r="J293" s="23">
        <f>SUMIF(E213:E213,"=GRHSS",J213:J213)</f>
        <v>0</v>
      </c>
      <c r="K293" s="70">
        <f>SUMIF(E213:E213,"=GRHSS",K213:K213)</f>
        <v>0</v>
      </c>
      <c r="L293" s="94">
        <f>SUMIF(E213:E213,"=GRHSS",L213:L213)</f>
        <v>0</v>
      </c>
      <c r="M293" s="36">
        <f>SUMIF(E213:E213,"=GRHSS",M213:M213)</f>
        <v>0</v>
      </c>
      <c r="N293" s="23">
        <f>SUMIF(E213:E213,"=GRHSS",N213:N213)</f>
        <v>0</v>
      </c>
      <c r="O293" s="36">
        <f>SUMIF(E213:E213,"=GRHSS",O213:O213)</f>
        <v>0</v>
      </c>
      <c r="P293" s="23">
        <f>SUMIF(E213:E213,"=GRHSS",P213:P213)</f>
        <v>0</v>
      </c>
      <c r="Q293" s="36">
        <f>SUMIF(E213:E213,"=GRHSS",Q213:Q213)</f>
        <v>0</v>
      </c>
      <c r="R293" s="23">
        <f>SUMIF(E213:E213,"=GRHSS",R213:R213)</f>
        <v>0</v>
      </c>
      <c r="S293" s="70">
        <f>SUMIF(E213:E213,"=GRHSS",S213:S213)</f>
        <v>0</v>
      </c>
      <c r="T293" s="94">
        <f>SUMIF(E213:E213,"=GRHSS",T213:T213)</f>
        <v>0</v>
      </c>
      <c r="U293" s="36">
        <f>SUMIF(E213:E213,"=GRHSS",U213:U213)</f>
        <v>0</v>
      </c>
      <c r="V293" s="23">
        <f>SUMIF(E213:E213,"=GRHSS",V213:V213)</f>
        <v>0</v>
      </c>
      <c r="W293" s="70">
        <f>SUMIF(E213:E213,"=GRHSS",W213:W213)</f>
        <v>0</v>
      </c>
      <c r="X293" s="21">
        <f>SUMIF(G213:G213,"=GRHSS",X213:X213)</f>
        <v>0</v>
      </c>
      <c r="Y293" s="36">
        <f>G293+I293+K293+M293+O293+Q293+S293+U293+W293</f>
        <v>0</v>
      </c>
      <c r="Z293" s="23">
        <f>H293+J293+L293+N293+P293+R293+T293+V293+X293</f>
        <v>0</v>
      </c>
      <c r="AA293">
        <f>SUM(Y293:Z293)</f>
        <v>0</v>
      </c>
    </row>
    <row r="294" spans="2:27" ht="12.75">
      <c r="B294" s="31" t="s">
        <v>27</v>
      </c>
      <c r="D294" s="40"/>
      <c r="F294" s="1"/>
      <c r="G294">
        <f aca="true" t="shared" si="33" ref="G294:AA294">SUM(G293)</f>
        <v>0</v>
      </c>
      <c r="H294">
        <f t="shared" si="33"/>
        <v>0</v>
      </c>
      <c r="I294">
        <f t="shared" si="33"/>
        <v>0</v>
      </c>
      <c r="J294">
        <f t="shared" si="33"/>
        <v>0</v>
      </c>
      <c r="K294">
        <f t="shared" si="33"/>
        <v>0</v>
      </c>
      <c r="L294">
        <f t="shared" si="33"/>
        <v>0</v>
      </c>
      <c r="M294">
        <f t="shared" si="33"/>
        <v>0</v>
      </c>
      <c r="N294">
        <f t="shared" si="33"/>
        <v>0</v>
      </c>
      <c r="O294">
        <f>SUM(O293)</f>
        <v>0</v>
      </c>
      <c r="P294">
        <f>SUM(P293)</f>
        <v>0</v>
      </c>
      <c r="Q294">
        <f t="shared" si="33"/>
        <v>0</v>
      </c>
      <c r="R294">
        <f t="shared" si="33"/>
        <v>0</v>
      </c>
      <c r="S294">
        <f t="shared" si="33"/>
        <v>0</v>
      </c>
      <c r="T294">
        <f t="shared" si="33"/>
        <v>0</v>
      </c>
      <c r="U294">
        <f t="shared" si="33"/>
        <v>0</v>
      </c>
      <c r="V294">
        <f t="shared" si="33"/>
        <v>0</v>
      </c>
      <c r="W294">
        <f>SUM(W293)</f>
        <v>0</v>
      </c>
      <c r="X294">
        <f>SUM(X293)</f>
        <v>0</v>
      </c>
      <c r="Y294">
        <f t="shared" si="33"/>
        <v>0</v>
      </c>
      <c r="Z294">
        <f t="shared" si="33"/>
        <v>0</v>
      </c>
      <c r="AA294">
        <f t="shared" si="33"/>
        <v>0</v>
      </c>
    </row>
    <row r="295" spans="4:6" ht="12.75">
      <c r="D295" s="40"/>
      <c r="F295" s="1"/>
    </row>
  </sheetData>
  <sheetProtection/>
  <mergeCells count="173">
    <mergeCell ref="W291:X291"/>
    <mergeCell ref="Y291:Z291"/>
    <mergeCell ref="B293:D293"/>
    <mergeCell ref="E293:F293"/>
    <mergeCell ref="O291:P291"/>
    <mergeCell ref="Q291:R291"/>
    <mergeCell ref="S291:T291"/>
    <mergeCell ref="U291:V291"/>
    <mergeCell ref="G291:H291"/>
    <mergeCell ref="I291:J291"/>
    <mergeCell ref="K291:L291"/>
    <mergeCell ref="M291:N291"/>
    <mergeCell ref="W285:X285"/>
    <mergeCell ref="Y285:Z285"/>
    <mergeCell ref="B287:D287"/>
    <mergeCell ref="E287:F287"/>
    <mergeCell ref="O285:P285"/>
    <mergeCell ref="Q285:R285"/>
    <mergeCell ref="S285:T285"/>
    <mergeCell ref="U285:V285"/>
    <mergeCell ref="G285:H285"/>
    <mergeCell ref="I285:J285"/>
    <mergeCell ref="K285:L285"/>
    <mergeCell ref="M285:N285"/>
    <mergeCell ref="B280:D280"/>
    <mergeCell ref="E280:F280"/>
    <mergeCell ref="B281:D281"/>
    <mergeCell ref="E281:F281"/>
    <mergeCell ref="B278:D278"/>
    <mergeCell ref="E278:F278"/>
    <mergeCell ref="B279:D279"/>
    <mergeCell ref="E279:F279"/>
    <mergeCell ref="B276:D276"/>
    <mergeCell ref="E276:F276"/>
    <mergeCell ref="B277:D277"/>
    <mergeCell ref="E277:F277"/>
    <mergeCell ref="B274:D274"/>
    <mergeCell ref="E274:F274"/>
    <mergeCell ref="B275:D275"/>
    <mergeCell ref="E275:F275"/>
    <mergeCell ref="S272:T272"/>
    <mergeCell ref="U272:V272"/>
    <mergeCell ref="W272:X272"/>
    <mergeCell ref="Y272:Z272"/>
    <mergeCell ref="K272:L272"/>
    <mergeCell ref="M272:N272"/>
    <mergeCell ref="O272:P272"/>
    <mergeCell ref="Q272:R272"/>
    <mergeCell ref="B268:D268"/>
    <mergeCell ref="E268:F268"/>
    <mergeCell ref="G272:H272"/>
    <mergeCell ref="I272:J272"/>
    <mergeCell ref="B266:D266"/>
    <mergeCell ref="E266:F266"/>
    <mergeCell ref="B267:D267"/>
    <mergeCell ref="E267:F267"/>
    <mergeCell ref="B263:D263"/>
    <mergeCell ref="E263:F263"/>
    <mergeCell ref="B265:D265"/>
    <mergeCell ref="E265:F265"/>
    <mergeCell ref="B261:D261"/>
    <mergeCell ref="E261:F261"/>
    <mergeCell ref="B262:D262"/>
    <mergeCell ref="E262:F262"/>
    <mergeCell ref="B264:D264"/>
    <mergeCell ref="E264:F264"/>
    <mergeCell ref="B259:D259"/>
    <mergeCell ref="E259:F259"/>
    <mergeCell ref="B260:D260"/>
    <mergeCell ref="E260:F260"/>
    <mergeCell ref="S257:T257"/>
    <mergeCell ref="U257:V257"/>
    <mergeCell ref="W257:X257"/>
    <mergeCell ref="Y257:Z257"/>
    <mergeCell ref="K257:L257"/>
    <mergeCell ref="M257:N257"/>
    <mergeCell ref="O257:P257"/>
    <mergeCell ref="Q257:R257"/>
    <mergeCell ref="B253:D253"/>
    <mergeCell ref="E253:F253"/>
    <mergeCell ref="G257:H257"/>
    <mergeCell ref="I257:J257"/>
    <mergeCell ref="B251:D251"/>
    <mergeCell ref="E251:F251"/>
    <mergeCell ref="B252:D252"/>
    <mergeCell ref="E252:F252"/>
    <mergeCell ref="B249:D249"/>
    <mergeCell ref="E249:F249"/>
    <mergeCell ref="B250:D250"/>
    <mergeCell ref="E250:F250"/>
    <mergeCell ref="B247:D247"/>
    <mergeCell ref="E247:F247"/>
    <mergeCell ref="B248:D248"/>
    <mergeCell ref="E248:F248"/>
    <mergeCell ref="Y243:Z243"/>
    <mergeCell ref="B245:D245"/>
    <mergeCell ref="E245:F245"/>
    <mergeCell ref="B246:D246"/>
    <mergeCell ref="E246:F246"/>
    <mergeCell ref="Q243:R243"/>
    <mergeCell ref="S243:T243"/>
    <mergeCell ref="U243:V243"/>
    <mergeCell ref="W243:X243"/>
    <mergeCell ref="I243:J243"/>
    <mergeCell ref="K243:L243"/>
    <mergeCell ref="M243:N243"/>
    <mergeCell ref="O243:P243"/>
    <mergeCell ref="C231:F231"/>
    <mergeCell ref="C232:F232"/>
    <mergeCell ref="C233:F233"/>
    <mergeCell ref="G243:H243"/>
    <mergeCell ref="C229:F229"/>
    <mergeCell ref="C230:F230"/>
    <mergeCell ref="W211:X211"/>
    <mergeCell ref="Y211:Z211"/>
    <mergeCell ref="G227:H227"/>
    <mergeCell ref="I227:J227"/>
    <mergeCell ref="K227:L227"/>
    <mergeCell ref="M227:N227"/>
    <mergeCell ref="O227:P227"/>
    <mergeCell ref="Q227:R227"/>
    <mergeCell ref="S227:T227"/>
    <mergeCell ref="U227:V227"/>
    <mergeCell ref="W200:X200"/>
    <mergeCell ref="Y200:Z200"/>
    <mergeCell ref="S211:T211"/>
    <mergeCell ref="U211:V211"/>
    <mergeCell ref="W227:X227"/>
    <mergeCell ref="Y227:Z227"/>
    <mergeCell ref="G211:H211"/>
    <mergeCell ref="I211:J211"/>
    <mergeCell ref="K211:L211"/>
    <mergeCell ref="M211:N211"/>
    <mergeCell ref="O211:P211"/>
    <mergeCell ref="Q211:R211"/>
    <mergeCell ref="W161:X161"/>
    <mergeCell ref="Y161:Z161"/>
    <mergeCell ref="G200:H200"/>
    <mergeCell ref="I200:J200"/>
    <mergeCell ref="K200:L200"/>
    <mergeCell ref="M200:N200"/>
    <mergeCell ref="O200:P200"/>
    <mergeCell ref="Q200:R200"/>
    <mergeCell ref="S200:T200"/>
    <mergeCell ref="U200:V200"/>
    <mergeCell ref="W100:X100"/>
    <mergeCell ref="Y100:Z100"/>
    <mergeCell ref="G161:H161"/>
    <mergeCell ref="I161:J161"/>
    <mergeCell ref="K161:L161"/>
    <mergeCell ref="M161:N161"/>
    <mergeCell ref="O161:P161"/>
    <mergeCell ref="Q161:R161"/>
    <mergeCell ref="S161:T161"/>
    <mergeCell ref="U161:V161"/>
    <mergeCell ref="O100:P100"/>
    <mergeCell ref="Q100:R100"/>
    <mergeCell ref="S100:T100"/>
    <mergeCell ref="U100:V100"/>
    <mergeCell ref="G100:H100"/>
    <mergeCell ref="I100:J100"/>
    <mergeCell ref="K100:L100"/>
    <mergeCell ref="M100:N100"/>
    <mergeCell ref="G5:H5"/>
    <mergeCell ref="I5:J5"/>
    <mergeCell ref="K5:L5"/>
    <mergeCell ref="M5:N5"/>
    <mergeCell ref="Y5:Z5"/>
    <mergeCell ref="Q5:R5"/>
    <mergeCell ref="S5:T5"/>
    <mergeCell ref="U5:V5"/>
    <mergeCell ref="W5:X5"/>
    <mergeCell ref="O5:P5"/>
  </mergeCells>
  <printOptions/>
  <pageMargins left="0.75" right="0.75" top="1" bottom="1" header="0.5" footer="0.5"/>
  <pageSetup horizontalDpi="600" verticalDpi="600" orientation="landscape" scale="53" r:id="rId1"/>
  <rowBreaks count="3" manualBreakCount="3">
    <brk id="95" max="255" man="1"/>
    <brk id="156" max="255" man="1"/>
    <brk id="22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J3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7109375" style="40" customWidth="1"/>
    <col min="2" max="2" width="30.7109375" style="0" customWidth="1"/>
    <col min="3" max="3" width="7.7109375" style="0" customWidth="1"/>
    <col min="4" max="4" width="14.7109375" style="40" customWidth="1"/>
    <col min="5" max="5" width="7.7109375" style="0" customWidth="1"/>
    <col min="6" max="6" width="5.7109375" style="1" customWidth="1"/>
    <col min="7" max="7" width="6.28125" style="0" customWidth="1"/>
    <col min="8" max="8" width="8.28125" style="0" customWidth="1"/>
    <col min="9" max="9" width="6.28125" style="0" customWidth="1"/>
    <col min="10" max="10" width="8.28125" style="0" customWidth="1"/>
    <col min="11" max="11" width="6.28125" style="0" customWidth="1"/>
    <col min="12" max="12" width="8.28125" style="0" customWidth="1"/>
    <col min="13" max="13" width="6.28125" style="0" customWidth="1"/>
    <col min="14" max="14" width="8.28125" style="0" customWidth="1"/>
    <col min="15" max="15" width="6.140625" style="0" customWidth="1"/>
    <col min="16" max="16" width="8.28125" style="0" customWidth="1"/>
    <col min="17" max="17" width="6.28125" style="0" customWidth="1"/>
    <col min="18" max="18" width="8.28125" style="0" customWidth="1"/>
    <col min="19" max="19" width="6.28125" style="0" customWidth="1"/>
    <col min="20" max="20" width="8.28125" style="0" customWidth="1"/>
    <col min="21" max="21" width="6.28125" style="0" customWidth="1"/>
    <col min="22" max="22" width="8.28125" style="0" customWidth="1"/>
    <col min="23" max="23" width="6.28125" style="0" customWidth="1"/>
    <col min="24" max="24" width="8.28125" style="0" customWidth="1"/>
    <col min="25" max="25" width="6.28125" style="0" customWidth="1"/>
    <col min="26" max="26" width="8.28125" style="0" customWidth="1"/>
    <col min="27" max="27" width="7.7109375" style="0" customWidth="1"/>
    <col min="29" max="29" width="7.7109375" style="1" customWidth="1"/>
    <col min="30" max="30" width="5.7109375" style="0" customWidth="1"/>
    <col min="31" max="31" width="5.7109375" style="66" customWidth="1"/>
  </cols>
  <sheetData>
    <row r="1" spans="1:29" ht="12.75">
      <c r="A1" s="2" t="s">
        <v>8</v>
      </c>
      <c r="C1" s="1"/>
      <c r="E1" s="1"/>
      <c r="AC1" s="20"/>
    </row>
    <row r="2" spans="1:29" ht="12.75">
      <c r="A2" s="2" t="s">
        <v>7</v>
      </c>
      <c r="C2" s="1"/>
      <c r="E2" s="1"/>
      <c r="AC2" s="20"/>
    </row>
    <row r="3" spans="1:29" ht="12.75">
      <c r="A3" s="2" t="s">
        <v>467</v>
      </c>
      <c r="E3" s="1"/>
      <c r="AC3" s="20"/>
    </row>
    <row r="4" spans="1:29" ht="12.75">
      <c r="A4" s="2"/>
      <c r="C4" s="2" t="s">
        <v>14</v>
      </c>
      <c r="E4" s="1"/>
      <c r="AC4" s="20"/>
    </row>
    <row r="5" spans="3:29" ht="12.75">
      <c r="C5" s="1"/>
      <c r="E5" s="1"/>
      <c r="G5" s="130" t="s">
        <v>9</v>
      </c>
      <c r="H5" s="130"/>
      <c r="I5" s="130" t="s">
        <v>11</v>
      </c>
      <c r="J5" s="130"/>
      <c r="K5" s="130" t="s">
        <v>10</v>
      </c>
      <c r="L5" s="130"/>
      <c r="M5" s="130" t="s">
        <v>437</v>
      </c>
      <c r="N5" s="130"/>
      <c r="O5" s="128" t="s">
        <v>438</v>
      </c>
      <c r="P5" s="129"/>
      <c r="Q5" s="130" t="s">
        <v>3</v>
      </c>
      <c r="R5" s="130"/>
      <c r="S5" s="130" t="s">
        <v>4</v>
      </c>
      <c r="T5" s="130"/>
      <c r="U5" s="130" t="s">
        <v>5</v>
      </c>
      <c r="V5" s="130"/>
      <c r="W5" s="128" t="s">
        <v>94</v>
      </c>
      <c r="X5" s="129"/>
      <c r="Y5" s="130" t="s">
        <v>13</v>
      </c>
      <c r="Z5" s="130"/>
      <c r="AC5" s="20"/>
    </row>
    <row r="6" spans="1:31" ht="12.75">
      <c r="A6" s="3" t="s">
        <v>93</v>
      </c>
      <c r="B6" s="4" t="s">
        <v>54</v>
      </c>
      <c r="C6" s="5" t="s">
        <v>2</v>
      </c>
      <c r="D6" s="41" t="s">
        <v>55</v>
      </c>
      <c r="E6" s="5" t="s">
        <v>34</v>
      </c>
      <c r="F6" s="5" t="s">
        <v>35</v>
      </c>
      <c r="G6" s="33" t="s">
        <v>0</v>
      </c>
      <c r="H6" s="33" t="s">
        <v>6</v>
      </c>
      <c r="I6" s="33" t="s">
        <v>0</v>
      </c>
      <c r="J6" s="33" t="s">
        <v>6</v>
      </c>
      <c r="K6" s="33" t="s">
        <v>0</v>
      </c>
      <c r="L6" s="33" t="s">
        <v>6</v>
      </c>
      <c r="M6" s="33" t="s">
        <v>0</v>
      </c>
      <c r="N6" s="33" t="s">
        <v>6</v>
      </c>
      <c r="O6" s="33" t="s">
        <v>0</v>
      </c>
      <c r="P6" s="33" t="s">
        <v>6</v>
      </c>
      <c r="Q6" s="33" t="s">
        <v>0</v>
      </c>
      <c r="R6" s="33" t="s">
        <v>6</v>
      </c>
      <c r="S6" s="33" t="s">
        <v>0</v>
      </c>
      <c r="T6" s="33" t="s">
        <v>6</v>
      </c>
      <c r="U6" s="33" t="s">
        <v>0</v>
      </c>
      <c r="V6" s="33" t="s">
        <v>6</v>
      </c>
      <c r="W6" s="33" t="s">
        <v>0</v>
      </c>
      <c r="X6" s="33" t="s">
        <v>6</v>
      </c>
      <c r="Y6" s="33" t="s">
        <v>0</v>
      </c>
      <c r="Z6" s="33" t="s">
        <v>6</v>
      </c>
      <c r="AA6" s="32" t="s">
        <v>1</v>
      </c>
      <c r="AC6" s="81" t="s">
        <v>113</v>
      </c>
      <c r="AD6" s="89" t="s">
        <v>433</v>
      </c>
      <c r="AE6" s="40" t="s">
        <v>434</v>
      </c>
    </row>
    <row r="7" spans="1:31" s="19" customFormat="1" ht="12.75">
      <c r="A7" s="117" t="s">
        <v>483</v>
      </c>
      <c r="B7" s="11" t="s">
        <v>123</v>
      </c>
      <c r="C7" s="80" t="s">
        <v>89</v>
      </c>
      <c r="D7" s="11" t="s">
        <v>122</v>
      </c>
      <c r="E7" s="12" t="s">
        <v>41</v>
      </c>
      <c r="F7" s="13" t="s">
        <v>124</v>
      </c>
      <c r="G7" s="47"/>
      <c r="H7" s="11"/>
      <c r="I7" s="11"/>
      <c r="J7" s="11"/>
      <c r="K7" s="11"/>
      <c r="L7" s="11"/>
      <c r="M7" s="11"/>
      <c r="N7" s="11"/>
      <c r="O7" s="11"/>
      <c r="P7" s="11"/>
      <c r="Q7" s="11">
        <v>1</v>
      </c>
      <c r="R7" s="11"/>
      <c r="S7" s="11">
        <v>13</v>
      </c>
      <c r="T7" s="11">
        <v>2</v>
      </c>
      <c r="U7" s="11"/>
      <c r="V7" s="11"/>
      <c r="W7" s="11">
        <v>1</v>
      </c>
      <c r="X7" s="13"/>
      <c r="Y7" s="25">
        <f>G7+I7+K7+M7+O7+Q7+S7+U7+W7</f>
        <v>15</v>
      </c>
      <c r="Z7" s="13">
        <f>H7+J7+L7+N7+P7+R7+T7+V7+X7</f>
        <v>2</v>
      </c>
      <c r="AA7" s="19">
        <f aca="true" t="shared" si="0" ref="AA7:AA39">SUM(Y7:Z7)</f>
        <v>17</v>
      </c>
      <c r="AC7" s="20" t="s">
        <v>95</v>
      </c>
      <c r="AD7" s="19">
        <f>SUM(AA7:AA8)</f>
        <v>76</v>
      </c>
      <c r="AE7" s="86" t="s">
        <v>85</v>
      </c>
    </row>
    <row r="8" spans="1:31" s="19" customFormat="1" ht="12.75">
      <c r="A8" s="118" t="s">
        <v>484</v>
      </c>
      <c r="B8" s="6" t="s">
        <v>126</v>
      </c>
      <c r="C8" s="7" t="s">
        <v>89</v>
      </c>
      <c r="D8" s="6" t="s">
        <v>125</v>
      </c>
      <c r="E8" s="7" t="s">
        <v>41</v>
      </c>
      <c r="F8" s="14" t="s">
        <v>124</v>
      </c>
      <c r="G8" s="45"/>
      <c r="H8" s="6"/>
      <c r="I8" s="6"/>
      <c r="J8" s="6"/>
      <c r="K8" s="6"/>
      <c r="L8" s="6"/>
      <c r="M8" s="6">
        <v>3</v>
      </c>
      <c r="N8" s="6">
        <v>1</v>
      </c>
      <c r="O8" s="6"/>
      <c r="P8" s="6"/>
      <c r="Q8" s="6"/>
      <c r="R8" s="6">
        <v>3</v>
      </c>
      <c r="S8" s="6">
        <v>7</v>
      </c>
      <c r="T8" s="6">
        <v>39</v>
      </c>
      <c r="U8" s="6"/>
      <c r="V8" s="6">
        <v>4</v>
      </c>
      <c r="W8" s="6">
        <v>1</v>
      </c>
      <c r="X8" s="14">
        <v>1</v>
      </c>
      <c r="Y8" s="26">
        <f aca="true" t="shared" si="1" ref="Y8:Y73">G8+I8+K8+M8+O8+Q8+S8+U8+W8</f>
        <v>11</v>
      </c>
      <c r="Z8" s="14">
        <f aca="true" t="shared" si="2" ref="Z8:Z73">H8+J8+L8+N8+P8+R8+T8+V8+X8</f>
        <v>48</v>
      </c>
      <c r="AA8" s="19">
        <f t="shared" si="0"/>
        <v>59</v>
      </c>
      <c r="AC8" s="20" t="s">
        <v>95</v>
      </c>
      <c r="AE8" s="87"/>
    </row>
    <row r="9" spans="1:31" s="19" customFormat="1" ht="12.75">
      <c r="A9" s="118" t="s">
        <v>485</v>
      </c>
      <c r="B9" s="6" t="s">
        <v>128</v>
      </c>
      <c r="C9" s="7" t="s">
        <v>89</v>
      </c>
      <c r="D9" s="6" t="s">
        <v>127</v>
      </c>
      <c r="E9" s="7" t="s">
        <v>41</v>
      </c>
      <c r="F9" s="14" t="s">
        <v>124</v>
      </c>
      <c r="G9" s="45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>
        <v>13</v>
      </c>
      <c r="T9" s="6">
        <v>6</v>
      </c>
      <c r="U9" s="6">
        <v>1</v>
      </c>
      <c r="V9" s="6"/>
      <c r="W9" s="6"/>
      <c r="X9" s="14"/>
      <c r="Y9" s="26">
        <f t="shared" si="1"/>
        <v>14</v>
      </c>
      <c r="Z9" s="14">
        <f t="shared" si="2"/>
        <v>6</v>
      </c>
      <c r="AA9" s="19">
        <f t="shared" si="0"/>
        <v>20</v>
      </c>
      <c r="AC9" s="20" t="s">
        <v>95</v>
      </c>
      <c r="AD9" s="65">
        <f>SUM(AA9:AA14)</f>
        <v>107</v>
      </c>
      <c r="AE9" s="86" t="s">
        <v>86</v>
      </c>
    </row>
    <row r="10" spans="1:31" s="19" customFormat="1" ht="12.75">
      <c r="A10" s="118" t="s">
        <v>486</v>
      </c>
      <c r="B10" s="6" t="s">
        <v>130</v>
      </c>
      <c r="C10" s="7" t="s">
        <v>89</v>
      </c>
      <c r="D10" s="6" t="s">
        <v>129</v>
      </c>
      <c r="E10" s="7" t="s">
        <v>41</v>
      </c>
      <c r="F10" s="14" t="s">
        <v>124</v>
      </c>
      <c r="G10" s="45"/>
      <c r="H10" s="6"/>
      <c r="I10" s="6"/>
      <c r="J10" s="6"/>
      <c r="K10" s="6"/>
      <c r="L10" s="6"/>
      <c r="M10" s="6"/>
      <c r="N10" s="6">
        <v>1</v>
      </c>
      <c r="O10" s="6"/>
      <c r="P10" s="6"/>
      <c r="Q10" s="6"/>
      <c r="R10" s="6">
        <v>1</v>
      </c>
      <c r="S10" s="6">
        <v>10</v>
      </c>
      <c r="T10" s="6">
        <v>5</v>
      </c>
      <c r="U10" s="6">
        <v>1</v>
      </c>
      <c r="V10" s="6">
        <v>3</v>
      </c>
      <c r="W10" s="6"/>
      <c r="X10" s="14">
        <v>1</v>
      </c>
      <c r="Y10" s="26">
        <f t="shared" si="1"/>
        <v>11</v>
      </c>
      <c r="Z10" s="14">
        <f t="shared" si="2"/>
        <v>11</v>
      </c>
      <c r="AA10" s="19">
        <f t="shared" si="0"/>
        <v>22</v>
      </c>
      <c r="AC10" s="20" t="s">
        <v>95</v>
      </c>
      <c r="AE10" s="87"/>
    </row>
    <row r="11" spans="1:31" s="65" customFormat="1" ht="12.75">
      <c r="A11" s="118" t="s">
        <v>487</v>
      </c>
      <c r="B11" s="60" t="s">
        <v>452</v>
      </c>
      <c r="C11" s="61" t="s">
        <v>89</v>
      </c>
      <c r="D11" s="60" t="s">
        <v>131</v>
      </c>
      <c r="E11" s="61" t="s">
        <v>41</v>
      </c>
      <c r="F11" s="62" t="s">
        <v>124</v>
      </c>
      <c r="G11" s="63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>
        <v>10</v>
      </c>
      <c r="T11" s="60">
        <v>3</v>
      </c>
      <c r="U11" s="60"/>
      <c r="V11" s="60"/>
      <c r="W11" s="60"/>
      <c r="X11" s="62"/>
      <c r="Y11" s="64">
        <f t="shared" si="1"/>
        <v>10</v>
      </c>
      <c r="Z11" s="62">
        <f t="shared" si="2"/>
        <v>3</v>
      </c>
      <c r="AA11" s="65">
        <f t="shared" si="0"/>
        <v>13</v>
      </c>
      <c r="AC11" s="20" t="s">
        <v>95</v>
      </c>
      <c r="AE11" s="88"/>
    </row>
    <row r="12" spans="1:31" s="65" customFormat="1" ht="12.75">
      <c r="A12" s="118" t="s">
        <v>487</v>
      </c>
      <c r="B12" s="60" t="s">
        <v>133</v>
      </c>
      <c r="C12" s="61" t="s">
        <v>89</v>
      </c>
      <c r="D12" s="60" t="s">
        <v>132</v>
      </c>
      <c r="E12" s="61" t="s">
        <v>41</v>
      </c>
      <c r="F12" s="62" t="s">
        <v>124</v>
      </c>
      <c r="G12" s="63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>
        <v>6</v>
      </c>
      <c r="T12" s="60">
        <v>2</v>
      </c>
      <c r="U12" s="60">
        <v>1</v>
      </c>
      <c r="V12" s="60">
        <v>1</v>
      </c>
      <c r="W12" s="60"/>
      <c r="X12" s="62"/>
      <c r="Y12" s="64">
        <f>G12+I12+K12+M12+O12+Q12+S12+U12+W12</f>
        <v>7</v>
      </c>
      <c r="Z12" s="62">
        <f>H12+J12+L12+N12+P12+R12+T12+V12+X12</f>
        <v>3</v>
      </c>
      <c r="AA12" s="65">
        <f>SUM(Y12:Z12)</f>
        <v>10</v>
      </c>
      <c r="AC12" s="123" t="s">
        <v>96</v>
      </c>
      <c r="AE12" s="88"/>
    </row>
    <row r="13" spans="1:31" s="65" customFormat="1" ht="12.75">
      <c r="A13" s="118" t="s">
        <v>488</v>
      </c>
      <c r="B13" s="120" t="s">
        <v>496</v>
      </c>
      <c r="C13" s="61" t="s">
        <v>89</v>
      </c>
      <c r="D13" s="60" t="s">
        <v>134</v>
      </c>
      <c r="E13" s="61" t="s">
        <v>41</v>
      </c>
      <c r="F13" s="62" t="s">
        <v>124</v>
      </c>
      <c r="G13" s="63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>
        <v>7</v>
      </c>
      <c r="T13" s="60">
        <v>1</v>
      </c>
      <c r="U13" s="60">
        <v>1</v>
      </c>
      <c r="V13" s="60"/>
      <c r="W13" s="60"/>
      <c r="X13" s="62"/>
      <c r="Y13" s="64">
        <f>G13+I13+K13+M13+O13+Q13+S13+U13+W13</f>
        <v>8</v>
      </c>
      <c r="Z13" s="62">
        <f>H13+J13+L13+N13+P13+R13+T13+V13+X13</f>
        <v>1</v>
      </c>
      <c r="AA13" s="65">
        <f>SUM(Y13:Z13)</f>
        <v>9</v>
      </c>
      <c r="AC13" s="123" t="s">
        <v>95</v>
      </c>
      <c r="AE13" s="88"/>
    </row>
    <row r="14" spans="1:31" s="19" customFormat="1" ht="12.75">
      <c r="A14" s="118" t="s">
        <v>489</v>
      </c>
      <c r="B14" s="120" t="s">
        <v>499</v>
      </c>
      <c r="C14" s="7" t="s">
        <v>89</v>
      </c>
      <c r="D14" s="6" t="s">
        <v>135</v>
      </c>
      <c r="E14" s="7" t="s">
        <v>41</v>
      </c>
      <c r="F14" s="14" t="s">
        <v>124</v>
      </c>
      <c r="G14" s="45"/>
      <c r="H14" s="6"/>
      <c r="I14" s="6"/>
      <c r="J14" s="6"/>
      <c r="K14" s="6"/>
      <c r="L14" s="6"/>
      <c r="M14" s="6"/>
      <c r="N14" s="6"/>
      <c r="O14" s="6"/>
      <c r="P14" s="6"/>
      <c r="Q14" s="6">
        <v>1</v>
      </c>
      <c r="R14" s="6"/>
      <c r="S14" s="6">
        <v>11</v>
      </c>
      <c r="T14" s="6">
        <v>16</v>
      </c>
      <c r="U14" s="6">
        <v>4</v>
      </c>
      <c r="V14" s="6">
        <v>1</v>
      </c>
      <c r="W14" s="6"/>
      <c r="X14" s="14"/>
      <c r="Y14" s="26">
        <f t="shared" si="1"/>
        <v>16</v>
      </c>
      <c r="Z14" s="14">
        <f t="shared" si="2"/>
        <v>17</v>
      </c>
      <c r="AA14" s="19">
        <f t="shared" si="0"/>
        <v>33</v>
      </c>
      <c r="AC14" s="20" t="s">
        <v>95</v>
      </c>
      <c r="AD14" s="65"/>
      <c r="AE14" s="87"/>
    </row>
    <row r="15" spans="1:31" s="19" customFormat="1" ht="12.75">
      <c r="A15" s="118" t="s">
        <v>490</v>
      </c>
      <c r="B15" s="99" t="s">
        <v>137</v>
      </c>
      <c r="C15" s="7" t="s">
        <v>89</v>
      </c>
      <c r="D15" s="6" t="s">
        <v>136</v>
      </c>
      <c r="E15" s="7" t="s">
        <v>41</v>
      </c>
      <c r="F15" s="14" t="s">
        <v>124</v>
      </c>
      <c r="G15" s="45"/>
      <c r="H15" s="6"/>
      <c r="I15" s="6"/>
      <c r="J15" s="6"/>
      <c r="K15" s="6"/>
      <c r="L15" s="6"/>
      <c r="M15" s="6"/>
      <c r="N15" s="6"/>
      <c r="O15" s="6"/>
      <c r="P15" s="6"/>
      <c r="Q15" s="6">
        <v>1</v>
      </c>
      <c r="R15" s="6"/>
      <c r="S15" s="6">
        <v>7</v>
      </c>
      <c r="T15" s="6">
        <v>2</v>
      </c>
      <c r="U15" s="6">
        <v>2</v>
      </c>
      <c r="V15" s="6">
        <v>1</v>
      </c>
      <c r="W15" s="6"/>
      <c r="X15" s="14"/>
      <c r="Y15" s="26">
        <f t="shared" si="1"/>
        <v>10</v>
      </c>
      <c r="Z15" s="14">
        <f t="shared" si="2"/>
        <v>3</v>
      </c>
      <c r="AA15" s="19">
        <f t="shared" si="0"/>
        <v>13</v>
      </c>
      <c r="AC15" s="123" t="s">
        <v>97</v>
      </c>
      <c r="AD15" s="19">
        <f>SUM(AA15)</f>
        <v>13</v>
      </c>
      <c r="AE15" s="86" t="s">
        <v>87</v>
      </c>
    </row>
    <row r="16" spans="1:31" s="19" customFormat="1" ht="12.75">
      <c r="A16" s="118" t="s">
        <v>491</v>
      </c>
      <c r="B16" s="6" t="s">
        <v>139</v>
      </c>
      <c r="C16" s="7" t="s">
        <v>89</v>
      </c>
      <c r="D16" s="6" t="s">
        <v>138</v>
      </c>
      <c r="E16" s="7" t="s">
        <v>18</v>
      </c>
      <c r="F16" s="14" t="s">
        <v>140</v>
      </c>
      <c r="G16" s="45"/>
      <c r="H16" s="6"/>
      <c r="I16" s="6"/>
      <c r="J16" s="6">
        <v>1</v>
      </c>
      <c r="K16" s="6"/>
      <c r="L16" s="6"/>
      <c r="M16" s="6"/>
      <c r="N16" s="6"/>
      <c r="O16" s="6"/>
      <c r="P16" s="6"/>
      <c r="Q16" s="6">
        <v>1</v>
      </c>
      <c r="R16" s="6"/>
      <c r="S16" s="6"/>
      <c r="T16" s="6">
        <v>1</v>
      </c>
      <c r="U16" s="6"/>
      <c r="V16" s="6"/>
      <c r="W16" s="6"/>
      <c r="X16" s="14"/>
      <c r="Y16" s="26">
        <f t="shared" si="1"/>
        <v>1</v>
      </c>
      <c r="Z16" s="14">
        <f t="shared" si="2"/>
        <v>2</v>
      </c>
      <c r="AA16" s="19">
        <f t="shared" si="0"/>
        <v>3</v>
      </c>
      <c r="AC16" s="123" t="s">
        <v>96</v>
      </c>
      <c r="AD16" s="19">
        <f>SUM(AA16:AA17)</f>
        <v>12</v>
      </c>
      <c r="AE16" s="86" t="s">
        <v>89</v>
      </c>
    </row>
    <row r="17" spans="1:31" s="19" customFormat="1" ht="12.75">
      <c r="A17" s="118" t="s">
        <v>492</v>
      </c>
      <c r="B17" s="6" t="s">
        <v>142</v>
      </c>
      <c r="C17" s="7" t="s">
        <v>89</v>
      </c>
      <c r="D17" s="6" t="s">
        <v>141</v>
      </c>
      <c r="E17" s="7" t="s">
        <v>18</v>
      </c>
      <c r="F17" s="14" t="s">
        <v>143</v>
      </c>
      <c r="G17" s="45"/>
      <c r="H17" s="6"/>
      <c r="I17" s="6"/>
      <c r="J17" s="6"/>
      <c r="K17" s="6"/>
      <c r="L17" s="6"/>
      <c r="M17" s="6"/>
      <c r="N17" s="6"/>
      <c r="O17" s="6"/>
      <c r="P17" s="6">
        <v>1</v>
      </c>
      <c r="Q17" s="6"/>
      <c r="R17" s="6">
        <v>1</v>
      </c>
      <c r="S17" s="6"/>
      <c r="T17" s="6">
        <v>6</v>
      </c>
      <c r="U17" s="6"/>
      <c r="V17" s="6">
        <v>1</v>
      </c>
      <c r="W17" s="6"/>
      <c r="X17" s="14"/>
      <c r="Y17" s="26">
        <f t="shared" si="1"/>
        <v>0</v>
      </c>
      <c r="Z17" s="14">
        <f t="shared" si="2"/>
        <v>9</v>
      </c>
      <c r="AA17" s="19">
        <f t="shared" si="0"/>
        <v>9</v>
      </c>
      <c r="AC17" s="20" t="s">
        <v>96</v>
      </c>
      <c r="AE17" s="89"/>
    </row>
    <row r="18" spans="1:31" s="19" customFormat="1" ht="12.75">
      <c r="A18" s="118" t="s">
        <v>493</v>
      </c>
      <c r="B18" s="6" t="s">
        <v>145</v>
      </c>
      <c r="C18" s="7" t="s">
        <v>89</v>
      </c>
      <c r="D18" s="6" t="s">
        <v>144</v>
      </c>
      <c r="E18" s="7" t="s">
        <v>18</v>
      </c>
      <c r="F18" s="14" t="s">
        <v>140</v>
      </c>
      <c r="G18" s="45"/>
      <c r="H18" s="6">
        <v>1</v>
      </c>
      <c r="I18" s="6">
        <v>7</v>
      </c>
      <c r="J18" s="6">
        <v>4</v>
      </c>
      <c r="K18" s="6"/>
      <c r="L18" s="6"/>
      <c r="M18" s="6">
        <v>3</v>
      </c>
      <c r="N18" s="6">
        <v>1</v>
      </c>
      <c r="O18" s="6"/>
      <c r="P18" s="6"/>
      <c r="Q18" s="6">
        <v>8</v>
      </c>
      <c r="R18" s="6">
        <v>8</v>
      </c>
      <c r="S18" s="6">
        <v>68</v>
      </c>
      <c r="T18" s="6">
        <v>74</v>
      </c>
      <c r="U18" s="6">
        <v>7</v>
      </c>
      <c r="V18" s="6">
        <v>7</v>
      </c>
      <c r="W18" s="6"/>
      <c r="X18" s="14">
        <v>1</v>
      </c>
      <c r="Y18" s="26">
        <f t="shared" si="1"/>
        <v>93</v>
      </c>
      <c r="Z18" s="14">
        <f t="shared" si="2"/>
        <v>96</v>
      </c>
      <c r="AA18" s="19">
        <f t="shared" si="0"/>
        <v>189</v>
      </c>
      <c r="AC18" s="20" t="s">
        <v>96</v>
      </c>
      <c r="AD18" s="19">
        <f>SUM(AA18:AA21)</f>
        <v>254</v>
      </c>
      <c r="AE18" s="86" t="s">
        <v>88</v>
      </c>
    </row>
    <row r="19" spans="1:31" s="19" customFormat="1" ht="12.75">
      <c r="A19" s="118" t="s">
        <v>493</v>
      </c>
      <c r="B19" s="6" t="s">
        <v>416</v>
      </c>
      <c r="C19" s="7" t="s">
        <v>89</v>
      </c>
      <c r="D19" s="6" t="s">
        <v>415</v>
      </c>
      <c r="E19" s="7" t="s">
        <v>29</v>
      </c>
      <c r="F19" s="14" t="s">
        <v>29</v>
      </c>
      <c r="G19" s="45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>
        <v>1</v>
      </c>
      <c r="T19" s="6">
        <v>1</v>
      </c>
      <c r="U19" s="6"/>
      <c r="V19" s="6"/>
      <c r="W19" s="6"/>
      <c r="X19" s="14"/>
      <c r="Y19" s="26">
        <f t="shared" si="1"/>
        <v>1</v>
      </c>
      <c r="Z19" s="14">
        <f t="shared" si="2"/>
        <v>1</v>
      </c>
      <c r="AA19" s="19">
        <f t="shared" si="0"/>
        <v>2</v>
      </c>
      <c r="AC19" s="123" t="s">
        <v>413</v>
      </c>
      <c r="AD19" s="51"/>
      <c r="AE19" s="87"/>
    </row>
    <row r="20" spans="1:31" s="51" customFormat="1" ht="12.75">
      <c r="A20" s="119" t="s">
        <v>494</v>
      </c>
      <c r="B20" s="49" t="s">
        <v>147</v>
      </c>
      <c r="C20" s="56" t="s">
        <v>89</v>
      </c>
      <c r="D20" s="49" t="s">
        <v>146</v>
      </c>
      <c r="E20" s="56" t="s">
        <v>18</v>
      </c>
      <c r="F20" s="57" t="s">
        <v>140</v>
      </c>
      <c r="G20" s="58"/>
      <c r="H20" s="49"/>
      <c r="I20" s="49">
        <v>1</v>
      </c>
      <c r="J20" s="49">
        <v>3</v>
      </c>
      <c r="K20" s="49"/>
      <c r="L20" s="49"/>
      <c r="M20" s="49"/>
      <c r="N20" s="49">
        <v>2</v>
      </c>
      <c r="O20" s="49"/>
      <c r="P20" s="49"/>
      <c r="Q20" s="49"/>
      <c r="R20" s="49">
        <v>1</v>
      </c>
      <c r="S20" s="49">
        <v>9</v>
      </c>
      <c r="T20" s="49">
        <v>12</v>
      </c>
      <c r="U20" s="49"/>
      <c r="V20" s="49">
        <v>4</v>
      </c>
      <c r="W20" s="49"/>
      <c r="X20" s="57"/>
      <c r="Y20" s="59">
        <f t="shared" si="1"/>
        <v>10</v>
      </c>
      <c r="Z20" s="57">
        <f t="shared" si="2"/>
        <v>22</v>
      </c>
      <c r="AA20" s="51">
        <f t="shared" si="0"/>
        <v>32</v>
      </c>
      <c r="AC20" s="123" t="s">
        <v>96</v>
      </c>
      <c r="AD20" s="19"/>
      <c r="AE20" s="87"/>
    </row>
    <row r="21" spans="1:31" s="19" customFormat="1" ht="12.75">
      <c r="A21" s="118" t="s">
        <v>495</v>
      </c>
      <c r="B21" s="6" t="s">
        <v>149</v>
      </c>
      <c r="C21" s="7" t="s">
        <v>89</v>
      </c>
      <c r="D21" s="6" t="s">
        <v>148</v>
      </c>
      <c r="E21" s="7" t="s">
        <v>18</v>
      </c>
      <c r="F21" s="14" t="s">
        <v>140</v>
      </c>
      <c r="G21" s="45"/>
      <c r="H21" s="6"/>
      <c r="I21" s="6">
        <v>1</v>
      </c>
      <c r="J21" s="6"/>
      <c r="K21" s="6"/>
      <c r="L21" s="6"/>
      <c r="M21" s="6"/>
      <c r="N21" s="6"/>
      <c r="O21" s="6"/>
      <c r="P21" s="6"/>
      <c r="Q21" s="6">
        <v>1</v>
      </c>
      <c r="R21" s="6">
        <v>5</v>
      </c>
      <c r="S21" s="6">
        <v>1</v>
      </c>
      <c r="T21" s="6">
        <v>18</v>
      </c>
      <c r="U21" s="6"/>
      <c r="V21" s="6">
        <v>4</v>
      </c>
      <c r="W21" s="6"/>
      <c r="X21" s="14">
        <v>1</v>
      </c>
      <c r="Y21" s="26">
        <f t="shared" si="1"/>
        <v>3</v>
      </c>
      <c r="Z21" s="14">
        <f t="shared" si="2"/>
        <v>28</v>
      </c>
      <c r="AA21" s="19">
        <f t="shared" si="0"/>
        <v>31</v>
      </c>
      <c r="AC21" s="20" t="s">
        <v>96</v>
      </c>
      <c r="AE21" s="87"/>
    </row>
    <row r="22" spans="1:31" s="19" customFormat="1" ht="12.75">
      <c r="A22" s="29">
        <v>110101</v>
      </c>
      <c r="B22" s="6" t="s">
        <v>151</v>
      </c>
      <c r="C22" s="7" t="s">
        <v>89</v>
      </c>
      <c r="D22" s="6" t="s">
        <v>150</v>
      </c>
      <c r="E22" s="7" t="s">
        <v>18</v>
      </c>
      <c r="F22" s="14" t="s">
        <v>152</v>
      </c>
      <c r="G22" s="45"/>
      <c r="H22" s="6">
        <v>1</v>
      </c>
      <c r="I22" s="6"/>
      <c r="J22" s="6"/>
      <c r="K22" s="6"/>
      <c r="L22" s="6"/>
      <c r="M22" s="6">
        <v>1</v>
      </c>
      <c r="N22" s="6"/>
      <c r="O22" s="6"/>
      <c r="P22" s="6"/>
      <c r="Q22" s="6">
        <v>1</v>
      </c>
      <c r="R22" s="6"/>
      <c r="S22" s="6">
        <v>9</v>
      </c>
      <c r="T22" s="6">
        <v>1</v>
      </c>
      <c r="U22" s="6">
        <v>3</v>
      </c>
      <c r="V22" s="6"/>
      <c r="W22" s="6"/>
      <c r="X22" s="14"/>
      <c r="Y22" s="26">
        <f t="shared" si="1"/>
        <v>14</v>
      </c>
      <c r="Z22" s="14">
        <f t="shared" si="2"/>
        <v>2</v>
      </c>
      <c r="AA22" s="19">
        <f t="shared" si="0"/>
        <v>16</v>
      </c>
      <c r="AC22" s="20" t="s">
        <v>96</v>
      </c>
      <c r="AD22" s="19">
        <f>SUM(AA22:AA23)</f>
        <v>28</v>
      </c>
      <c r="AE22" s="19">
        <v>11</v>
      </c>
    </row>
    <row r="23" spans="1:29" s="19" customFormat="1" ht="12.75">
      <c r="A23" s="29">
        <v>110101</v>
      </c>
      <c r="B23" s="6" t="s">
        <v>154</v>
      </c>
      <c r="C23" s="7" t="s">
        <v>89</v>
      </c>
      <c r="D23" s="6" t="s">
        <v>153</v>
      </c>
      <c r="E23" s="7" t="s">
        <v>18</v>
      </c>
      <c r="F23" s="14" t="s">
        <v>152</v>
      </c>
      <c r="G23" s="45"/>
      <c r="H23" s="6"/>
      <c r="I23" s="6"/>
      <c r="J23" s="6"/>
      <c r="K23" s="6"/>
      <c r="L23" s="6"/>
      <c r="M23" s="6"/>
      <c r="N23" s="6"/>
      <c r="O23" s="6"/>
      <c r="P23" s="6"/>
      <c r="Q23" s="6">
        <v>2</v>
      </c>
      <c r="R23" s="6"/>
      <c r="S23" s="6">
        <v>7</v>
      </c>
      <c r="T23" s="6">
        <v>1</v>
      </c>
      <c r="U23" s="6">
        <v>2</v>
      </c>
      <c r="V23" s="6"/>
      <c r="W23" s="6"/>
      <c r="X23" s="14"/>
      <c r="Y23" s="26">
        <f t="shared" si="1"/>
        <v>11</v>
      </c>
      <c r="Z23" s="14">
        <f t="shared" si="2"/>
        <v>1</v>
      </c>
      <c r="AA23" s="19">
        <f t="shared" si="0"/>
        <v>12</v>
      </c>
      <c r="AC23" s="123" t="s">
        <v>95</v>
      </c>
    </row>
    <row r="24" spans="1:31" s="19" customFormat="1" ht="12.75">
      <c r="A24" s="34">
        <v>131202</v>
      </c>
      <c r="B24" s="6" t="s">
        <v>156</v>
      </c>
      <c r="C24" s="7" t="s">
        <v>89</v>
      </c>
      <c r="D24" s="6" t="s">
        <v>155</v>
      </c>
      <c r="E24" s="7" t="s">
        <v>28</v>
      </c>
      <c r="F24" s="14" t="s">
        <v>28</v>
      </c>
      <c r="G24" s="45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1</v>
      </c>
      <c r="S24" s="6">
        <v>2</v>
      </c>
      <c r="T24" s="6">
        <v>26</v>
      </c>
      <c r="U24" s="6"/>
      <c r="V24" s="6">
        <v>4</v>
      </c>
      <c r="W24" s="6"/>
      <c r="X24" s="14"/>
      <c r="Y24" s="26">
        <f t="shared" si="1"/>
        <v>2</v>
      </c>
      <c r="Z24" s="14">
        <f t="shared" si="2"/>
        <v>31</v>
      </c>
      <c r="AA24" s="19">
        <f t="shared" si="0"/>
        <v>33</v>
      </c>
      <c r="AC24" s="123" t="s">
        <v>96</v>
      </c>
      <c r="AD24" s="19">
        <f>SUM(AA24:AA26)</f>
        <v>72</v>
      </c>
      <c r="AE24" s="87">
        <v>13</v>
      </c>
    </row>
    <row r="25" spans="1:31" s="19" customFormat="1" ht="12.75">
      <c r="A25" s="34">
        <v>131205</v>
      </c>
      <c r="B25" s="6" t="s">
        <v>158</v>
      </c>
      <c r="C25" s="7" t="s">
        <v>89</v>
      </c>
      <c r="D25" s="6" t="s">
        <v>157</v>
      </c>
      <c r="E25" s="7" t="s">
        <v>28</v>
      </c>
      <c r="F25" s="14" t="s">
        <v>28</v>
      </c>
      <c r="G25" s="45"/>
      <c r="H25" s="6"/>
      <c r="I25" s="6">
        <v>1</v>
      </c>
      <c r="J25" s="6"/>
      <c r="K25" s="6"/>
      <c r="L25" s="6">
        <v>1</v>
      </c>
      <c r="M25" s="6">
        <v>2</v>
      </c>
      <c r="N25" s="6"/>
      <c r="O25" s="6"/>
      <c r="P25" s="6"/>
      <c r="Q25" s="6">
        <v>1</v>
      </c>
      <c r="R25" s="6"/>
      <c r="S25" s="6">
        <v>4</v>
      </c>
      <c r="T25" s="6">
        <v>17</v>
      </c>
      <c r="U25" s="6">
        <v>3</v>
      </c>
      <c r="V25" s="6">
        <v>1</v>
      </c>
      <c r="W25" s="6"/>
      <c r="X25" s="14">
        <v>1</v>
      </c>
      <c r="Y25" s="26">
        <f t="shared" si="1"/>
        <v>11</v>
      </c>
      <c r="Z25" s="14">
        <f t="shared" si="2"/>
        <v>20</v>
      </c>
      <c r="AA25" s="19">
        <f t="shared" si="0"/>
        <v>31</v>
      </c>
      <c r="AC25" s="20" t="s">
        <v>96</v>
      </c>
      <c r="AE25" s="87"/>
    </row>
    <row r="26" spans="1:31" s="19" customFormat="1" ht="12.75">
      <c r="A26" s="34">
        <v>131205</v>
      </c>
      <c r="B26" s="6" t="s">
        <v>160</v>
      </c>
      <c r="C26" s="7" t="s">
        <v>89</v>
      </c>
      <c r="D26" s="6" t="s">
        <v>159</v>
      </c>
      <c r="E26" s="7" t="s">
        <v>28</v>
      </c>
      <c r="F26" s="14" t="s">
        <v>28</v>
      </c>
      <c r="G26" s="45"/>
      <c r="H26" s="6"/>
      <c r="I26" s="6"/>
      <c r="J26" s="6"/>
      <c r="K26" s="6"/>
      <c r="L26" s="6"/>
      <c r="M26" s="6"/>
      <c r="N26" s="6"/>
      <c r="O26" s="6"/>
      <c r="P26" s="6"/>
      <c r="Q26" s="6">
        <v>1</v>
      </c>
      <c r="R26" s="6"/>
      <c r="S26" s="6">
        <v>1</v>
      </c>
      <c r="T26" s="6">
        <v>5</v>
      </c>
      <c r="U26" s="6"/>
      <c r="V26" s="6">
        <v>1</v>
      </c>
      <c r="W26" s="6"/>
      <c r="X26" s="14"/>
      <c r="Y26" s="26">
        <f t="shared" si="1"/>
        <v>2</v>
      </c>
      <c r="Z26" s="14">
        <f t="shared" si="2"/>
        <v>6</v>
      </c>
      <c r="AA26" s="19">
        <f t="shared" si="0"/>
        <v>8</v>
      </c>
      <c r="AC26" s="123" t="s">
        <v>95</v>
      </c>
      <c r="AE26" s="87"/>
    </row>
    <row r="27" spans="1:31" s="19" customFormat="1" ht="12.75">
      <c r="A27" s="34">
        <v>140501</v>
      </c>
      <c r="B27" s="6" t="s">
        <v>163</v>
      </c>
      <c r="C27" s="7" t="s">
        <v>89</v>
      </c>
      <c r="D27" s="6" t="s">
        <v>162</v>
      </c>
      <c r="E27" s="7" t="s">
        <v>42</v>
      </c>
      <c r="F27" s="14" t="s">
        <v>164</v>
      </c>
      <c r="G27" s="45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>
        <v>11</v>
      </c>
      <c r="T27" s="6">
        <v>6</v>
      </c>
      <c r="U27" s="6">
        <v>1</v>
      </c>
      <c r="V27" s="6">
        <v>1</v>
      </c>
      <c r="W27" s="6">
        <v>1</v>
      </c>
      <c r="X27" s="14"/>
      <c r="Y27" s="26">
        <f t="shared" si="1"/>
        <v>13</v>
      </c>
      <c r="Z27" s="14">
        <f t="shared" si="2"/>
        <v>7</v>
      </c>
      <c r="AA27" s="19">
        <f t="shared" si="0"/>
        <v>20</v>
      </c>
      <c r="AC27" s="20" t="s">
        <v>95</v>
      </c>
      <c r="AD27" s="19">
        <f>SUM(AA27:AA34)</f>
        <v>222</v>
      </c>
      <c r="AE27" s="87">
        <v>14</v>
      </c>
    </row>
    <row r="28" spans="1:29" s="19" customFormat="1" ht="12.75">
      <c r="A28" s="34">
        <v>140701</v>
      </c>
      <c r="B28" s="6" t="s">
        <v>166</v>
      </c>
      <c r="C28" s="7" t="s">
        <v>89</v>
      </c>
      <c r="D28" s="6" t="s">
        <v>165</v>
      </c>
      <c r="E28" s="7" t="s">
        <v>42</v>
      </c>
      <c r="F28" s="14" t="s">
        <v>164</v>
      </c>
      <c r="G28" s="45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>
        <v>16</v>
      </c>
      <c r="T28" s="6">
        <v>6</v>
      </c>
      <c r="U28" s="6">
        <v>4</v>
      </c>
      <c r="V28" s="6">
        <v>1</v>
      </c>
      <c r="W28" s="6"/>
      <c r="X28" s="14"/>
      <c r="Y28" s="26">
        <f t="shared" si="1"/>
        <v>20</v>
      </c>
      <c r="Z28" s="14">
        <f t="shared" si="2"/>
        <v>7</v>
      </c>
      <c r="AA28" s="19">
        <f t="shared" si="0"/>
        <v>27</v>
      </c>
      <c r="AC28" s="20" t="s">
        <v>95</v>
      </c>
    </row>
    <row r="29" spans="1:31" s="19" customFormat="1" ht="12.75">
      <c r="A29" s="34">
        <v>140801</v>
      </c>
      <c r="B29" s="6" t="s">
        <v>168</v>
      </c>
      <c r="C29" s="7" t="s">
        <v>89</v>
      </c>
      <c r="D29" s="6" t="s">
        <v>167</v>
      </c>
      <c r="E29" s="7" t="s">
        <v>42</v>
      </c>
      <c r="F29" s="14" t="s">
        <v>164</v>
      </c>
      <c r="G29" s="45"/>
      <c r="H29" s="6"/>
      <c r="I29" s="6">
        <v>4</v>
      </c>
      <c r="J29" s="6"/>
      <c r="K29" s="6"/>
      <c r="L29" s="6"/>
      <c r="M29" s="6"/>
      <c r="N29" s="6"/>
      <c r="O29" s="6"/>
      <c r="P29" s="6"/>
      <c r="Q29" s="6">
        <v>3</v>
      </c>
      <c r="R29" s="6">
        <v>1</v>
      </c>
      <c r="S29" s="6">
        <v>19</v>
      </c>
      <c r="T29" s="6">
        <v>6</v>
      </c>
      <c r="U29" s="6">
        <v>5</v>
      </c>
      <c r="V29" s="6">
        <v>2</v>
      </c>
      <c r="W29" s="6"/>
      <c r="X29" s="14"/>
      <c r="Y29" s="26">
        <f t="shared" si="1"/>
        <v>31</v>
      </c>
      <c r="Z29" s="14">
        <f t="shared" si="2"/>
        <v>9</v>
      </c>
      <c r="AA29" s="19">
        <f t="shared" si="0"/>
        <v>40</v>
      </c>
      <c r="AC29" s="20" t="s">
        <v>95</v>
      </c>
      <c r="AE29" s="87"/>
    </row>
    <row r="30" spans="1:31" s="19" customFormat="1" ht="12.75">
      <c r="A30" s="34">
        <v>140901</v>
      </c>
      <c r="B30" s="6" t="s">
        <v>170</v>
      </c>
      <c r="C30" s="7" t="s">
        <v>89</v>
      </c>
      <c r="D30" s="6" t="s">
        <v>169</v>
      </c>
      <c r="E30" s="7" t="s">
        <v>42</v>
      </c>
      <c r="F30" s="14" t="s">
        <v>164</v>
      </c>
      <c r="G30" s="45"/>
      <c r="H30" s="6"/>
      <c r="I30" s="6"/>
      <c r="J30" s="6"/>
      <c r="K30" s="6"/>
      <c r="L30" s="6"/>
      <c r="M30" s="6">
        <v>2</v>
      </c>
      <c r="N30" s="6"/>
      <c r="O30" s="6"/>
      <c r="P30" s="6"/>
      <c r="Q30" s="6">
        <v>1</v>
      </c>
      <c r="R30" s="6"/>
      <c r="S30" s="6">
        <v>8</v>
      </c>
      <c r="T30" s="6">
        <v>1</v>
      </c>
      <c r="U30" s="6">
        <v>1</v>
      </c>
      <c r="V30" s="6"/>
      <c r="W30" s="6"/>
      <c r="X30" s="14"/>
      <c r="Y30" s="26">
        <f t="shared" si="1"/>
        <v>12</v>
      </c>
      <c r="Z30" s="14">
        <f t="shared" si="2"/>
        <v>1</v>
      </c>
      <c r="AA30" s="19">
        <f t="shared" si="0"/>
        <v>13</v>
      </c>
      <c r="AC30" s="20" t="s">
        <v>95</v>
      </c>
      <c r="AE30" s="87"/>
    </row>
    <row r="31" spans="1:31" s="19" customFormat="1" ht="12.75">
      <c r="A31" s="34">
        <v>141001</v>
      </c>
      <c r="B31" s="6" t="s">
        <v>172</v>
      </c>
      <c r="C31" s="7" t="s">
        <v>89</v>
      </c>
      <c r="D31" s="6" t="s">
        <v>171</v>
      </c>
      <c r="E31" s="7" t="s">
        <v>42</v>
      </c>
      <c r="F31" s="14" t="s">
        <v>164</v>
      </c>
      <c r="G31" s="45"/>
      <c r="H31" s="6"/>
      <c r="I31" s="6"/>
      <c r="J31" s="6"/>
      <c r="K31" s="6"/>
      <c r="L31" s="6"/>
      <c r="M31" s="6">
        <v>2</v>
      </c>
      <c r="N31" s="6"/>
      <c r="O31" s="6"/>
      <c r="P31" s="6"/>
      <c r="Q31" s="6">
        <v>3</v>
      </c>
      <c r="R31" s="6"/>
      <c r="S31" s="6">
        <v>14</v>
      </c>
      <c r="T31" s="6"/>
      <c r="U31" s="6">
        <v>3</v>
      </c>
      <c r="V31" s="6"/>
      <c r="W31" s="6"/>
      <c r="X31" s="14"/>
      <c r="Y31" s="26">
        <f t="shared" si="1"/>
        <v>22</v>
      </c>
      <c r="Z31" s="14">
        <f t="shared" si="2"/>
        <v>0</v>
      </c>
      <c r="AA31" s="19">
        <f t="shared" si="0"/>
        <v>22</v>
      </c>
      <c r="AC31" s="20" t="s">
        <v>95</v>
      </c>
      <c r="AE31" s="87"/>
    </row>
    <row r="32" spans="1:31" s="19" customFormat="1" ht="12.75">
      <c r="A32" s="34">
        <v>141901</v>
      </c>
      <c r="B32" s="99" t="s">
        <v>174</v>
      </c>
      <c r="C32" s="7" t="s">
        <v>89</v>
      </c>
      <c r="D32" s="6" t="s">
        <v>173</v>
      </c>
      <c r="E32" s="7" t="s">
        <v>42</v>
      </c>
      <c r="F32" s="14" t="s">
        <v>164</v>
      </c>
      <c r="G32" s="45">
        <v>1</v>
      </c>
      <c r="H32" s="6"/>
      <c r="I32" s="6">
        <v>2</v>
      </c>
      <c r="J32" s="6"/>
      <c r="K32" s="6"/>
      <c r="L32" s="6"/>
      <c r="M32" s="6"/>
      <c r="N32" s="6"/>
      <c r="O32" s="6"/>
      <c r="P32" s="6"/>
      <c r="Q32" s="6">
        <v>5</v>
      </c>
      <c r="R32" s="6"/>
      <c r="S32" s="6">
        <v>42</v>
      </c>
      <c r="T32" s="6">
        <v>2</v>
      </c>
      <c r="U32" s="6">
        <v>8</v>
      </c>
      <c r="V32" s="6">
        <v>1</v>
      </c>
      <c r="W32" s="6">
        <v>1</v>
      </c>
      <c r="X32" s="14"/>
      <c r="Y32" s="26">
        <f t="shared" si="1"/>
        <v>59</v>
      </c>
      <c r="Z32" s="14">
        <f t="shared" si="2"/>
        <v>3</v>
      </c>
      <c r="AA32" s="19">
        <f t="shared" si="0"/>
        <v>62</v>
      </c>
      <c r="AC32" s="20" t="s">
        <v>95</v>
      </c>
      <c r="AE32" s="87"/>
    </row>
    <row r="33" spans="1:31" s="19" customFormat="1" ht="12.75">
      <c r="A33" s="34">
        <v>142401</v>
      </c>
      <c r="B33" s="6" t="s">
        <v>176</v>
      </c>
      <c r="C33" s="7" t="s">
        <v>89</v>
      </c>
      <c r="D33" s="6" t="s">
        <v>175</v>
      </c>
      <c r="E33" s="7" t="s">
        <v>42</v>
      </c>
      <c r="F33" s="14" t="s">
        <v>164</v>
      </c>
      <c r="G33" s="45"/>
      <c r="H33" s="6"/>
      <c r="I33" s="6"/>
      <c r="J33" s="6"/>
      <c r="K33" s="6"/>
      <c r="L33" s="6"/>
      <c r="M33" s="6">
        <v>1</v>
      </c>
      <c r="N33" s="6"/>
      <c r="O33" s="6"/>
      <c r="P33" s="6"/>
      <c r="Q33" s="6">
        <v>1</v>
      </c>
      <c r="R33" s="6"/>
      <c r="S33" s="6">
        <v>24</v>
      </c>
      <c r="T33" s="6">
        <v>2</v>
      </c>
      <c r="U33" s="6">
        <v>1</v>
      </c>
      <c r="V33" s="6"/>
      <c r="W33" s="6"/>
      <c r="X33" s="14"/>
      <c r="Y33" s="26">
        <f t="shared" si="1"/>
        <v>27</v>
      </c>
      <c r="Z33" s="14">
        <f t="shared" si="2"/>
        <v>2</v>
      </c>
      <c r="AA33" s="19">
        <f t="shared" si="0"/>
        <v>29</v>
      </c>
      <c r="AC33" s="20" t="s">
        <v>95</v>
      </c>
      <c r="AE33" s="87"/>
    </row>
    <row r="34" spans="1:31" s="19" customFormat="1" ht="12.75">
      <c r="A34" s="34">
        <v>143501</v>
      </c>
      <c r="B34" s="6" t="s">
        <v>453</v>
      </c>
      <c r="C34" s="7" t="s">
        <v>89</v>
      </c>
      <c r="D34" s="6" t="s">
        <v>177</v>
      </c>
      <c r="E34" s="7" t="s">
        <v>42</v>
      </c>
      <c r="F34" s="14" t="s">
        <v>164</v>
      </c>
      <c r="G34" s="45"/>
      <c r="H34" s="6"/>
      <c r="I34" s="6"/>
      <c r="J34" s="6"/>
      <c r="K34" s="6"/>
      <c r="L34" s="6"/>
      <c r="M34" s="6">
        <v>1</v>
      </c>
      <c r="N34" s="6"/>
      <c r="O34" s="6"/>
      <c r="P34" s="6"/>
      <c r="Q34" s="6"/>
      <c r="R34" s="6"/>
      <c r="S34" s="6">
        <v>6</v>
      </c>
      <c r="T34" s="6"/>
      <c r="U34" s="6">
        <v>2</v>
      </c>
      <c r="V34" s="6"/>
      <c r="W34" s="6"/>
      <c r="X34" s="14"/>
      <c r="Y34" s="26">
        <f t="shared" si="1"/>
        <v>9</v>
      </c>
      <c r="Z34" s="14">
        <f t="shared" si="2"/>
        <v>0</v>
      </c>
      <c r="AA34" s="19">
        <f t="shared" si="0"/>
        <v>9</v>
      </c>
      <c r="AC34" s="20" t="s">
        <v>95</v>
      </c>
      <c r="AE34" s="87"/>
    </row>
    <row r="35" spans="1:31" s="19" customFormat="1" ht="12.75">
      <c r="A35" s="34">
        <v>160301</v>
      </c>
      <c r="B35" s="6" t="s">
        <v>179</v>
      </c>
      <c r="C35" s="7" t="s">
        <v>89</v>
      </c>
      <c r="D35" s="6" t="s">
        <v>178</v>
      </c>
      <c r="E35" s="7" t="s">
        <v>18</v>
      </c>
      <c r="F35" s="14" t="s">
        <v>140</v>
      </c>
      <c r="G35" s="45"/>
      <c r="H35" s="6"/>
      <c r="I35" s="6"/>
      <c r="J35" s="6"/>
      <c r="K35" s="6"/>
      <c r="L35" s="6"/>
      <c r="M35" s="6">
        <v>1</v>
      </c>
      <c r="N35" s="6">
        <v>2</v>
      </c>
      <c r="O35" s="6"/>
      <c r="P35" s="6"/>
      <c r="Q35" s="6"/>
      <c r="R35" s="6"/>
      <c r="S35" s="6">
        <v>3</v>
      </c>
      <c r="T35" s="6">
        <v>2</v>
      </c>
      <c r="U35" s="6"/>
      <c r="V35" s="6"/>
      <c r="W35" s="6"/>
      <c r="X35" s="14"/>
      <c r="Y35" s="26">
        <f t="shared" si="1"/>
        <v>4</v>
      </c>
      <c r="Z35" s="14">
        <f t="shared" si="2"/>
        <v>4</v>
      </c>
      <c r="AA35" s="19">
        <f t="shared" si="0"/>
        <v>8</v>
      </c>
      <c r="AC35" s="123" t="s">
        <v>96</v>
      </c>
      <c r="AD35" s="19">
        <f>SUM(AA35:AA40)</f>
        <v>67</v>
      </c>
      <c r="AE35" s="87">
        <v>16</v>
      </c>
    </row>
    <row r="36" spans="1:31" s="19" customFormat="1" ht="12.75">
      <c r="A36" s="34">
        <v>160501</v>
      </c>
      <c r="B36" s="6" t="s">
        <v>181</v>
      </c>
      <c r="C36" s="7" t="s">
        <v>89</v>
      </c>
      <c r="D36" s="6" t="s">
        <v>180</v>
      </c>
      <c r="E36" s="7" t="s">
        <v>18</v>
      </c>
      <c r="F36" s="14" t="s">
        <v>140</v>
      </c>
      <c r="G36" s="45"/>
      <c r="H36" s="6"/>
      <c r="I36" s="6"/>
      <c r="J36" s="6"/>
      <c r="K36" s="6"/>
      <c r="L36" s="6"/>
      <c r="M36" s="6"/>
      <c r="N36" s="6"/>
      <c r="O36" s="6"/>
      <c r="P36" s="6"/>
      <c r="Q36" s="6">
        <v>1</v>
      </c>
      <c r="R36" s="6"/>
      <c r="S36" s="6">
        <v>9</v>
      </c>
      <c r="T36" s="6">
        <v>4</v>
      </c>
      <c r="U36" s="6">
        <v>1</v>
      </c>
      <c r="V36" s="6"/>
      <c r="W36" s="6"/>
      <c r="X36" s="14"/>
      <c r="Y36" s="26">
        <f t="shared" si="1"/>
        <v>11</v>
      </c>
      <c r="Z36" s="14">
        <f t="shared" si="2"/>
        <v>4</v>
      </c>
      <c r="AA36" s="19">
        <f t="shared" si="0"/>
        <v>15</v>
      </c>
      <c r="AC36" s="123" t="s">
        <v>96</v>
      </c>
      <c r="AE36" s="87"/>
    </row>
    <row r="37" spans="1:31" s="19" customFormat="1" ht="12.75">
      <c r="A37" s="34">
        <v>160901</v>
      </c>
      <c r="B37" s="6" t="s">
        <v>183</v>
      </c>
      <c r="C37" s="7" t="s">
        <v>89</v>
      </c>
      <c r="D37" s="6" t="s">
        <v>182</v>
      </c>
      <c r="E37" s="7" t="s">
        <v>18</v>
      </c>
      <c r="F37" s="14" t="s">
        <v>140</v>
      </c>
      <c r="G37" s="45"/>
      <c r="H37" s="6"/>
      <c r="I37" s="6"/>
      <c r="J37" s="6">
        <v>2</v>
      </c>
      <c r="K37" s="6"/>
      <c r="L37" s="6"/>
      <c r="M37" s="6"/>
      <c r="N37" s="6">
        <v>1</v>
      </c>
      <c r="O37" s="6"/>
      <c r="P37" s="6"/>
      <c r="Q37" s="6"/>
      <c r="R37" s="6"/>
      <c r="S37" s="6">
        <v>6</v>
      </c>
      <c r="T37" s="6">
        <v>10</v>
      </c>
      <c r="U37" s="6"/>
      <c r="V37" s="6">
        <v>1</v>
      </c>
      <c r="W37" s="6"/>
      <c r="X37" s="14"/>
      <c r="Y37" s="26">
        <f t="shared" si="1"/>
        <v>6</v>
      </c>
      <c r="Z37" s="14">
        <f t="shared" si="2"/>
        <v>14</v>
      </c>
      <c r="AA37" s="19">
        <f t="shared" si="0"/>
        <v>20</v>
      </c>
      <c r="AC37" s="20" t="s">
        <v>96</v>
      </c>
      <c r="AE37" s="87"/>
    </row>
    <row r="38" spans="1:31" s="19" customFormat="1" ht="12.75">
      <c r="A38" s="34">
        <v>160902</v>
      </c>
      <c r="B38" s="6" t="s">
        <v>185</v>
      </c>
      <c r="C38" s="7" t="s">
        <v>89</v>
      </c>
      <c r="D38" s="6" t="s">
        <v>184</v>
      </c>
      <c r="E38" s="7" t="s">
        <v>18</v>
      </c>
      <c r="F38" s="14" t="s">
        <v>140</v>
      </c>
      <c r="G38" s="45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>
        <v>1</v>
      </c>
      <c r="T38" s="6">
        <v>5</v>
      </c>
      <c r="U38" s="6"/>
      <c r="V38" s="6">
        <v>1</v>
      </c>
      <c r="W38" s="6"/>
      <c r="X38" s="14"/>
      <c r="Y38" s="26">
        <f t="shared" si="1"/>
        <v>1</v>
      </c>
      <c r="Z38" s="14">
        <f t="shared" si="2"/>
        <v>6</v>
      </c>
      <c r="AA38" s="19">
        <f t="shared" si="0"/>
        <v>7</v>
      </c>
      <c r="AC38" s="20" t="s">
        <v>96</v>
      </c>
      <c r="AE38" s="87"/>
    </row>
    <row r="39" spans="1:31" s="19" customFormat="1" ht="12.75">
      <c r="A39" s="34">
        <v>160905</v>
      </c>
      <c r="B39" s="6" t="s">
        <v>187</v>
      </c>
      <c r="C39" s="7" t="s">
        <v>89</v>
      </c>
      <c r="D39" s="6" t="s">
        <v>186</v>
      </c>
      <c r="E39" s="7" t="s">
        <v>18</v>
      </c>
      <c r="F39" s="14" t="s">
        <v>140</v>
      </c>
      <c r="G39" s="45"/>
      <c r="H39" s="6"/>
      <c r="I39" s="6"/>
      <c r="J39" s="6"/>
      <c r="K39" s="6"/>
      <c r="L39" s="6"/>
      <c r="M39" s="6"/>
      <c r="N39" s="6"/>
      <c r="O39" s="6"/>
      <c r="P39" s="6"/>
      <c r="Q39" s="6">
        <v>2</v>
      </c>
      <c r="R39" s="6">
        <v>1</v>
      </c>
      <c r="S39" s="6">
        <v>6</v>
      </c>
      <c r="T39" s="6">
        <v>3</v>
      </c>
      <c r="U39" s="6">
        <v>1</v>
      </c>
      <c r="V39" s="6">
        <v>1</v>
      </c>
      <c r="W39" s="6"/>
      <c r="X39" s="14"/>
      <c r="Y39" s="26">
        <f t="shared" si="1"/>
        <v>9</v>
      </c>
      <c r="Z39" s="14">
        <f t="shared" si="2"/>
        <v>5</v>
      </c>
      <c r="AA39" s="19">
        <f t="shared" si="0"/>
        <v>14</v>
      </c>
      <c r="AC39" s="20" t="s">
        <v>96</v>
      </c>
      <c r="AE39" s="87"/>
    </row>
    <row r="40" spans="1:31" s="19" customFormat="1" ht="12.75">
      <c r="A40" s="34">
        <v>161200</v>
      </c>
      <c r="B40" s="6" t="s">
        <v>189</v>
      </c>
      <c r="C40" s="7" t="s">
        <v>89</v>
      </c>
      <c r="D40" s="6" t="s">
        <v>188</v>
      </c>
      <c r="E40" s="7" t="s">
        <v>18</v>
      </c>
      <c r="F40" s="14" t="s">
        <v>140</v>
      </c>
      <c r="G40" s="45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>
        <v>1</v>
      </c>
      <c r="T40" s="6"/>
      <c r="U40" s="6">
        <v>1</v>
      </c>
      <c r="V40" s="6">
        <v>1</v>
      </c>
      <c r="W40" s="6"/>
      <c r="X40" s="14"/>
      <c r="Y40" s="26">
        <f t="shared" si="1"/>
        <v>2</v>
      </c>
      <c r="Z40" s="14">
        <f t="shared" si="2"/>
        <v>1</v>
      </c>
      <c r="AA40" s="19">
        <f aca="true" t="shared" si="3" ref="AA40:AA72">SUM(Y40:Z40)</f>
        <v>3</v>
      </c>
      <c r="AC40" s="20" t="s">
        <v>96</v>
      </c>
      <c r="AE40" s="87"/>
    </row>
    <row r="41" spans="1:31" s="19" customFormat="1" ht="12.75">
      <c r="A41" s="34">
        <v>190701</v>
      </c>
      <c r="B41" s="6" t="s">
        <v>454</v>
      </c>
      <c r="C41" s="7" t="s">
        <v>89</v>
      </c>
      <c r="D41" s="6" t="s">
        <v>190</v>
      </c>
      <c r="E41" s="7" t="s">
        <v>28</v>
      </c>
      <c r="F41" s="14" t="s">
        <v>28</v>
      </c>
      <c r="G41" s="45"/>
      <c r="H41" s="6"/>
      <c r="I41" s="6">
        <v>8</v>
      </c>
      <c r="J41" s="6">
        <v>4</v>
      </c>
      <c r="K41" s="6"/>
      <c r="L41" s="6"/>
      <c r="M41" s="6">
        <v>1</v>
      </c>
      <c r="N41" s="6">
        <v>1</v>
      </c>
      <c r="O41" s="6"/>
      <c r="P41" s="6"/>
      <c r="Q41" s="6">
        <v>1</v>
      </c>
      <c r="R41" s="6">
        <v>18</v>
      </c>
      <c r="S41" s="6">
        <v>3</v>
      </c>
      <c r="T41" s="6">
        <v>78</v>
      </c>
      <c r="U41" s="6">
        <v>2</v>
      </c>
      <c r="V41" s="6">
        <v>14</v>
      </c>
      <c r="W41" s="6"/>
      <c r="X41" s="14">
        <v>1</v>
      </c>
      <c r="Y41" s="26">
        <f t="shared" si="1"/>
        <v>15</v>
      </c>
      <c r="Z41" s="14">
        <f t="shared" si="2"/>
        <v>116</v>
      </c>
      <c r="AA41" s="19">
        <f t="shared" si="3"/>
        <v>131</v>
      </c>
      <c r="AC41" s="123" t="s">
        <v>95</v>
      </c>
      <c r="AD41" s="19">
        <f>SUM(AA41:AA42)</f>
        <v>208</v>
      </c>
      <c r="AE41" s="87">
        <v>19</v>
      </c>
    </row>
    <row r="42" spans="1:31" s="19" customFormat="1" ht="12.75">
      <c r="A42" s="34">
        <v>190901</v>
      </c>
      <c r="B42" s="120" t="s">
        <v>498</v>
      </c>
      <c r="C42" s="7" t="s">
        <v>89</v>
      </c>
      <c r="D42" s="6" t="s">
        <v>191</v>
      </c>
      <c r="E42" s="7" t="s">
        <v>28</v>
      </c>
      <c r="F42" s="14" t="s">
        <v>28</v>
      </c>
      <c r="G42" s="45"/>
      <c r="H42" s="6"/>
      <c r="I42" s="6">
        <v>1</v>
      </c>
      <c r="J42" s="6">
        <v>1</v>
      </c>
      <c r="K42" s="6"/>
      <c r="L42" s="6"/>
      <c r="M42" s="6"/>
      <c r="N42" s="6"/>
      <c r="O42" s="6"/>
      <c r="P42" s="6"/>
      <c r="Q42" s="6"/>
      <c r="R42" s="6">
        <v>5</v>
      </c>
      <c r="S42" s="6">
        <v>1</v>
      </c>
      <c r="T42" s="6">
        <v>56</v>
      </c>
      <c r="U42" s="6">
        <v>1</v>
      </c>
      <c r="V42" s="6">
        <v>11</v>
      </c>
      <c r="W42" s="6"/>
      <c r="X42" s="14">
        <v>1</v>
      </c>
      <c r="Y42" s="26">
        <f t="shared" si="1"/>
        <v>3</v>
      </c>
      <c r="Z42" s="14">
        <f t="shared" si="2"/>
        <v>74</v>
      </c>
      <c r="AA42" s="19">
        <f t="shared" si="3"/>
        <v>77</v>
      </c>
      <c r="AC42" s="123" t="s">
        <v>95</v>
      </c>
      <c r="AE42" s="87"/>
    </row>
    <row r="43" spans="1:31" s="19" customFormat="1" ht="12.75">
      <c r="A43" s="34">
        <v>230101</v>
      </c>
      <c r="B43" s="6" t="s">
        <v>194</v>
      </c>
      <c r="C43" s="7" t="s">
        <v>89</v>
      </c>
      <c r="D43" s="6" t="s">
        <v>193</v>
      </c>
      <c r="E43" s="7" t="s">
        <v>18</v>
      </c>
      <c r="F43" s="14" t="s">
        <v>140</v>
      </c>
      <c r="G43" s="45"/>
      <c r="H43" s="6"/>
      <c r="I43" s="6">
        <v>1</v>
      </c>
      <c r="J43" s="6">
        <v>3</v>
      </c>
      <c r="K43" s="6"/>
      <c r="L43" s="6"/>
      <c r="M43" s="6"/>
      <c r="N43" s="6"/>
      <c r="O43" s="6"/>
      <c r="P43" s="6"/>
      <c r="Q43" s="6">
        <v>2</v>
      </c>
      <c r="R43" s="6">
        <v>2</v>
      </c>
      <c r="S43" s="6">
        <v>21</v>
      </c>
      <c r="T43" s="6">
        <v>23</v>
      </c>
      <c r="U43" s="6">
        <v>3</v>
      </c>
      <c r="V43" s="6">
        <v>8</v>
      </c>
      <c r="W43" s="6"/>
      <c r="X43" s="14"/>
      <c r="Y43" s="26">
        <f t="shared" si="1"/>
        <v>27</v>
      </c>
      <c r="Z43" s="14">
        <f t="shared" si="2"/>
        <v>36</v>
      </c>
      <c r="AA43" s="19">
        <f t="shared" si="3"/>
        <v>63</v>
      </c>
      <c r="AC43" s="123" t="s">
        <v>96</v>
      </c>
      <c r="AD43" s="19">
        <f>SUM(AA43:AA44)</f>
        <v>79</v>
      </c>
      <c r="AE43" s="87">
        <v>23</v>
      </c>
    </row>
    <row r="44" spans="1:31" s="19" customFormat="1" ht="12.75">
      <c r="A44" s="34">
        <v>231304</v>
      </c>
      <c r="B44" s="6" t="s">
        <v>196</v>
      </c>
      <c r="C44" s="7" t="s">
        <v>89</v>
      </c>
      <c r="D44" s="6" t="s">
        <v>195</v>
      </c>
      <c r="E44" s="7" t="s">
        <v>18</v>
      </c>
      <c r="F44" s="14" t="s">
        <v>140</v>
      </c>
      <c r="G44" s="45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>
        <v>9</v>
      </c>
      <c r="T44" s="6">
        <v>7</v>
      </c>
      <c r="U44" s="6"/>
      <c r="V44" s="6"/>
      <c r="W44" s="6"/>
      <c r="X44" s="14"/>
      <c r="Y44" s="26">
        <f t="shared" si="1"/>
        <v>9</v>
      </c>
      <c r="Z44" s="14">
        <f t="shared" si="2"/>
        <v>7</v>
      </c>
      <c r="AA44" s="19">
        <f t="shared" si="3"/>
        <v>16</v>
      </c>
      <c r="AC44" s="123" t="s">
        <v>96</v>
      </c>
      <c r="AE44" s="87"/>
    </row>
    <row r="45" spans="1:31" s="19" customFormat="1" ht="12.75">
      <c r="A45" s="34">
        <v>240199</v>
      </c>
      <c r="B45" s="6" t="s">
        <v>198</v>
      </c>
      <c r="C45" s="7" t="s">
        <v>89</v>
      </c>
      <c r="D45" s="6" t="s">
        <v>197</v>
      </c>
      <c r="E45" s="7" t="s">
        <v>29</v>
      </c>
      <c r="F45" s="14" t="s">
        <v>29</v>
      </c>
      <c r="G45" s="45"/>
      <c r="H45" s="6"/>
      <c r="I45" s="6"/>
      <c r="J45" s="6">
        <v>1</v>
      </c>
      <c r="K45" s="6"/>
      <c r="L45" s="6"/>
      <c r="M45" s="6"/>
      <c r="N45" s="6"/>
      <c r="O45" s="6"/>
      <c r="P45" s="6">
        <v>1</v>
      </c>
      <c r="Q45" s="6"/>
      <c r="R45" s="6"/>
      <c r="S45" s="6">
        <v>1</v>
      </c>
      <c r="T45" s="6">
        <v>2</v>
      </c>
      <c r="U45" s="6"/>
      <c r="V45" s="6">
        <v>5</v>
      </c>
      <c r="W45" s="6"/>
      <c r="X45" s="14"/>
      <c r="Y45" s="26">
        <f t="shared" si="1"/>
        <v>1</v>
      </c>
      <c r="Z45" s="14">
        <f t="shared" si="2"/>
        <v>9</v>
      </c>
      <c r="AA45" s="19">
        <f t="shared" si="3"/>
        <v>10</v>
      </c>
      <c r="AC45" s="123" t="s">
        <v>413</v>
      </c>
      <c r="AD45" s="19">
        <f>SUM(AA45)</f>
        <v>10</v>
      </c>
      <c r="AE45" s="87">
        <v>24</v>
      </c>
    </row>
    <row r="46" spans="1:31" s="19" customFormat="1" ht="12.75">
      <c r="A46" s="34">
        <v>260101</v>
      </c>
      <c r="B46" s="6" t="s">
        <v>200</v>
      </c>
      <c r="C46" s="7" t="s">
        <v>89</v>
      </c>
      <c r="D46" s="6" t="s">
        <v>199</v>
      </c>
      <c r="E46" s="7" t="s">
        <v>41</v>
      </c>
      <c r="F46" s="14" t="s">
        <v>201</v>
      </c>
      <c r="G46" s="45"/>
      <c r="H46" s="6"/>
      <c r="I46" s="6"/>
      <c r="J46" s="6">
        <v>3</v>
      </c>
      <c r="K46" s="6"/>
      <c r="L46" s="6"/>
      <c r="M46" s="6"/>
      <c r="N46" s="6">
        <v>2</v>
      </c>
      <c r="O46" s="6"/>
      <c r="P46" s="6"/>
      <c r="Q46" s="6"/>
      <c r="R46" s="6"/>
      <c r="S46" s="6">
        <v>4</v>
      </c>
      <c r="T46" s="6">
        <v>15</v>
      </c>
      <c r="U46" s="6">
        <v>1</v>
      </c>
      <c r="V46" s="6">
        <v>1</v>
      </c>
      <c r="W46" s="6"/>
      <c r="X46" s="14"/>
      <c r="Y46" s="26">
        <f t="shared" si="1"/>
        <v>5</v>
      </c>
      <c r="Z46" s="14">
        <f t="shared" si="2"/>
        <v>21</v>
      </c>
      <c r="AA46" s="19">
        <f t="shared" si="3"/>
        <v>26</v>
      </c>
      <c r="AC46" s="20" t="s">
        <v>96</v>
      </c>
      <c r="AD46" s="19">
        <f>SUM(AA46:AA50)</f>
        <v>162</v>
      </c>
      <c r="AE46" s="87">
        <v>26</v>
      </c>
    </row>
    <row r="47" spans="1:29" s="19" customFormat="1" ht="12.75">
      <c r="A47" s="34">
        <v>260406</v>
      </c>
      <c r="B47" s="6" t="s">
        <v>456</v>
      </c>
      <c r="C47" s="7" t="s">
        <v>89</v>
      </c>
      <c r="D47" s="6" t="s">
        <v>455</v>
      </c>
      <c r="E47" s="7" t="s">
        <v>41</v>
      </c>
      <c r="F47" s="14" t="s">
        <v>124</v>
      </c>
      <c r="G47" s="45"/>
      <c r="H47" s="6"/>
      <c r="I47" s="6"/>
      <c r="J47" s="6"/>
      <c r="K47" s="6"/>
      <c r="L47" s="6"/>
      <c r="M47" s="6"/>
      <c r="N47" s="6">
        <v>2</v>
      </c>
      <c r="O47" s="6"/>
      <c r="P47" s="6"/>
      <c r="Q47" s="6">
        <v>1</v>
      </c>
      <c r="R47" s="6"/>
      <c r="S47" s="6">
        <v>5</v>
      </c>
      <c r="T47" s="6">
        <v>4</v>
      </c>
      <c r="U47" s="6"/>
      <c r="V47" s="6">
        <v>1</v>
      </c>
      <c r="W47" s="6"/>
      <c r="X47" s="14"/>
      <c r="Y47" s="26">
        <f t="shared" si="1"/>
        <v>6</v>
      </c>
      <c r="Z47" s="14">
        <f t="shared" si="2"/>
        <v>7</v>
      </c>
      <c r="AA47" s="19">
        <f t="shared" si="3"/>
        <v>13</v>
      </c>
      <c r="AC47" s="123" t="s">
        <v>95</v>
      </c>
    </row>
    <row r="48" spans="1:29" s="19" customFormat="1" ht="12.75">
      <c r="A48" s="34">
        <v>260502</v>
      </c>
      <c r="B48" s="6" t="s">
        <v>203</v>
      </c>
      <c r="C48" s="7" t="s">
        <v>89</v>
      </c>
      <c r="D48" s="6" t="s">
        <v>202</v>
      </c>
      <c r="E48" s="7" t="s">
        <v>41</v>
      </c>
      <c r="F48" s="14" t="s">
        <v>124</v>
      </c>
      <c r="G48" s="45"/>
      <c r="H48" s="6"/>
      <c r="I48" s="6"/>
      <c r="J48" s="6">
        <v>1</v>
      </c>
      <c r="K48" s="6">
        <v>1</v>
      </c>
      <c r="L48" s="6">
        <v>1</v>
      </c>
      <c r="M48" s="6"/>
      <c r="N48" s="6"/>
      <c r="O48" s="6"/>
      <c r="P48" s="6"/>
      <c r="Q48" s="6"/>
      <c r="R48" s="6"/>
      <c r="S48" s="6">
        <v>2</v>
      </c>
      <c r="T48" s="6">
        <v>1</v>
      </c>
      <c r="U48" s="6"/>
      <c r="V48" s="6">
        <v>1</v>
      </c>
      <c r="W48" s="6"/>
      <c r="X48" s="14"/>
      <c r="Y48" s="26">
        <f t="shared" si="1"/>
        <v>3</v>
      </c>
      <c r="Z48" s="14">
        <f t="shared" si="2"/>
        <v>4</v>
      </c>
      <c r="AA48" s="19">
        <f t="shared" si="3"/>
        <v>7</v>
      </c>
      <c r="AC48" s="123" t="s">
        <v>95</v>
      </c>
    </row>
    <row r="49" spans="1:31" s="19" customFormat="1" ht="12.75">
      <c r="A49" s="34">
        <v>260701</v>
      </c>
      <c r="B49" s="6" t="s">
        <v>205</v>
      </c>
      <c r="C49" s="7" t="s">
        <v>89</v>
      </c>
      <c r="D49" s="6" t="s">
        <v>204</v>
      </c>
      <c r="E49" s="7" t="s">
        <v>41</v>
      </c>
      <c r="F49" s="14" t="s">
        <v>201</v>
      </c>
      <c r="G49" s="45"/>
      <c r="H49" s="6">
        <v>1</v>
      </c>
      <c r="I49" s="6">
        <v>1</v>
      </c>
      <c r="J49" s="6">
        <v>1</v>
      </c>
      <c r="K49" s="6"/>
      <c r="L49" s="6"/>
      <c r="M49" s="6">
        <v>5</v>
      </c>
      <c r="N49" s="6">
        <v>4</v>
      </c>
      <c r="O49" s="6"/>
      <c r="P49" s="6"/>
      <c r="Q49" s="6"/>
      <c r="R49" s="6">
        <v>4</v>
      </c>
      <c r="S49" s="6">
        <v>37</v>
      </c>
      <c r="T49" s="6">
        <v>25</v>
      </c>
      <c r="U49" s="6">
        <v>3</v>
      </c>
      <c r="V49" s="6">
        <v>4</v>
      </c>
      <c r="W49" s="6"/>
      <c r="X49" s="14">
        <v>1</v>
      </c>
      <c r="Y49" s="26">
        <f t="shared" si="1"/>
        <v>46</v>
      </c>
      <c r="Z49" s="14">
        <f t="shared" si="2"/>
        <v>40</v>
      </c>
      <c r="AA49" s="19">
        <f t="shared" si="3"/>
        <v>86</v>
      </c>
      <c r="AC49" s="20" t="s">
        <v>95</v>
      </c>
      <c r="AE49" s="87"/>
    </row>
    <row r="50" spans="1:31" s="19" customFormat="1" ht="12.75">
      <c r="A50" s="34">
        <v>261302</v>
      </c>
      <c r="B50" s="99" t="s">
        <v>207</v>
      </c>
      <c r="C50" s="7" t="s">
        <v>89</v>
      </c>
      <c r="D50" s="6" t="s">
        <v>206</v>
      </c>
      <c r="E50" s="7" t="s">
        <v>41</v>
      </c>
      <c r="F50" s="14" t="s">
        <v>201</v>
      </c>
      <c r="G50" s="45"/>
      <c r="H50" s="6"/>
      <c r="I50" s="6">
        <v>1</v>
      </c>
      <c r="J50" s="6"/>
      <c r="K50" s="6"/>
      <c r="L50" s="6"/>
      <c r="M50" s="6"/>
      <c r="N50" s="6"/>
      <c r="O50" s="6"/>
      <c r="P50" s="6"/>
      <c r="Q50" s="6">
        <v>1</v>
      </c>
      <c r="R50" s="6">
        <v>1</v>
      </c>
      <c r="S50" s="6">
        <v>7</v>
      </c>
      <c r="T50" s="6">
        <v>17</v>
      </c>
      <c r="U50" s="6">
        <v>1</v>
      </c>
      <c r="V50" s="6">
        <v>2</v>
      </c>
      <c r="W50" s="6"/>
      <c r="X50" s="14"/>
      <c r="Y50" s="26">
        <f t="shared" si="1"/>
        <v>10</v>
      </c>
      <c r="Z50" s="14">
        <f t="shared" si="2"/>
        <v>20</v>
      </c>
      <c r="AA50" s="19">
        <f t="shared" si="3"/>
        <v>30</v>
      </c>
      <c r="AC50" s="20" t="s">
        <v>95</v>
      </c>
      <c r="AE50" s="87"/>
    </row>
    <row r="51" spans="1:31" s="19" customFormat="1" ht="12.75">
      <c r="A51" s="34">
        <v>270101</v>
      </c>
      <c r="B51" s="6" t="s">
        <v>209</v>
      </c>
      <c r="C51" s="7" t="s">
        <v>89</v>
      </c>
      <c r="D51" s="6" t="s">
        <v>208</v>
      </c>
      <c r="E51" s="7" t="s">
        <v>18</v>
      </c>
      <c r="F51" s="14" t="s">
        <v>152</v>
      </c>
      <c r="G51" s="45"/>
      <c r="H51" s="6"/>
      <c r="I51" s="6"/>
      <c r="J51" s="6"/>
      <c r="K51" s="6"/>
      <c r="L51" s="6"/>
      <c r="M51" s="6"/>
      <c r="N51" s="6"/>
      <c r="O51" s="6"/>
      <c r="P51" s="6"/>
      <c r="Q51" s="6">
        <v>1</v>
      </c>
      <c r="R51" s="6">
        <v>1</v>
      </c>
      <c r="S51" s="6">
        <v>2</v>
      </c>
      <c r="T51" s="6">
        <v>5</v>
      </c>
      <c r="U51" s="6">
        <v>1</v>
      </c>
      <c r="V51" s="6"/>
      <c r="W51" s="6"/>
      <c r="X51" s="14"/>
      <c r="Y51" s="26">
        <f t="shared" si="1"/>
        <v>4</v>
      </c>
      <c r="Z51" s="14">
        <f t="shared" si="2"/>
        <v>6</v>
      </c>
      <c r="AA51" s="19">
        <f t="shared" si="3"/>
        <v>10</v>
      </c>
      <c r="AC51" s="123" t="s">
        <v>96</v>
      </c>
      <c r="AD51" s="19">
        <f>SUM(AA51:AA52)</f>
        <v>20</v>
      </c>
      <c r="AE51" s="87">
        <v>27</v>
      </c>
    </row>
    <row r="52" spans="1:31" s="19" customFormat="1" ht="12.75">
      <c r="A52" s="34">
        <v>270101</v>
      </c>
      <c r="B52" s="6" t="s">
        <v>211</v>
      </c>
      <c r="C52" s="7" t="s">
        <v>89</v>
      </c>
      <c r="D52" s="6" t="s">
        <v>210</v>
      </c>
      <c r="E52" s="7" t="s">
        <v>18</v>
      </c>
      <c r="F52" s="14" t="s">
        <v>152</v>
      </c>
      <c r="G52" s="45"/>
      <c r="H52" s="6"/>
      <c r="I52" s="6"/>
      <c r="J52" s="6"/>
      <c r="K52" s="6"/>
      <c r="L52" s="6"/>
      <c r="M52" s="6">
        <v>2</v>
      </c>
      <c r="N52" s="6"/>
      <c r="O52" s="6"/>
      <c r="P52" s="6"/>
      <c r="Q52" s="6"/>
      <c r="R52" s="6"/>
      <c r="S52" s="6">
        <v>4</v>
      </c>
      <c r="T52" s="6">
        <v>4</v>
      </c>
      <c r="U52" s="6"/>
      <c r="V52" s="6"/>
      <c r="W52" s="6"/>
      <c r="X52" s="14"/>
      <c r="Y52" s="26">
        <f t="shared" si="1"/>
        <v>6</v>
      </c>
      <c r="Z52" s="14">
        <f t="shared" si="2"/>
        <v>4</v>
      </c>
      <c r="AA52" s="19">
        <f t="shared" si="3"/>
        <v>10</v>
      </c>
      <c r="AC52" s="123" t="s">
        <v>95</v>
      </c>
      <c r="AE52" s="87"/>
    </row>
    <row r="53" spans="1:31" s="19" customFormat="1" ht="12.75">
      <c r="A53" s="34">
        <v>310505</v>
      </c>
      <c r="B53" s="6" t="s">
        <v>432</v>
      </c>
      <c r="C53" s="7" t="s">
        <v>89</v>
      </c>
      <c r="D53" s="6" t="s">
        <v>161</v>
      </c>
      <c r="E53" s="7" t="s">
        <v>28</v>
      </c>
      <c r="F53" s="14" t="s">
        <v>28</v>
      </c>
      <c r="G53" s="45"/>
      <c r="H53" s="6">
        <v>1</v>
      </c>
      <c r="I53" s="6">
        <v>3</v>
      </c>
      <c r="J53" s="6">
        <v>1</v>
      </c>
      <c r="K53" s="6"/>
      <c r="L53" s="6"/>
      <c r="M53" s="6">
        <v>1</v>
      </c>
      <c r="N53" s="6">
        <v>4</v>
      </c>
      <c r="O53" s="6"/>
      <c r="P53" s="6"/>
      <c r="Q53" s="6">
        <v>4</v>
      </c>
      <c r="R53" s="6">
        <v>1</v>
      </c>
      <c r="S53" s="6">
        <v>66</v>
      </c>
      <c r="T53" s="6">
        <v>43</v>
      </c>
      <c r="U53" s="6">
        <v>5</v>
      </c>
      <c r="V53" s="6">
        <v>9</v>
      </c>
      <c r="W53" s="6">
        <v>1</v>
      </c>
      <c r="X53" s="14">
        <v>2</v>
      </c>
      <c r="Y53" s="26">
        <f t="shared" si="1"/>
        <v>80</v>
      </c>
      <c r="Z53" s="14">
        <f t="shared" si="2"/>
        <v>61</v>
      </c>
      <c r="AA53" s="19">
        <f t="shared" si="3"/>
        <v>141</v>
      </c>
      <c r="AC53" s="123" t="s">
        <v>95</v>
      </c>
      <c r="AD53" s="19">
        <f>SUM(AA53)</f>
        <v>141</v>
      </c>
      <c r="AE53" s="87">
        <v>31</v>
      </c>
    </row>
    <row r="54" spans="1:31" s="19" customFormat="1" ht="12.75">
      <c r="A54" s="34">
        <v>340199</v>
      </c>
      <c r="B54" s="6" t="s">
        <v>418</v>
      </c>
      <c r="C54" s="7" t="s">
        <v>89</v>
      </c>
      <c r="D54" s="6" t="s">
        <v>417</v>
      </c>
      <c r="E54" s="7" t="s">
        <v>28</v>
      </c>
      <c r="F54" s="14" t="s">
        <v>28</v>
      </c>
      <c r="G54" s="45"/>
      <c r="H54" s="6"/>
      <c r="I54" s="6">
        <v>1</v>
      </c>
      <c r="J54" s="6">
        <v>2</v>
      </c>
      <c r="K54" s="6"/>
      <c r="L54" s="6"/>
      <c r="M54" s="6"/>
      <c r="N54" s="6"/>
      <c r="O54" s="6"/>
      <c r="P54" s="6"/>
      <c r="Q54" s="6">
        <v>1</v>
      </c>
      <c r="R54" s="6"/>
      <c r="S54" s="6">
        <v>5</v>
      </c>
      <c r="T54" s="6">
        <v>11</v>
      </c>
      <c r="U54" s="6"/>
      <c r="V54" s="6">
        <v>3</v>
      </c>
      <c r="W54" s="6"/>
      <c r="X54" s="14"/>
      <c r="Y54" s="26">
        <f t="shared" si="1"/>
        <v>7</v>
      </c>
      <c r="Z54" s="14">
        <f t="shared" si="2"/>
        <v>16</v>
      </c>
      <c r="AA54" s="19">
        <f t="shared" si="3"/>
        <v>23</v>
      </c>
      <c r="AC54" s="123" t="s">
        <v>95</v>
      </c>
      <c r="AD54" s="19">
        <f>SUM(AA54)</f>
        <v>23</v>
      </c>
      <c r="AE54" s="87">
        <v>34</v>
      </c>
    </row>
    <row r="55" spans="1:31" s="19" customFormat="1" ht="12.75">
      <c r="A55" s="34">
        <v>380101</v>
      </c>
      <c r="B55" s="6" t="s">
        <v>213</v>
      </c>
      <c r="C55" s="7" t="s">
        <v>89</v>
      </c>
      <c r="D55" s="6" t="s">
        <v>212</v>
      </c>
      <c r="E55" s="7" t="s">
        <v>18</v>
      </c>
      <c r="F55" s="14" t="s">
        <v>140</v>
      </c>
      <c r="G55" s="45"/>
      <c r="H55" s="6"/>
      <c r="I55" s="6">
        <v>1</v>
      </c>
      <c r="J55" s="6">
        <v>1</v>
      </c>
      <c r="K55" s="6"/>
      <c r="L55" s="6"/>
      <c r="M55" s="6"/>
      <c r="N55" s="6"/>
      <c r="O55" s="6"/>
      <c r="P55" s="6"/>
      <c r="Q55" s="6"/>
      <c r="R55" s="6"/>
      <c r="S55" s="6">
        <v>5</v>
      </c>
      <c r="T55" s="6">
        <v>2</v>
      </c>
      <c r="U55" s="6"/>
      <c r="V55" s="6"/>
      <c r="W55" s="6"/>
      <c r="X55" s="14"/>
      <c r="Y55" s="26">
        <f t="shared" si="1"/>
        <v>6</v>
      </c>
      <c r="Z55" s="14">
        <f t="shared" si="2"/>
        <v>3</v>
      </c>
      <c r="AA55" s="19">
        <f t="shared" si="3"/>
        <v>9</v>
      </c>
      <c r="AC55" s="123" t="s">
        <v>96</v>
      </c>
      <c r="AD55" s="19">
        <f>SUM(AA55)</f>
        <v>9</v>
      </c>
      <c r="AE55" s="87">
        <v>38</v>
      </c>
    </row>
    <row r="56" spans="1:31" s="19" customFormat="1" ht="12.75">
      <c r="A56" s="34">
        <v>400501</v>
      </c>
      <c r="B56" s="6" t="s">
        <v>215</v>
      </c>
      <c r="C56" s="7" t="s">
        <v>89</v>
      </c>
      <c r="D56" s="6" t="s">
        <v>214</v>
      </c>
      <c r="E56" s="7" t="s">
        <v>18</v>
      </c>
      <c r="F56" s="14" t="s">
        <v>152</v>
      </c>
      <c r="G56" s="45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>
        <v>2</v>
      </c>
      <c r="T56" s="6"/>
      <c r="U56" s="6"/>
      <c r="V56" s="6"/>
      <c r="W56" s="6"/>
      <c r="X56" s="14"/>
      <c r="Y56" s="26">
        <f t="shared" si="1"/>
        <v>2</v>
      </c>
      <c r="Z56" s="14">
        <f t="shared" si="2"/>
        <v>0</v>
      </c>
      <c r="AA56" s="19">
        <f t="shared" si="3"/>
        <v>2</v>
      </c>
      <c r="AC56" s="123" t="s">
        <v>96</v>
      </c>
      <c r="AD56" s="19">
        <f>SUM(AA56:AA61)</f>
        <v>21</v>
      </c>
      <c r="AE56" s="87">
        <v>40</v>
      </c>
    </row>
    <row r="57" spans="1:29" s="19" customFormat="1" ht="12.75">
      <c r="A57" s="34">
        <v>400501</v>
      </c>
      <c r="B57" s="6" t="s">
        <v>217</v>
      </c>
      <c r="C57" s="7" t="s">
        <v>89</v>
      </c>
      <c r="D57" s="6" t="s">
        <v>216</v>
      </c>
      <c r="E57" s="7" t="s">
        <v>18</v>
      </c>
      <c r="F57" s="14" t="s">
        <v>152</v>
      </c>
      <c r="G57" s="45"/>
      <c r="H57" s="6">
        <v>1</v>
      </c>
      <c r="I57" s="6"/>
      <c r="J57" s="6"/>
      <c r="K57" s="6"/>
      <c r="L57" s="6"/>
      <c r="M57" s="6"/>
      <c r="N57" s="6"/>
      <c r="O57" s="6"/>
      <c r="P57" s="6"/>
      <c r="Q57" s="6"/>
      <c r="R57" s="6"/>
      <c r="S57" s="6">
        <v>1</v>
      </c>
      <c r="T57" s="6">
        <v>1</v>
      </c>
      <c r="U57" s="6">
        <v>1</v>
      </c>
      <c r="V57" s="6"/>
      <c r="W57" s="6"/>
      <c r="X57" s="14"/>
      <c r="Y57" s="26">
        <f t="shared" si="1"/>
        <v>2</v>
      </c>
      <c r="Z57" s="14">
        <f t="shared" si="2"/>
        <v>2</v>
      </c>
      <c r="AA57" s="19">
        <f>SUM(Y57:Z57)</f>
        <v>4</v>
      </c>
      <c r="AC57" s="123" t="s">
        <v>95</v>
      </c>
    </row>
    <row r="58" spans="1:29" s="19" customFormat="1" ht="12.75">
      <c r="A58" s="34">
        <v>400510</v>
      </c>
      <c r="B58" s="6" t="s">
        <v>219</v>
      </c>
      <c r="C58" s="7" t="s">
        <v>89</v>
      </c>
      <c r="D58" s="6" t="s">
        <v>218</v>
      </c>
      <c r="E58" s="7" t="s">
        <v>18</v>
      </c>
      <c r="F58" s="14" t="s">
        <v>152</v>
      </c>
      <c r="G58" s="45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>
        <v>1</v>
      </c>
      <c r="U58" s="6"/>
      <c r="V58" s="6"/>
      <c r="W58" s="6"/>
      <c r="X58" s="14"/>
      <c r="Y58" s="26">
        <f t="shared" si="1"/>
        <v>0</v>
      </c>
      <c r="Z58" s="14">
        <f t="shared" si="2"/>
        <v>1</v>
      </c>
      <c r="AA58" s="19">
        <f t="shared" si="3"/>
        <v>1</v>
      </c>
      <c r="AC58" s="123" t="s">
        <v>95</v>
      </c>
    </row>
    <row r="59" spans="1:31" s="51" customFormat="1" ht="12.75">
      <c r="A59" s="55">
        <v>400699</v>
      </c>
      <c r="B59" s="49" t="s">
        <v>221</v>
      </c>
      <c r="C59" s="56" t="s">
        <v>89</v>
      </c>
      <c r="D59" s="49" t="s">
        <v>220</v>
      </c>
      <c r="E59" s="56" t="s">
        <v>41</v>
      </c>
      <c r="F59" s="57" t="s">
        <v>124</v>
      </c>
      <c r="G59" s="58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>
        <v>6</v>
      </c>
      <c r="T59" s="49">
        <v>3</v>
      </c>
      <c r="U59" s="49"/>
      <c r="V59" s="49"/>
      <c r="W59" s="49"/>
      <c r="X59" s="57">
        <v>1</v>
      </c>
      <c r="Y59" s="59">
        <f t="shared" si="1"/>
        <v>6</v>
      </c>
      <c r="Z59" s="57">
        <f t="shared" si="2"/>
        <v>4</v>
      </c>
      <c r="AA59" s="51">
        <f t="shared" si="3"/>
        <v>10</v>
      </c>
      <c r="AC59" s="123" t="s">
        <v>95</v>
      </c>
      <c r="AE59" s="89"/>
    </row>
    <row r="60" spans="1:31" s="19" customFormat="1" ht="12.75">
      <c r="A60" s="34">
        <v>400801</v>
      </c>
      <c r="B60" s="6" t="s">
        <v>223</v>
      </c>
      <c r="C60" s="7" t="s">
        <v>89</v>
      </c>
      <c r="D60" s="6" t="s">
        <v>222</v>
      </c>
      <c r="E60" s="7" t="s">
        <v>18</v>
      </c>
      <c r="F60" s="14" t="s">
        <v>152</v>
      </c>
      <c r="G60" s="45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>
        <v>2</v>
      </c>
      <c r="T60" s="6"/>
      <c r="U60" s="6"/>
      <c r="V60" s="6"/>
      <c r="W60" s="6"/>
      <c r="X60" s="14"/>
      <c r="Y60" s="26">
        <f t="shared" si="1"/>
        <v>2</v>
      </c>
      <c r="Z60" s="14">
        <f t="shared" si="2"/>
        <v>0</v>
      </c>
      <c r="AA60" s="19">
        <f t="shared" si="3"/>
        <v>2</v>
      </c>
      <c r="AC60" s="123" t="s">
        <v>96</v>
      </c>
      <c r="AE60" s="87"/>
    </row>
    <row r="61" spans="1:31" s="19" customFormat="1" ht="12.75">
      <c r="A61" s="34">
        <v>400801</v>
      </c>
      <c r="B61" s="99" t="s">
        <v>225</v>
      </c>
      <c r="C61" s="7" t="s">
        <v>89</v>
      </c>
      <c r="D61" s="6" t="s">
        <v>224</v>
      </c>
      <c r="E61" s="7" t="s">
        <v>18</v>
      </c>
      <c r="F61" s="14" t="s">
        <v>152</v>
      </c>
      <c r="G61" s="45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>
        <v>2</v>
      </c>
      <c r="T61" s="6"/>
      <c r="U61" s="6"/>
      <c r="V61" s="6"/>
      <c r="W61" s="6"/>
      <c r="X61" s="14"/>
      <c r="Y61" s="26">
        <f t="shared" si="1"/>
        <v>2</v>
      </c>
      <c r="Z61" s="14">
        <f t="shared" si="2"/>
        <v>0</v>
      </c>
      <c r="AA61" s="19">
        <f t="shared" si="3"/>
        <v>2</v>
      </c>
      <c r="AC61" s="123" t="s">
        <v>95</v>
      </c>
      <c r="AE61" s="87"/>
    </row>
    <row r="62" spans="1:31" s="19" customFormat="1" ht="12.75">
      <c r="A62" s="29">
        <v>420101</v>
      </c>
      <c r="B62" s="6" t="s">
        <v>227</v>
      </c>
      <c r="C62" s="7" t="s">
        <v>89</v>
      </c>
      <c r="D62" s="6" t="s">
        <v>226</v>
      </c>
      <c r="E62" s="7" t="s">
        <v>18</v>
      </c>
      <c r="F62" s="14" t="s">
        <v>143</v>
      </c>
      <c r="G62" s="45"/>
      <c r="H62" s="6"/>
      <c r="I62" s="6">
        <v>1</v>
      </c>
      <c r="J62" s="6">
        <v>7</v>
      </c>
      <c r="K62" s="6"/>
      <c r="L62" s="6">
        <v>1</v>
      </c>
      <c r="M62" s="6"/>
      <c r="N62" s="6">
        <v>5</v>
      </c>
      <c r="O62" s="6"/>
      <c r="P62" s="6"/>
      <c r="Q62" s="6">
        <v>6</v>
      </c>
      <c r="R62" s="6">
        <v>15</v>
      </c>
      <c r="S62" s="6">
        <v>29</v>
      </c>
      <c r="T62" s="6">
        <v>114</v>
      </c>
      <c r="U62" s="6">
        <v>4</v>
      </c>
      <c r="V62" s="6">
        <v>16</v>
      </c>
      <c r="W62" s="6">
        <v>2</v>
      </c>
      <c r="X62" s="14">
        <v>2</v>
      </c>
      <c r="Y62" s="26">
        <f t="shared" si="1"/>
        <v>42</v>
      </c>
      <c r="Z62" s="14">
        <f t="shared" si="2"/>
        <v>160</v>
      </c>
      <c r="AA62" s="19">
        <f t="shared" si="3"/>
        <v>202</v>
      </c>
      <c r="AC62" s="123" t="s">
        <v>96</v>
      </c>
      <c r="AD62" s="19">
        <f>SUM(AA62:AA63)</f>
        <v>209</v>
      </c>
      <c r="AE62" s="87">
        <v>42</v>
      </c>
    </row>
    <row r="63" spans="1:31" s="19" customFormat="1" ht="12.75">
      <c r="A63" s="34">
        <v>420101</v>
      </c>
      <c r="B63" s="6" t="s">
        <v>469</v>
      </c>
      <c r="C63" s="7" t="s">
        <v>89</v>
      </c>
      <c r="D63" s="6" t="s">
        <v>468</v>
      </c>
      <c r="E63" s="7" t="s">
        <v>18</v>
      </c>
      <c r="F63" s="14" t="s">
        <v>143</v>
      </c>
      <c r="G63" s="45"/>
      <c r="H63" s="6"/>
      <c r="I63" s="6"/>
      <c r="J63" s="6"/>
      <c r="K63" s="6"/>
      <c r="L63" s="6"/>
      <c r="M63" s="6"/>
      <c r="N63" s="6"/>
      <c r="O63" s="6"/>
      <c r="P63" s="6"/>
      <c r="Q63" s="6"/>
      <c r="R63" s="6">
        <v>1</v>
      </c>
      <c r="S63" s="6">
        <v>2</v>
      </c>
      <c r="T63" s="6">
        <v>2</v>
      </c>
      <c r="U63" s="6">
        <v>1</v>
      </c>
      <c r="V63" s="6">
        <v>1</v>
      </c>
      <c r="W63" s="6"/>
      <c r="X63" s="14"/>
      <c r="Y63" s="26">
        <f t="shared" si="1"/>
        <v>3</v>
      </c>
      <c r="Z63" s="14">
        <f t="shared" si="2"/>
        <v>4</v>
      </c>
      <c r="AA63" s="19">
        <f t="shared" si="3"/>
        <v>7</v>
      </c>
      <c r="AC63" s="123" t="s">
        <v>95</v>
      </c>
      <c r="AE63" s="87"/>
    </row>
    <row r="64" spans="1:31" s="19" customFormat="1" ht="12.75">
      <c r="A64" s="34">
        <v>450201</v>
      </c>
      <c r="B64" s="6" t="s">
        <v>229</v>
      </c>
      <c r="C64" s="7" t="s">
        <v>89</v>
      </c>
      <c r="D64" s="6" t="s">
        <v>228</v>
      </c>
      <c r="E64" s="7" t="s">
        <v>18</v>
      </c>
      <c r="F64" s="14" t="s">
        <v>143</v>
      </c>
      <c r="G64" s="45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>
        <v>6</v>
      </c>
      <c r="T64" s="6">
        <v>10</v>
      </c>
      <c r="U64" s="6"/>
      <c r="V64" s="6">
        <v>1</v>
      </c>
      <c r="W64" s="6"/>
      <c r="X64" s="14">
        <v>1</v>
      </c>
      <c r="Y64" s="26">
        <f t="shared" si="1"/>
        <v>6</v>
      </c>
      <c r="Z64" s="14">
        <f t="shared" si="2"/>
        <v>12</v>
      </c>
      <c r="AA64" s="19">
        <f t="shared" si="3"/>
        <v>18</v>
      </c>
      <c r="AC64" s="123" t="s">
        <v>96</v>
      </c>
      <c r="AD64" s="19">
        <f>SUM(AA64:AA69)</f>
        <v>222</v>
      </c>
      <c r="AE64" s="87">
        <v>45</v>
      </c>
    </row>
    <row r="65" spans="1:29" s="19" customFormat="1" ht="12.75">
      <c r="A65" s="34">
        <v>450601</v>
      </c>
      <c r="B65" s="6" t="s">
        <v>231</v>
      </c>
      <c r="C65" s="7" t="s">
        <v>89</v>
      </c>
      <c r="D65" s="6" t="s">
        <v>230</v>
      </c>
      <c r="E65" s="7" t="s">
        <v>18</v>
      </c>
      <c r="F65" s="14" t="s">
        <v>143</v>
      </c>
      <c r="G65" s="45">
        <v>1</v>
      </c>
      <c r="H65" s="6"/>
      <c r="I65" s="6">
        <v>2</v>
      </c>
      <c r="J65" s="6"/>
      <c r="K65" s="6">
        <v>1</v>
      </c>
      <c r="L65" s="6"/>
      <c r="M65" s="6">
        <v>1</v>
      </c>
      <c r="N65" s="6"/>
      <c r="O65" s="6"/>
      <c r="P65" s="6"/>
      <c r="Q65" s="6">
        <v>1</v>
      </c>
      <c r="R65" s="6">
        <v>1</v>
      </c>
      <c r="S65" s="6">
        <v>26</v>
      </c>
      <c r="T65" s="6">
        <v>6</v>
      </c>
      <c r="U65" s="6">
        <v>3</v>
      </c>
      <c r="V65" s="6"/>
      <c r="W65" s="6"/>
      <c r="X65" s="14"/>
      <c r="Y65" s="26">
        <f t="shared" si="1"/>
        <v>35</v>
      </c>
      <c r="Z65" s="14">
        <f t="shared" si="2"/>
        <v>7</v>
      </c>
      <c r="AA65" s="19">
        <f t="shared" si="3"/>
        <v>42</v>
      </c>
      <c r="AC65" s="20" t="s">
        <v>96</v>
      </c>
    </row>
    <row r="66" spans="1:29" s="19" customFormat="1" ht="12.75">
      <c r="A66" s="34">
        <v>450603</v>
      </c>
      <c r="B66" s="6" t="s">
        <v>233</v>
      </c>
      <c r="C66" s="7" t="s">
        <v>89</v>
      </c>
      <c r="D66" s="6" t="s">
        <v>232</v>
      </c>
      <c r="E66" s="7" t="s">
        <v>18</v>
      </c>
      <c r="F66" s="14" t="s">
        <v>143</v>
      </c>
      <c r="G66" s="45"/>
      <c r="H66" s="6"/>
      <c r="I66" s="6"/>
      <c r="J66" s="6"/>
      <c r="K66" s="6"/>
      <c r="L66" s="6"/>
      <c r="M66" s="6">
        <v>3</v>
      </c>
      <c r="N66" s="6"/>
      <c r="O66" s="6"/>
      <c r="P66" s="6"/>
      <c r="Q66" s="6">
        <v>2</v>
      </c>
      <c r="R66" s="6"/>
      <c r="S66" s="6">
        <v>8</v>
      </c>
      <c r="T66" s="6">
        <v>2</v>
      </c>
      <c r="U66" s="6">
        <v>2</v>
      </c>
      <c r="V66" s="6">
        <v>1</v>
      </c>
      <c r="W66" s="6"/>
      <c r="X66" s="14"/>
      <c r="Y66" s="26">
        <f t="shared" si="1"/>
        <v>15</v>
      </c>
      <c r="Z66" s="14">
        <f t="shared" si="2"/>
        <v>3</v>
      </c>
      <c r="AA66" s="19">
        <f t="shared" si="3"/>
        <v>18</v>
      </c>
      <c r="AC66" s="123" t="s">
        <v>95</v>
      </c>
    </row>
    <row r="67" spans="1:31" s="19" customFormat="1" ht="12.75">
      <c r="A67" s="34">
        <v>451001</v>
      </c>
      <c r="B67" s="6" t="s">
        <v>235</v>
      </c>
      <c r="C67" s="7" t="s">
        <v>89</v>
      </c>
      <c r="D67" s="6" t="s">
        <v>234</v>
      </c>
      <c r="E67" s="7" t="s">
        <v>18</v>
      </c>
      <c r="F67" s="14" t="s">
        <v>143</v>
      </c>
      <c r="G67" s="45"/>
      <c r="H67" s="6">
        <v>1</v>
      </c>
      <c r="I67" s="6">
        <v>3</v>
      </c>
      <c r="J67" s="6">
        <v>4</v>
      </c>
      <c r="K67" s="6"/>
      <c r="L67" s="6"/>
      <c r="M67" s="6"/>
      <c r="N67" s="6"/>
      <c r="O67" s="6"/>
      <c r="P67" s="6"/>
      <c r="Q67" s="6">
        <v>2</v>
      </c>
      <c r="R67" s="6">
        <v>2</v>
      </c>
      <c r="S67" s="6">
        <v>37</v>
      </c>
      <c r="T67" s="6">
        <v>13</v>
      </c>
      <c r="U67" s="6">
        <v>6</v>
      </c>
      <c r="V67" s="6">
        <v>3</v>
      </c>
      <c r="W67" s="6"/>
      <c r="X67" s="14"/>
      <c r="Y67" s="26">
        <f t="shared" si="1"/>
        <v>48</v>
      </c>
      <c r="Z67" s="14">
        <f t="shared" si="2"/>
        <v>23</v>
      </c>
      <c r="AA67" s="19">
        <f t="shared" si="3"/>
        <v>71</v>
      </c>
      <c r="AC67" s="20" t="s">
        <v>96</v>
      </c>
      <c r="AE67" s="87"/>
    </row>
    <row r="68" spans="1:31" s="19" customFormat="1" ht="12.75">
      <c r="A68" s="34">
        <v>451101</v>
      </c>
      <c r="B68" s="6" t="s">
        <v>237</v>
      </c>
      <c r="C68" s="7" t="s">
        <v>89</v>
      </c>
      <c r="D68" s="6" t="s">
        <v>236</v>
      </c>
      <c r="E68" s="7" t="s">
        <v>18</v>
      </c>
      <c r="F68" s="14" t="s">
        <v>143</v>
      </c>
      <c r="G68" s="45"/>
      <c r="H68" s="6"/>
      <c r="I68" s="6">
        <v>2</v>
      </c>
      <c r="J68" s="6">
        <v>1</v>
      </c>
      <c r="K68" s="6"/>
      <c r="L68" s="6"/>
      <c r="M68" s="6">
        <v>1</v>
      </c>
      <c r="N68" s="6"/>
      <c r="O68" s="6"/>
      <c r="P68" s="6"/>
      <c r="Q68" s="6"/>
      <c r="R68" s="6"/>
      <c r="S68" s="6">
        <v>5</v>
      </c>
      <c r="T68" s="6">
        <v>7</v>
      </c>
      <c r="U68" s="6">
        <v>3</v>
      </c>
      <c r="V68" s="6">
        <v>1</v>
      </c>
      <c r="W68" s="6"/>
      <c r="X68" s="14"/>
      <c r="Y68" s="26">
        <f t="shared" si="1"/>
        <v>11</v>
      </c>
      <c r="Z68" s="14">
        <f t="shared" si="2"/>
        <v>9</v>
      </c>
      <c r="AA68" s="19">
        <f t="shared" si="3"/>
        <v>20</v>
      </c>
      <c r="AC68" s="123" t="s">
        <v>96</v>
      </c>
      <c r="AE68" s="87"/>
    </row>
    <row r="69" spans="1:31" s="19" customFormat="1" ht="12.75">
      <c r="A69" s="34">
        <v>459999</v>
      </c>
      <c r="B69" s="6" t="s">
        <v>239</v>
      </c>
      <c r="C69" s="7" t="s">
        <v>89</v>
      </c>
      <c r="D69" s="6" t="s">
        <v>238</v>
      </c>
      <c r="E69" s="7" t="s">
        <v>18</v>
      </c>
      <c r="F69" s="14" t="s">
        <v>143</v>
      </c>
      <c r="G69" s="45"/>
      <c r="H69" s="6"/>
      <c r="I69" s="6">
        <v>1</v>
      </c>
      <c r="J69" s="6">
        <v>2</v>
      </c>
      <c r="K69" s="6"/>
      <c r="L69" s="6"/>
      <c r="M69" s="6"/>
      <c r="N69" s="6"/>
      <c r="O69" s="6"/>
      <c r="P69" s="6"/>
      <c r="Q69" s="6">
        <v>3</v>
      </c>
      <c r="R69" s="6">
        <v>3</v>
      </c>
      <c r="S69" s="6">
        <v>35</v>
      </c>
      <c r="T69" s="6">
        <v>8</v>
      </c>
      <c r="U69" s="6">
        <v>1</v>
      </c>
      <c r="V69" s="6"/>
      <c r="W69" s="6"/>
      <c r="X69" s="14"/>
      <c r="Y69" s="26">
        <f t="shared" si="1"/>
        <v>40</v>
      </c>
      <c r="Z69" s="14">
        <f t="shared" si="2"/>
        <v>13</v>
      </c>
      <c r="AA69" s="19">
        <f t="shared" si="3"/>
        <v>53</v>
      </c>
      <c r="AC69" s="20" t="s">
        <v>95</v>
      </c>
      <c r="AE69" s="87"/>
    </row>
    <row r="70" spans="1:31" s="19" customFormat="1" ht="12.75">
      <c r="A70" s="34">
        <v>500501</v>
      </c>
      <c r="B70" s="6" t="s">
        <v>241</v>
      </c>
      <c r="C70" s="7" t="s">
        <v>89</v>
      </c>
      <c r="D70" s="6" t="s">
        <v>240</v>
      </c>
      <c r="E70" s="7" t="s">
        <v>18</v>
      </c>
      <c r="F70" s="14" t="s">
        <v>242</v>
      </c>
      <c r="G70" s="45"/>
      <c r="H70" s="6"/>
      <c r="I70" s="6">
        <v>1</v>
      </c>
      <c r="J70" s="6"/>
      <c r="K70" s="6"/>
      <c r="L70" s="6"/>
      <c r="M70" s="6"/>
      <c r="N70" s="6"/>
      <c r="O70" s="6"/>
      <c r="P70" s="6"/>
      <c r="Q70" s="6"/>
      <c r="R70" s="6"/>
      <c r="S70" s="6">
        <v>1</v>
      </c>
      <c r="T70" s="6">
        <v>8</v>
      </c>
      <c r="U70" s="6">
        <v>1</v>
      </c>
      <c r="V70" s="6">
        <v>1</v>
      </c>
      <c r="W70" s="6"/>
      <c r="X70" s="14"/>
      <c r="Y70" s="26">
        <f t="shared" si="1"/>
        <v>3</v>
      </c>
      <c r="Z70" s="14">
        <f t="shared" si="2"/>
        <v>9</v>
      </c>
      <c r="AA70" s="19">
        <f t="shared" si="3"/>
        <v>12</v>
      </c>
      <c r="AC70" s="123" t="s">
        <v>98</v>
      </c>
      <c r="AD70" s="19">
        <f>SUM(AA70:AA76)</f>
        <v>93</v>
      </c>
      <c r="AE70" s="87">
        <v>50</v>
      </c>
    </row>
    <row r="71" spans="1:31" s="19" customFormat="1" ht="12.75">
      <c r="A71" s="34">
        <v>500602</v>
      </c>
      <c r="B71" s="6" t="s">
        <v>244</v>
      </c>
      <c r="C71" s="7" t="s">
        <v>89</v>
      </c>
      <c r="D71" s="6" t="s">
        <v>243</v>
      </c>
      <c r="E71" s="7" t="s">
        <v>18</v>
      </c>
      <c r="F71" s="14" t="s">
        <v>242</v>
      </c>
      <c r="G71" s="45">
        <v>2</v>
      </c>
      <c r="H71" s="6"/>
      <c r="I71" s="6"/>
      <c r="J71" s="6">
        <v>1</v>
      </c>
      <c r="K71" s="6"/>
      <c r="L71" s="6"/>
      <c r="M71" s="6"/>
      <c r="N71" s="6"/>
      <c r="O71" s="6"/>
      <c r="P71" s="6"/>
      <c r="Q71" s="6">
        <v>4</v>
      </c>
      <c r="R71" s="6"/>
      <c r="S71" s="6">
        <v>16</v>
      </c>
      <c r="T71" s="6">
        <v>8</v>
      </c>
      <c r="U71" s="6">
        <v>2</v>
      </c>
      <c r="V71" s="6"/>
      <c r="W71" s="6"/>
      <c r="X71" s="14"/>
      <c r="Y71" s="26">
        <f t="shared" si="1"/>
        <v>24</v>
      </c>
      <c r="Z71" s="14">
        <f t="shared" si="2"/>
        <v>9</v>
      </c>
      <c r="AA71" s="19">
        <f t="shared" si="3"/>
        <v>33</v>
      </c>
      <c r="AC71" s="20" t="s">
        <v>96</v>
      </c>
      <c r="AE71" s="87"/>
    </row>
    <row r="72" spans="1:31" s="19" customFormat="1" ht="12.75">
      <c r="A72" s="34">
        <v>500702</v>
      </c>
      <c r="B72" s="6" t="s">
        <v>246</v>
      </c>
      <c r="C72" s="7" t="s">
        <v>89</v>
      </c>
      <c r="D72" s="6" t="s">
        <v>245</v>
      </c>
      <c r="E72" s="7" t="s">
        <v>18</v>
      </c>
      <c r="F72" s="14" t="s">
        <v>242</v>
      </c>
      <c r="G72" s="45"/>
      <c r="H72" s="6"/>
      <c r="I72" s="6"/>
      <c r="J72" s="6"/>
      <c r="K72" s="6"/>
      <c r="L72" s="6"/>
      <c r="M72" s="6"/>
      <c r="N72" s="6">
        <v>1</v>
      </c>
      <c r="O72" s="6"/>
      <c r="P72" s="6"/>
      <c r="Q72" s="6"/>
      <c r="R72" s="6"/>
      <c r="S72" s="6">
        <v>3</v>
      </c>
      <c r="T72" s="6">
        <v>5</v>
      </c>
      <c r="U72" s="6"/>
      <c r="V72" s="6">
        <v>1</v>
      </c>
      <c r="W72" s="6"/>
      <c r="X72" s="14"/>
      <c r="Y72" s="26">
        <f t="shared" si="1"/>
        <v>3</v>
      </c>
      <c r="Z72" s="14">
        <f t="shared" si="2"/>
        <v>7</v>
      </c>
      <c r="AA72" s="19">
        <f t="shared" si="3"/>
        <v>10</v>
      </c>
      <c r="AC72" s="123" t="s">
        <v>96</v>
      </c>
      <c r="AE72" s="87"/>
    </row>
    <row r="73" spans="1:29" s="19" customFormat="1" ht="12.75">
      <c r="A73" s="34">
        <v>500702</v>
      </c>
      <c r="B73" s="6" t="s">
        <v>248</v>
      </c>
      <c r="C73" s="7" t="s">
        <v>89</v>
      </c>
      <c r="D73" s="6" t="s">
        <v>247</v>
      </c>
      <c r="E73" s="7" t="s">
        <v>18</v>
      </c>
      <c r="F73" s="14" t="s">
        <v>242</v>
      </c>
      <c r="G73" s="45"/>
      <c r="H73" s="6"/>
      <c r="I73" s="6"/>
      <c r="J73" s="6"/>
      <c r="K73" s="6"/>
      <c r="L73" s="6"/>
      <c r="M73" s="6"/>
      <c r="N73" s="6"/>
      <c r="O73" s="6"/>
      <c r="P73" s="6"/>
      <c r="Q73" s="6">
        <v>2</v>
      </c>
      <c r="R73" s="6">
        <v>3</v>
      </c>
      <c r="S73" s="6">
        <v>3</v>
      </c>
      <c r="T73" s="6">
        <v>12</v>
      </c>
      <c r="U73" s="6">
        <v>2</v>
      </c>
      <c r="V73" s="6"/>
      <c r="W73" s="6"/>
      <c r="X73" s="14"/>
      <c r="Y73" s="26">
        <f t="shared" si="1"/>
        <v>7</v>
      </c>
      <c r="Z73" s="14">
        <f t="shared" si="2"/>
        <v>15</v>
      </c>
      <c r="AA73" s="19">
        <f aca="true" t="shared" si="4" ref="AA73:AA92">SUM(Y73:Z73)</f>
        <v>22</v>
      </c>
      <c r="AC73" s="20" t="s">
        <v>98</v>
      </c>
    </row>
    <row r="74" spans="1:31" s="19" customFormat="1" ht="12.75">
      <c r="A74" s="34">
        <v>500703</v>
      </c>
      <c r="B74" s="6" t="s">
        <v>250</v>
      </c>
      <c r="C74" s="7" t="s">
        <v>89</v>
      </c>
      <c r="D74" s="6" t="s">
        <v>249</v>
      </c>
      <c r="E74" s="7" t="s">
        <v>18</v>
      </c>
      <c r="F74" s="14" t="s">
        <v>242</v>
      </c>
      <c r="G74" s="45"/>
      <c r="H74" s="6"/>
      <c r="I74" s="6"/>
      <c r="J74" s="6">
        <v>1</v>
      </c>
      <c r="K74" s="6"/>
      <c r="L74" s="6"/>
      <c r="M74" s="6"/>
      <c r="N74" s="6"/>
      <c r="O74" s="6"/>
      <c r="P74" s="6"/>
      <c r="Q74" s="6"/>
      <c r="R74" s="6"/>
      <c r="S74" s="6"/>
      <c r="T74" s="6">
        <v>1</v>
      </c>
      <c r="U74" s="6"/>
      <c r="V74" s="6"/>
      <c r="W74" s="6"/>
      <c r="X74" s="14"/>
      <c r="Y74" s="26">
        <f aca="true" t="shared" si="5" ref="Y74:Y92">G74+I74+K74+M74+O74+Q74+S74+U74+W74</f>
        <v>0</v>
      </c>
      <c r="Z74" s="14">
        <f aca="true" t="shared" si="6" ref="Z74:Z92">H74+J74+L74+N74+P74+R74+T74+V74+X74</f>
        <v>2</v>
      </c>
      <c r="AA74" s="19">
        <f t="shared" si="4"/>
        <v>2</v>
      </c>
      <c r="AC74" s="20" t="s">
        <v>96</v>
      </c>
      <c r="AE74" s="87"/>
    </row>
    <row r="75" spans="1:31" s="19" customFormat="1" ht="12.75">
      <c r="A75" s="34">
        <v>500901</v>
      </c>
      <c r="B75" s="6" t="s">
        <v>252</v>
      </c>
      <c r="C75" s="7" t="s">
        <v>89</v>
      </c>
      <c r="D75" s="6" t="s">
        <v>251</v>
      </c>
      <c r="E75" s="7" t="s">
        <v>18</v>
      </c>
      <c r="F75" s="14" t="s">
        <v>242</v>
      </c>
      <c r="G75" s="45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>
        <v>1</v>
      </c>
      <c r="T75" s="6"/>
      <c r="U75" s="6"/>
      <c r="V75" s="6">
        <v>1</v>
      </c>
      <c r="W75" s="6"/>
      <c r="X75" s="14"/>
      <c r="Y75" s="26">
        <f t="shared" si="5"/>
        <v>1</v>
      </c>
      <c r="Z75" s="14">
        <f t="shared" si="6"/>
        <v>1</v>
      </c>
      <c r="AA75" s="19">
        <f t="shared" si="4"/>
        <v>2</v>
      </c>
      <c r="AC75" s="20" t="s">
        <v>96</v>
      </c>
      <c r="AE75" s="87"/>
    </row>
    <row r="76" spans="1:31" s="19" customFormat="1" ht="12.75">
      <c r="A76" s="34">
        <v>500901</v>
      </c>
      <c r="B76" s="6" t="s">
        <v>254</v>
      </c>
      <c r="C76" s="7" t="s">
        <v>89</v>
      </c>
      <c r="D76" s="6" t="s">
        <v>253</v>
      </c>
      <c r="E76" s="7" t="s">
        <v>18</v>
      </c>
      <c r="F76" s="14" t="s">
        <v>242</v>
      </c>
      <c r="G76" s="45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>
        <v>7</v>
      </c>
      <c r="T76" s="6">
        <v>5</v>
      </c>
      <c r="U76" s="6"/>
      <c r="V76" s="6"/>
      <c r="W76" s="6"/>
      <c r="X76" s="14"/>
      <c r="Y76" s="26">
        <f t="shared" si="5"/>
        <v>7</v>
      </c>
      <c r="Z76" s="14">
        <f t="shared" si="6"/>
        <v>5</v>
      </c>
      <c r="AA76" s="19">
        <f t="shared" si="4"/>
        <v>12</v>
      </c>
      <c r="AC76" s="123" t="s">
        <v>99</v>
      </c>
      <c r="AE76" s="87"/>
    </row>
    <row r="77" spans="1:31" s="19" customFormat="1" ht="12.75">
      <c r="A77" s="34">
        <v>510201</v>
      </c>
      <c r="B77" s="6" t="s">
        <v>256</v>
      </c>
      <c r="C77" s="7" t="s">
        <v>89</v>
      </c>
      <c r="D77" s="6" t="s">
        <v>255</v>
      </c>
      <c r="E77" s="7" t="s">
        <v>28</v>
      </c>
      <c r="F77" s="14" t="s">
        <v>28</v>
      </c>
      <c r="G77" s="45"/>
      <c r="H77" s="6"/>
      <c r="I77" s="6"/>
      <c r="J77" s="6"/>
      <c r="K77" s="6"/>
      <c r="L77" s="6"/>
      <c r="M77" s="6"/>
      <c r="N77" s="6"/>
      <c r="O77" s="6"/>
      <c r="P77" s="6"/>
      <c r="Q77" s="6"/>
      <c r="R77" s="6">
        <v>6</v>
      </c>
      <c r="S77" s="6"/>
      <c r="T77" s="6">
        <v>45</v>
      </c>
      <c r="U77" s="6"/>
      <c r="V77" s="6">
        <v>4</v>
      </c>
      <c r="W77" s="6"/>
      <c r="X77" s="14">
        <v>1</v>
      </c>
      <c r="Y77" s="26">
        <f t="shared" si="5"/>
        <v>0</v>
      </c>
      <c r="Z77" s="14">
        <f t="shared" si="6"/>
        <v>56</v>
      </c>
      <c r="AA77" s="19">
        <f t="shared" si="4"/>
        <v>56</v>
      </c>
      <c r="AC77" s="123" t="s">
        <v>95</v>
      </c>
      <c r="AD77" s="19">
        <f>SUM(AA77:AA82)</f>
        <v>366</v>
      </c>
      <c r="AE77" s="87">
        <v>51</v>
      </c>
    </row>
    <row r="78" spans="1:31" s="19" customFormat="1" ht="12.75">
      <c r="A78" s="34">
        <v>510701</v>
      </c>
      <c r="B78" s="6" t="s">
        <v>258</v>
      </c>
      <c r="C78" s="7" t="s">
        <v>89</v>
      </c>
      <c r="D78" s="6" t="s">
        <v>257</v>
      </c>
      <c r="E78" s="7" t="s">
        <v>29</v>
      </c>
      <c r="F78" s="14" t="s">
        <v>29</v>
      </c>
      <c r="G78" s="45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>
        <v>1</v>
      </c>
      <c r="T78" s="6"/>
      <c r="U78" s="6"/>
      <c r="V78" s="6">
        <v>1</v>
      </c>
      <c r="W78" s="6"/>
      <c r="X78" s="14"/>
      <c r="Y78" s="26">
        <f t="shared" si="5"/>
        <v>1</v>
      </c>
      <c r="Z78" s="14">
        <f t="shared" si="6"/>
        <v>1</v>
      </c>
      <c r="AA78" s="19">
        <f t="shared" si="4"/>
        <v>2</v>
      </c>
      <c r="AC78" s="123" t="s">
        <v>413</v>
      </c>
      <c r="AE78" s="87"/>
    </row>
    <row r="79" spans="1:31" s="19" customFormat="1" ht="12.75">
      <c r="A79" s="34">
        <v>511005</v>
      </c>
      <c r="B79" s="6" t="s">
        <v>449</v>
      </c>
      <c r="C79" s="7" t="s">
        <v>89</v>
      </c>
      <c r="D79" s="6" t="s">
        <v>259</v>
      </c>
      <c r="E79" s="7" t="s">
        <v>41</v>
      </c>
      <c r="F79" s="14" t="s">
        <v>124</v>
      </c>
      <c r="G79" s="45"/>
      <c r="H79" s="6">
        <v>1</v>
      </c>
      <c r="I79" s="6"/>
      <c r="J79" s="6">
        <v>2</v>
      </c>
      <c r="K79" s="6"/>
      <c r="L79" s="6"/>
      <c r="M79" s="6"/>
      <c r="N79" s="6">
        <v>1</v>
      </c>
      <c r="O79" s="6"/>
      <c r="P79" s="6"/>
      <c r="Q79" s="6">
        <v>1</v>
      </c>
      <c r="R79" s="6">
        <v>4</v>
      </c>
      <c r="S79" s="6">
        <v>5</v>
      </c>
      <c r="T79" s="6">
        <v>8</v>
      </c>
      <c r="U79" s="6">
        <v>2</v>
      </c>
      <c r="V79" s="6">
        <v>2</v>
      </c>
      <c r="W79" s="6"/>
      <c r="X79" s="14"/>
      <c r="Y79" s="26">
        <f t="shared" si="5"/>
        <v>8</v>
      </c>
      <c r="Z79" s="14">
        <f t="shared" si="6"/>
        <v>18</v>
      </c>
      <c r="AA79" s="19">
        <f t="shared" si="4"/>
        <v>26</v>
      </c>
      <c r="AC79" s="123" t="s">
        <v>95</v>
      </c>
      <c r="AE79" s="87"/>
    </row>
    <row r="80" spans="1:31" s="19" customFormat="1" ht="12.75">
      <c r="A80" s="34">
        <v>512003</v>
      </c>
      <c r="B80" s="6" t="s">
        <v>261</v>
      </c>
      <c r="C80" s="7" t="s">
        <v>89</v>
      </c>
      <c r="D80" s="6" t="s">
        <v>260</v>
      </c>
      <c r="E80" s="179" t="s">
        <v>17</v>
      </c>
      <c r="F80" s="14" t="s">
        <v>31</v>
      </c>
      <c r="G80" s="45"/>
      <c r="H80" s="6"/>
      <c r="I80" s="6">
        <v>1</v>
      </c>
      <c r="J80" s="6"/>
      <c r="K80" s="6"/>
      <c r="L80" s="6"/>
      <c r="M80" s="6"/>
      <c r="N80" s="6">
        <v>2</v>
      </c>
      <c r="O80" s="6"/>
      <c r="P80" s="6"/>
      <c r="Q80" s="6">
        <v>1</v>
      </c>
      <c r="R80" s="6"/>
      <c r="S80" s="6">
        <v>9</v>
      </c>
      <c r="T80" s="6">
        <v>4</v>
      </c>
      <c r="U80" s="6"/>
      <c r="V80" s="6">
        <v>2</v>
      </c>
      <c r="W80" s="6"/>
      <c r="X80" s="14"/>
      <c r="Y80" s="26">
        <f t="shared" si="5"/>
        <v>11</v>
      </c>
      <c r="Z80" s="14">
        <f t="shared" si="6"/>
        <v>8</v>
      </c>
      <c r="AA80" s="19">
        <f t="shared" si="4"/>
        <v>19</v>
      </c>
      <c r="AC80" s="123" t="s">
        <v>95</v>
      </c>
      <c r="AE80" s="87"/>
    </row>
    <row r="81" spans="1:31" s="19" customFormat="1" ht="12.75">
      <c r="A81" s="34">
        <v>513101</v>
      </c>
      <c r="B81" s="6" t="s">
        <v>263</v>
      </c>
      <c r="C81" s="7" t="s">
        <v>89</v>
      </c>
      <c r="D81" s="6" t="s">
        <v>262</v>
      </c>
      <c r="E81" s="7" t="s">
        <v>41</v>
      </c>
      <c r="F81" s="14" t="s">
        <v>124</v>
      </c>
      <c r="G81" s="45"/>
      <c r="H81" s="6"/>
      <c r="I81" s="6"/>
      <c r="J81" s="6"/>
      <c r="K81" s="6"/>
      <c r="L81" s="6"/>
      <c r="M81" s="6">
        <v>1</v>
      </c>
      <c r="N81" s="6"/>
      <c r="O81" s="6"/>
      <c r="P81" s="6"/>
      <c r="Q81" s="6"/>
      <c r="R81" s="6">
        <v>1</v>
      </c>
      <c r="S81" s="6">
        <v>8</v>
      </c>
      <c r="T81" s="6">
        <v>27</v>
      </c>
      <c r="U81" s="6">
        <v>1</v>
      </c>
      <c r="V81" s="6">
        <v>3</v>
      </c>
      <c r="W81" s="6"/>
      <c r="X81" s="14"/>
      <c r="Y81" s="26">
        <f t="shared" si="5"/>
        <v>10</v>
      </c>
      <c r="Z81" s="14">
        <f t="shared" si="6"/>
        <v>31</v>
      </c>
      <c r="AA81" s="19">
        <f t="shared" si="4"/>
        <v>41</v>
      </c>
      <c r="AC81" s="123" t="s">
        <v>95</v>
      </c>
      <c r="AE81" s="87"/>
    </row>
    <row r="82" spans="1:31" s="19" customFormat="1" ht="12.75">
      <c r="A82" s="34">
        <v>513801</v>
      </c>
      <c r="B82" s="6" t="s">
        <v>265</v>
      </c>
      <c r="C82" s="7" t="s">
        <v>89</v>
      </c>
      <c r="D82" s="6" t="s">
        <v>264</v>
      </c>
      <c r="E82" s="7" t="s">
        <v>43</v>
      </c>
      <c r="F82" s="14" t="s">
        <v>266</v>
      </c>
      <c r="G82" s="45"/>
      <c r="H82" s="6"/>
      <c r="I82" s="6">
        <v>2</v>
      </c>
      <c r="J82" s="6">
        <v>16</v>
      </c>
      <c r="K82" s="6"/>
      <c r="L82" s="6"/>
      <c r="M82" s="6">
        <v>2</v>
      </c>
      <c r="N82" s="6">
        <v>2</v>
      </c>
      <c r="O82" s="6"/>
      <c r="P82" s="6"/>
      <c r="Q82" s="6">
        <v>1</v>
      </c>
      <c r="R82" s="6">
        <v>14</v>
      </c>
      <c r="S82" s="6">
        <v>8</v>
      </c>
      <c r="T82" s="6">
        <v>157</v>
      </c>
      <c r="U82" s="6">
        <v>1</v>
      </c>
      <c r="V82" s="6">
        <v>17</v>
      </c>
      <c r="W82" s="6"/>
      <c r="X82" s="14">
        <v>2</v>
      </c>
      <c r="Y82" s="26">
        <f t="shared" si="5"/>
        <v>14</v>
      </c>
      <c r="Z82" s="14">
        <f t="shared" si="6"/>
        <v>208</v>
      </c>
      <c r="AA82" s="19">
        <f t="shared" si="4"/>
        <v>222</v>
      </c>
      <c r="AC82" s="123" t="s">
        <v>95</v>
      </c>
      <c r="AE82" s="87"/>
    </row>
    <row r="83" spans="1:31" s="19" customFormat="1" ht="12.75">
      <c r="A83" s="34">
        <v>520101</v>
      </c>
      <c r="B83" s="6" t="s">
        <v>268</v>
      </c>
      <c r="C83" s="7" t="s">
        <v>89</v>
      </c>
      <c r="D83" s="6" t="s">
        <v>267</v>
      </c>
      <c r="E83" s="7" t="s">
        <v>29</v>
      </c>
      <c r="F83" s="14" t="s">
        <v>29</v>
      </c>
      <c r="G83" s="45"/>
      <c r="H83" s="6"/>
      <c r="I83" s="6">
        <v>1</v>
      </c>
      <c r="J83" s="6"/>
      <c r="K83" s="6"/>
      <c r="L83" s="6"/>
      <c r="M83" s="6"/>
      <c r="N83" s="6"/>
      <c r="O83" s="6"/>
      <c r="P83" s="6"/>
      <c r="Q83" s="6"/>
      <c r="R83" s="6"/>
      <c r="S83" s="6">
        <v>1</v>
      </c>
      <c r="T83" s="6">
        <v>2</v>
      </c>
      <c r="U83" s="6">
        <v>2</v>
      </c>
      <c r="V83" s="6">
        <v>1</v>
      </c>
      <c r="W83" s="6"/>
      <c r="X83" s="14"/>
      <c r="Y83" s="26">
        <f t="shared" si="5"/>
        <v>4</v>
      </c>
      <c r="Z83" s="14">
        <f t="shared" si="6"/>
        <v>3</v>
      </c>
      <c r="AA83" s="19">
        <f t="shared" si="4"/>
        <v>7</v>
      </c>
      <c r="AC83" s="123" t="s">
        <v>413</v>
      </c>
      <c r="AD83" s="19">
        <f>SUM(AA83:AA91)</f>
        <v>345</v>
      </c>
      <c r="AE83" s="87">
        <v>52</v>
      </c>
    </row>
    <row r="84" spans="1:31" s="19" customFormat="1" ht="12.75">
      <c r="A84" s="34">
        <v>520201</v>
      </c>
      <c r="B84" s="6" t="s">
        <v>270</v>
      </c>
      <c r="C84" s="7" t="s">
        <v>89</v>
      </c>
      <c r="D84" s="6" t="s">
        <v>269</v>
      </c>
      <c r="E84" s="7" t="s">
        <v>32</v>
      </c>
      <c r="F84" s="14" t="s">
        <v>32</v>
      </c>
      <c r="G84" s="45"/>
      <c r="H84" s="6">
        <v>1</v>
      </c>
      <c r="I84" s="6">
        <v>1</v>
      </c>
      <c r="J84" s="6"/>
      <c r="K84" s="6"/>
      <c r="L84" s="6"/>
      <c r="M84" s="6">
        <v>1</v>
      </c>
      <c r="N84" s="6"/>
      <c r="O84" s="6"/>
      <c r="P84" s="6"/>
      <c r="Q84" s="6">
        <v>1</v>
      </c>
      <c r="R84" s="6">
        <v>3</v>
      </c>
      <c r="S84" s="6">
        <v>23</v>
      </c>
      <c r="T84" s="6">
        <v>19</v>
      </c>
      <c r="U84" s="6">
        <v>1</v>
      </c>
      <c r="V84" s="6">
        <v>3</v>
      </c>
      <c r="W84" s="6">
        <v>1</v>
      </c>
      <c r="X84" s="14"/>
      <c r="Y84" s="26">
        <f t="shared" si="5"/>
        <v>28</v>
      </c>
      <c r="Z84" s="14">
        <f t="shared" si="6"/>
        <v>26</v>
      </c>
      <c r="AA84" s="19">
        <f t="shared" si="4"/>
        <v>54</v>
      </c>
      <c r="AC84" s="123" t="s">
        <v>95</v>
      </c>
      <c r="AE84" s="87"/>
    </row>
    <row r="85" spans="1:31" s="19" customFormat="1" ht="12.75">
      <c r="A85" s="34">
        <v>520201</v>
      </c>
      <c r="B85" s="6" t="s">
        <v>272</v>
      </c>
      <c r="C85" s="7" t="s">
        <v>89</v>
      </c>
      <c r="D85" s="6" t="s">
        <v>271</v>
      </c>
      <c r="E85" s="7" t="s">
        <v>32</v>
      </c>
      <c r="F85" s="14" t="s">
        <v>32</v>
      </c>
      <c r="G85" s="45"/>
      <c r="H85" s="6"/>
      <c r="I85" s="6">
        <v>2</v>
      </c>
      <c r="J85" s="6"/>
      <c r="K85" s="6"/>
      <c r="L85" s="6"/>
      <c r="M85" s="6"/>
      <c r="N85" s="6"/>
      <c r="O85" s="6"/>
      <c r="P85" s="6"/>
      <c r="Q85" s="6">
        <v>1</v>
      </c>
      <c r="R85" s="6"/>
      <c r="S85" s="6">
        <v>12</v>
      </c>
      <c r="T85" s="6">
        <v>9</v>
      </c>
      <c r="U85" s="6">
        <v>2</v>
      </c>
      <c r="V85" s="6">
        <v>2</v>
      </c>
      <c r="W85" s="6"/>
      <c r="X85" s="14">
        <v>2</v>
      </c>
      <c r="Y85" s="26">
        <f t="shared" si="5"/>
        <v>17</v>
      </c>
      <c r="Z85" s="14">
        <f t="shared" si="6"/>
        <v>13</v>
      </c>
      <c r="AA85" s="19">
        <f t="shared" si="4"/>
        <v>30</v>
      </c>
      <c r="AC85" s="20" t="s">
        <v>95</v>
      </c>
      <c r="AE85" s="87"/>
    </row>
    <row r="86" spans="1:31" s="19" customFormat="1" ht="12.75">
      <c r="A86" s="34">
        <v>520203</v>
      </c>
      <c r="B86" s="6" t="s">
        <v>274</v>
      </c>
      <c r="C86" s="7" t="s">
        <v>89</v>
      </c>
      <c r="D86" s="6" t="s">
        <v>273</v>
      </c>
      <c r="E86" s="7" t="s">
        <v>32</v>
      </c>
      <c r="F86" s="14" t="s">
        <v>32</v>
      </c>
      <c r="G86" s="45"/>
      <c r="H86" s="6"/>
      <c r="I86" s="6"/>
      <c r="J86" s="6"/>
      <c r="K86" s="6"/>
      <c r="L86" s="6"/>
      <c r="M86" s="6"/>
      <c r="N86" s="6"/>
      <c r="O86" s="6"/>
      <c r="P86" s="6"/>
      <c r="Q86" s="6">
        <v>3</v>
      </c>
      <c r="R86" s="6">
        <v>1</v>
      </c>
      <c r="S86" s="6">
        <v>23</v>
      </c>
      <c r="T86" s="6">
        <v>6</v>
      </c>
      <c r="U86" s="6">
        <v>1</v>
      </c>
      <c r="V86" s="6">
        <v>1</v>
      </c>
      <c r="W86" s="6"/>
      <c r="X86" s="14"/>
      <c r="Y86" s="26">
        <f t="shared" si="5"/>
        <v>27</v>
      </c>
      <c r="Z86" s="14">
        <f t="shared" si="6"/>
        <v>8</v>
      </c>
      <c r="AA86" s="19">
        <f t="shared" si="4"/>
        <v>35</v>
      </c>
      <c r="AC86" s="20" t="s">
        <v>95</v>
      </c>
      <c r="AE86" s="87"/>
    </row>
    <row r="87" spans="1:31" s="19" customFormat="1" ht="12.75">
      <c r="A87" s="34">
        <v>520301</v>
      </c>
      <c r="B87" s="6" t="s">
        <v>276</v>
      </c>
      <c r="C87" s="7" t="s">
        <v>89</v>
      </c>
      <c r="D87" s="6" t="s">
        <v>275</v>
      </c>
      <c r="E87" s="7" t="s">
        <v>32</v>
      </c>
      <c r="F87" s="14" t="s">
        <v>32</v>
      </c>
      <c r="G87" s="45"/>
      <c r="H87" s="6">
        <v>1</v>
      </c>
      <c r="I87" s="6">
        <v>1</v>
      </c>
      <c r="J87" s="6">
        <v>1</v>
      </c>
      <c r="K87" s="6"/>
      <c r="L87" s="6"/>
      <c r="M87" s="6">
        <v>4</v>
      </c>
      <c r="N87" s="6">
        <v>1</v>
      </c>
      <c r="O87" s="6"/>
      <c r="P87" s="6"/>
      <c r="Q87" s="6">
        <v>5</v>
      </c>
      <c r="R87" s="6">
        <v>3</v>
      </c>
      <c r="S87" s="6">
        <v>39</v>
      </c>
      <c r="T87" s="6">
        <v>33</v>
      </c>
      <c r="U87" s="6">
        <v>6</v>
      </c>
      <c r="V87" s="6"/>
      <c r="W87" s="6">
        <v>1</v>
      </c>
      <c r="X87" s="14"/>
      <c r="Y87" s="26">
        <f t="shared" si="5"/>
        <v>56</v>
      </c>
      <c r="Z87" s="14">
        <f t="shared" si="6"/>
        <v>39</v>
      </c>
      <c r="AA87" s="19">
        <f t="shared" si="4"/>
        <v>95</v>
      </c>
      <c r="AC87" s="20" t="s">
        <v>95</v>
      </c>
      <c r="AE87" s="87"/>
    </row>
    <row r="88" spans="1:31" s="19" customFormat="1" ht="12.75">
      <c r="A88" s="34">
        <v>520801</v>
      </c>
      <c r="B88" s="6" t="s">
        <v>278</v>
      </c>
      <c r="C88" s="7" t="s">
        <v>89</v>
      </c>
      <c r="D88" s="6" t="s">
        <v>277</v>
      </c>
      <c r="E88" s="7" t="s">
        <v>32</v>
      </c>
      <c r="F88" s="14" t="s">
        <v>32</v>
      </c>
      <c r="G88" s="45">
        <v>3</v>
      </c>
      <c r="H88" s="6"/>
      <c r="I88" s="6"/>
      <c r="J88" s="6">
        <v>1</v>
      </c>
      <c r="K88" s="6"/>
      <c r="L88" s="6"/>
      <c r="M88" s="6"/>
      <c r="N88" s="6"/>
      <c r="O88" s="6"/>
      <c r="P88" s="6">
        <v>1</v>
      </c>
      <c r="Q88" s="6">
        <v>1</v>
      </c>
      <c r="R88" s="6"/>
      <c r="S88" s="6">
        <v>36</v>
      </c>
      <c r="T88" s="6">
        <v>7</v>
      </c>
      <c r="U88" s="6">
        <v>6</v>
      </c>
      <c r="V88" s="6">
        <v>1</v>
      </c>
      <c r="W88" s="6"/>
      <c r="X88" s="14"/>
      <c r="Y88" s="26">
        <f t="shared" si="5"/>
        <v>46</v>
      </c>
      <c r="Z88" s="14">
        <f t="shared" si="6"/>
        <v>10</v>
      </c>
      <c r="AA88" s="19">
        <f t="shared" si="4"/>
        <v>56</v>
      </c>
      <c r="AC88" s="20" t="s">
        <v>95</v>
      </c>
      <c r="AE88" s="87"/>
    </row>
    <row r="89" spans="1:29" s="19" customFormat="1" ht="12.75">
      <c r="A89" s="34">
        <v>521101</v>
      </c>
      <c r="B89" s="6" t="s">
        <v>280</v>
      </c>
      <c r="C89" s="7" t="s">
        <v>89</v>
      </c>
      <c r="D89" s="6" t="s">
        <v>279</v>
      </c>
      <c r="E89" s="7" t="s">
        <v>32</v>
      </c>
      <c r="F89" s="14" t="s">
        <v>32</v>
      </c>
      <c r="G89" s="45"/>
      <c r="H89" s="6"/>
      <c r="I89" s="6"/>
      <c r="J89" s="6"/>
      <c r="K89" s="6"/>
      <c r="L89" s="6"/>
      <c r="M89" s="6"/>
      <c r="N89" s="6"/>
      <c r="O89" s="6"/>
      <c r="P89" s="6"/>
      <c r="Q89" s="6">
        <v>1</v>
      </c>
      <c r="R89" s="6"/>
      <c r="S89" s="6">
        <v>1</v>
      </c>
      <c r="T89" s="6">
        <v>7</v>
      </c>
      <c r="U89" s="6">
        <v>1</v>
      </c>
      <c r="V89" s="6"/>
      <c r="W89" s="6"/>
      <c r="X89" s="14"/>
      <c r="Y89" s="26">
        <f t="shared" si="5"/>
        <v>3</v>
      </c>
      <c r="Z89" s="14">
        <f t="shared" si="6"/>
        <v>7</v>
      </c>
      <c r="AA89" s="19">
        <f t="shared" si="4"/>
        <v>10</v>
      </c>
      <c r="AC89" s="123" t="s">
        <v>95</v>
      </c>
    </row>
    <row r="90" spans="1:31" s="19" customFormat="1" ht="12.75">
      <c r="A90" s="34">
        <v>521401</v>
      </c>
      <c r="B90" s="6" t="s">
        <v>282</v>
      </c>
      <c r="C90" s="7" t="s">
        <v>89</v>
      </c>
      <c r="D90" s="6" t="s">
        <v>281</v>
      </c>
      <c r="E90" s="7" t="s">
        <v>32</v>
      </c>
      <c r="F90" s="14" t="s">
        <v>32</v>
      </c>
      <c r="G90" s="45">
        <v>1</v>
      </c>
      <c r="H90" s="6"/>
      <c r="I90" s="6"/>
      <c r="J90" s="6"/>
      <c r="K90" s="6"/>
      <c r="L90" s="6"/>
      <c r="M90" s="6"/>
      <c r="N90" s="6">
        <v>1</v>
      </c>
      <c r="O90" s="6"/>
      <c r="P90" s="6"/>
      <c r="Q90" s="6"/>
      <c r="R90" s="6"/>
      <c r="S90" s="6">
        <v>23</v>
      </c>
      <c r="T90" s="6">
        <v>20</v>
      </c>
      <c r="U90" s="6">
        <v>3</v>
      </c>
      <c r="V90" s="6">
        <v>4</v>
      </c>
      <c r="W90" s="6"/>
      <c r="X90" s="14"/>
      <c r="Y90" s="26">
        <f t="shared" si="5"/>
        <v>27</v>
      </c>
      <c r="Z90" s="14">
        <f t="shared" si="6"/>
        <v>25</v>
      </c>
      <c r="AA90" s="19">
        <f t="shared" si="4"/>
        <v>52</v>
      </c>
      <c r="AC90" s="123" t="s">
        <v>95</v>
      </c>
      <c r="AE90" s="87"/>
    </row>
    <row r="91" spans="1:31" s="19" customFormat="1" ht="12.75">
      <c r="A91" s="34">
        <v>521904</v>
      </c>
      <c r="B91" s="6" t="s">
        <v>284</v>
      </c>
      <c r="C91" s="7" t="s">
        <v>89</v>
      </c>
      <c r="D91" s="6" t="s">
        <v>283</v>
      </c>
      <c r="E91" s="7" t="s">
        <v>28</v>
      </c>
      <c r="F91" s="14" t="s">
        <v>28</v>
      </c>
      <c r="G91" s="45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>
        <v>6</v>
      </c>
      <c r="U91" s="6"/>
      <c r="V91" s="6"/>
      <c r="W91" s="6"/>
      <c r="X91" s="14"/>
      <c r="Y91" s="26">
        <f t="shared" si="5"/>
        <v>0</v>
      </c>
      <c r="Z91" s="14">
        <f t="shared" si="6"/>
        <v>6</v>
      </c>
      <c r="AA91" s="19">
        <f t="shared" si="4"/>
        <v>6</v>
      </c>
      <c r="AC91" s="20" t="s">
        <v>95</v>
      </c>
      <c r="AE91" s="87"/>
    </row>
    <row r="92" spans="1:31" s="19" customFormat="1" ht="12.75">
      <c r="A92" s="35">
        <v>540101</v>
      </c>
      <c r="B92" s="121" t="s">
        <v>497</v>
      </c>
      <c r="C92" s="16" t="s">
        <v>89</v>
      </c>
      <c r="D92" s="15" t="s">
        <v>285</v>
      </c>
      <c r="E92" s="16" t="s">
        <v>18</v>
      </c>
      <c r="F92" s="17" t="s">
        <v>140</v>
      </c>
      <c r="G92" s="46"/>
      <c r="H92" s="15"/>
      <c r="I92" s="15"/>
      <c r="J92" s="15"/>
      <c r="K92" s="15"/>
      <c r="L92" s="15"/>
      <c r="M92" s="15"/>
      <c r="N92" s="15"/>
      <c r="O92" s="15"/>
      <c r="P92" s="15"/>
      <c r="Q92" s="15">
        <v>1</v>
      </c>
      <c r="R92" s="15"/>
      <c r="S92" s="15">
        <v>24</v>
      </c>
      <c r="T92" s="15">
        <v>6</v>
      </c>
      <c r="U92" s="15">
        <v>4</v>
      </c>
      <c r="V92" s="15">
        <v>2</v>
      </c>
      <c r="W92" s="15">
        <v>1</v>
      </c>
      <c r="X92" s="17">
        <v>1</v>
      </c>
      <c r="Y92" s="27">
        <f t="shared" si="5"/>
        <v>30</v>
      </c>
      <c r="Z92" s="17">
        <f t="shared" si="6"/>
        <v>9</v>
      </c>
      <c r="AA92" s="19">
        <f t="shared" si="4"/>
        <v>39</v>
      </c>
      <c r="AC92" s="20" t="s">
        <v>96</v>
      </c>
      <c r="AD92" s="19">
        <f>SUM(AA92)</f>
        <v>39</v>
      </c>
      <c r="AE92" s="87">
        <v>54</v>
      </c>
    </row>
    <row r="93" spans="1:31" s="19" customFormat="1" ht="12.75">
      <c r="A93" s="20" t="s">
        <v>1</v>
      </c>
      <c r="C93" s="20"/>
      <c r="D93" s="42"/>
      <c r="E93" s="20"/>
      <c r="F93" s="20"/>
      <c r="G93" s="19">
        <f aca="true" t="shared" si="7" ref="G93:AA93">SUM(G7:G92)</f>
        <v>8</v>
      </c>
      <c r="H93" s="19">
        <f t="shared" si="7"/>
        <v>9</v>
      </c>
      <c r="I93" s="19">
        <f t="shared" si="7"/>
        <v>51</v>
      </c>
      <c r="J93" s="19">
        <f t="shared" si="7"/>
        <v>64</v>
      </c>
      <c r="K93" s="19">
        <f t="shared" si="7"/>
        <v>2</v>
      </c>
      <c r="L93" s="19">
        <f t="shared" si="7"/>
        <v>3</v>
      </c>
      <c r="M93" s="19">
        <f t="shared" si="7"/>
        <v>38</v>
      </c>
      <c r="N93" s="19">
        <f t="shared" si="7"/>
        <v>34</v>
      </c>
      <c r="O93" s="19">
        <f t="shared" si="7"/>
        <v>0</v>
      </c>
      <c r="P93" s="19">
        <f t="shared" si="7"/>
        <v>3</v>
      </c>
      <c r="Q93" s="19">
        <f t="shared" si="7"/>
        <v>81</v>
      </c>
      <c r="R93" s="19">
        <f t="shared" si="7"/>
        <v>111</v>
      </c>
      <c r="S93" s="19">
        <f t="shared" si="7"/>
        <v>929</v>
      </c>
      <c r="T93" s="19">
        <f t="shared" si="7"/>
        <v>1140</v>
      </c>
      <c r="U93" s="19">
        <f t="shared" si="7"/>
        <v>126</v>
      </c>
      <c r="V93" s="19">
        <f t="shared" si="7"/>
        <v>169</v>
      </c>
      <c r="W93" s="19">
        <f t="shared" si="7"/>
        <v>10</v>
      </c>
      <c r="X93" s="19">
        <f t="shared" si="7"/>
        <v>20</v>
      </c>
      <c r="Y93" s="19">
        <f t="shared" si="7"/>
        <v>1245</v>
      </c>
      <c r="Z93" s="19">
        <f t="shared" si="7"/>
        <v>1553</v>
      </c>
      <c r="AA93" s="19">
        <f t="shared" si="7"/>
        <v>2798</v>
      </c>
      <c r="AC93" s="20"/>
      <c r="AD93" s="19">
        <f>SUM(AD7:AD92)</f>
        <v>2798</v>
      </c>
      <c r="AE93" s="87"/>
    </row>
    <row r="94" spans="1:31" s="19" customFormat="1" ht="12.75">
      <c r="A94" s="20"/>
      <c r="C94" s="20"/>
      <c r="D94" s="42"/>
      <c r="E94" s="20"/>
      <c r="F94" s="20"/>
      <c r="AC94" s="20"/>
      <c r="AE94" s="87"/>
    </row>
    <row r="95" spans="1:31" s="19" customFormat="1" ht="12.75">
      <c r="A95" s="20"/>
      <c r="C95" s="20"/>
      <c r="D95" s="42"/>
      <c r="E95" s="20"/>
      <c r="F95" s="20"/>
      <c r="AC95" s="20"/>
      <c r="AE95" s="87"/>
    </row>
    <row r="96" spans="1:28" ht="12.75">
      <c r="A96" s="2" t="s">
        <v>8</v>
      </c>
      <c r="C96" s="1"/>
      <c r="E96" s="1"/>
      <c r="AB96" s="19"/>
    </row>
    <row r="97" spans="1:29" ht="12.75">
      <c r="A97" s="2" t="s">
        <v>7</v>
      </c>
      <c r="C97" s="1"/>
      <c r="E97" s="1"/>
      <c r="AB97" s="19"/>
      <c r="AC97" s="20"/>
    </row>
    <row r="98" spans="1:28" ht="12.75">
      <c r="A98" s="2" t="s">
        <v>467</v>
      </c>
      <c r="E98" s="1"/>
      <c r="AB98" s="19"/>
    </row>
    <row r="99" spans="1:29" ht="12.75">
      <c r="A99" s="54"/>
      <c r="C99" s="2" t="s">
        <v>15</v>
      </c>
      <c r="E99" s="1"/>
      <c r="AB99" s="19"/>
      <c r="AC99" s="20"/>
    </row>
    <row r="100" spans="1:28" ht="12.75">
      <c r="A100" s="1"/>
      <c r="C100" s="1"/>
      <c r="E100" s="1"/>
      <c r="G100" s="130" t="s">
        <v>9</v>
      </c>
      <c r="H100" s="130"/>
      <c r="I100" s="130" t="s">
        <v>11</v>
      </c>
      <c r="J100" s="130"/>
      <c r="K100" s="130" t="s">
        <v>10</v>
      </c>
      <c r="L100" s="130"/>
      <c r="M100" s="130" t="s">
        <v>437</v>
      </c>
      <c r="N100" s="130"/>
      <c r="O100" s="128" t="s">
        <v>438</v>
      </c>
      <c r="P100" s="129"/>
      <c r="Q100" s="130" t="s">
        <v>3</v>
      </c>
      <c r="R100" s="130"/>
      <c r="S100" s="130" t="s">
        <v>4</v>
      </c>
      <c r="T100" s="130"/>
      <c r="U100" s="130" t="s">
        <v>5</v>
      </c>
      <c r="V100" s="130"/>
      <c r="W100" s="128" t="s">
        <v>94</v>
      </c>
      <c r="X100" s="129"/>
      <c r="Y100" s="130" t="s">
        <v>13</v>
      </c>
      <c r="Z100" s="130"/>
      <c r="AB100" s="19"/>
    </row>
    <row r="101" spans="1:31" ht="12.75">
      <c r="A101" s="3" t="s">
        <v>93</v>
      </c>
      <c r="B101" s="4" t="s">
        <v>54</v>
      </c>
      <c r="C101" s="5" t="s">
        <v>2</v>
      </c>
      <c r="D101" s="41" t="s">
        <v>55</v>
      </c>
      <c r="E101" s="5" t="s">
        <v>34</v>
      </c>
      <c r="F101" s="5" t="s">
        <v>35</v>
      </c>
      <c r="G101" s="24" t="s">
        <v>0</v>
      </c>
      <c r="H101" s="24" t="s">
        <v>6</v>
      </c>
      <c r="I101" s="24" t="s">
        <v>0</v>
      </c>
      <c r="J101" s="24" t="s">
        <v>6</v>
      </c>
      <c r="K101" s="24" t="s">
        <v>0</v>
      </c>
      <c r="L101" s="24" t="s">
        <v>6</v>
      </c>
      <c r="M101" s="33" t="s">
        <v>0</v>
      </c>
      <c r="N101" s="33" t="s">
        <v>6</v>
      </c>
      <c r="O101" s="33" t="s">
        <v>0</v>
      </c>
      <c r="P101" s="33" t="s">
        <v>6</v>
      </c>
      <c r="Q101" s="24" t="s">
        <v>0</v>
      </c>
      <c r="R101" s="24" t="s">
        <v>6</v>
      </c>
      <c r="S101" s="24" t="s">
        <v>0</v>
      </c>
      <c r="T101" s="24" t="s">
        <v>6</v>
      </c>
      <c r="U101" s="24" t="s">
        <v>0</v>
      </c>
      <c r="V101" s="24" t="s">
        <v>6</v>
      </c>
      <c r="W101" s="33" t="s">
        <v>0</v>
      </c>
      <c r="X101" s="33" t="s">
        <v>6</v>
      </c>
      <c r="Y101" s="24" t="s">
        <v>0</v>
      </c>
      <c r="Z101" s="24" t="s">
        <v>6</v>
      </c>
      <c r="AA101" s="32" t="s">
        <v>1</v>
      </c>
      <c r="AB101" s="19"/>
      <c r="AC101" s="81" t="s">
        <v>113</v>
      </c>
      <c r="AD101" s="89" t="s">
        <v>433</v>
      </c>
      <c r="AE101" s="40" t="s">
        <v>434</v>
      </c>
    </row>
    <row r="102" spans="1:31" s="19" customFormat="1" ht="12.75">
      <c r="A102" s="117" t="s">
        <v>484</v>
      </c>
      <c r="B102" s="122" t="s">
        <v>500</v>
      </c>
      <c r="C102" s="80" t="s">
        <v>460</v>
      </c>
      <c r="D102" s="11" t="s">
        <v>286</v>
      </c>
      <c r="E102" s="12" t="s">
        <v>45</v>
      </c>
      <c r="F102" s="13" t="s">
        <v>124</v>
      </c>
      <c r="G102" s="47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>
        <v>1</v>
      </c>
      <c r="T102" s="11">
        <v>1</v>
      </c>
      <c r="U102" s="11"/>
      <c r="V102" s="11"/>
      <c r="W102" s="11"/>
      <c r="X102" s="13"/>
      <c r="Y102" s="25">
        <f aca="true" t="shared" si="8" ref="Y102:Y153">G102+I102+K102+M102+O102+Q102+S102+U102+W102</f>
        <v>1</v>
      </c>
      <c r="Z102" s="13">
        <f aca="true" t="shared" si="9" ref="Z102:Z153">H102+J102+L102+N102+P102+R102+T102+V102+X102</f>
        <v>1</v>
      </c>
      <c r="AA102" s="19">
        <f aca="true" t="shared" si="10" ref="AA102:AA134">SUM(Y102:Z102)</f>
        <v>2</v>
      </c>
      <c r="AC102" s="20" t="s">
        <v>100</v>
      </c>
      <c r="AD102" s="51">
        <f>SUM(AA102)</f>
        <v>2</v>
      </c>
      <c r="AE102" s="86" t="s">
        <v>85</v>
      </c>
    </row>
    <row r="103" spans="1:31" s="19" customFormat="1" ht="12.75">
      <c r="A103" s="118" t="s">
        <v>506</v>
      </c>
      <c r="B103" s="120" t="s">
        <v>501</v>
      </c>
      <c r="C103" s="7" t="s">
        <v>460</v>
      </c>
      <c r="D103" s="6" t="s">
        <v>287</v>
      </c>
      <c r="E103" s="7" t="s">
        <v>45</v>
      </c>
      <c r="F103" s="14" t="s">
        <v>124</v>
      </c>
      <c r="G103" s="45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>
        <v>1</v>
      </c>
      <c r="T103" s="6">
        <v>2</v>
      </c>
      <c r="U103" s="6"/>
      <c r="V103" s="6"/>
      <c r="W103" s="6"/>
      <c r="X103" s="14"/>
      <c r="Y103" s="26">
        <f t="shared" si="8"/>
        <v>1</v>
      </c>
      <c r="Z103" s="14">
        <f t="shared" si="9"/>
        <v>2</v>
      </c>
      <c r="AA103" s="19">
        <f t="shared" si="10"/>
        <v>3</v>
      </c>
      <c r="AC103" s="20" t="s">
        <v>101</v>
      </c>
      <c r="AD103" s="19">
        <f>SUM(AA103:AA107)</f>
        <v>14</v>
      </c>
      <c r="AE103" s="86" t="s">
        <v>86</v>
      </c>
    </row>
    <row r="104" spans="1:31" s="19" customFormat="1" ht="12.75">
      <c r="A104" s="118" t="s">
        <v>504</v>
      </c>
      <c r="B104" s="6" t="s">
        <v>289</v>
      </c>
      <c r="C104" s="7" t="s">
        <v>460</v>
      </c>
      <c r="D104" s="6" t="s">
        <v>288</v>
      </c>
      <c r="E104" s="7" t="s">
        <v>45</v>
      </c>
      <c r="F104" s="14" t="s">
        <v>124</v>
      </c>
      <c r="G104" s="45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>
        <v>2</v>
      </c>
      <c r="T104" s="6">
        <v>1</v>
      </c>
      <c r="U104" s="6"/>
      <c r="V104" s="6">
        <v>1</v>
      </c>
      <c r="W104" s="6"/>
      <c r="X104" s="14"/>
      <c r="Y104" s="26">
        <f t="shared" si="8"/>
        <v>2</v>
      </c>
      <c r="Z104" s="14">
        <f t="shared" si="9"/>
        <v>2</v>
      </c>
      <c r="AA104" s="19">
        <f t="shared" si="10"/>
        <v>4</v>
      </c>
      <c r="AC104" s="20" t="s">
        <v>100</v>
      </c>
      <c r="AE104" s="87"/>
    </row>
    <row r="105" spans="1:31" s="19" customFormat="1" ht="12.75">
      <c r="A105" s="118" t="s">
        <v>507</v>
      </c>
      <c r="B105" s="6" t="s">
        <v>458</v>
      </c>
      <c r="C105" s="7" t="s">
        <v>460</v>
      </c>
      <c r="D105" s="6" t="s">
        <v>290</v>
      </c>
      <c r="E105" s="7" t="s">
        <v>45</v>
      </c>
      <c r="F105" s="14" t="s">
        <v>124</v>
      </c>
      <c r="G105" s="45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>
        <v>1</v>
      </c>
      <c r="T105" s="6"/>
      <c r="U105" s="6">
        <v>1</v>
      </c>
      <c r="V105" s="6"/>
      <c r="W105" s="6"/>
      <c r="X105" s="14"/>
      <c r="Y105" s="26">
        <f t="shared" si="8"/>
        <v>2</v>
      </c>
      <c r="Z105" s="14">
        <f t="shared" si="9"/>
        <v>0</v>
      </c>
      <c r="AA105" s="19">
        <f t="shared" si="10"/>
        <v>2</v>
      </c>
      <c r="AC105" s="123" t="s">
        <v>101</v>
      </c>
      <c r="AE105" s="87"/>
    </row>
    <row r="106" spans="1:31" s="19" customFormat="1" ht="12.75">
      <c r="A106" s="118" t="s">
        <v>507</v>
      </c>
      <c r="B106" s="120" t="s">
        <v>502</v>
      </c>
      <c r="C106" s="7" t="s">
        <v>460</v>
      </c>
      <c r="D106" s="6" t="s">
        <v>291</v>
      </c>
      <c r="E106" s="7" t="s">
        <v>45</v>
      </c>
      <c r="F106" s="14" t="s">
        <v>124</v>
      </c>
      <c r="G106" s="45"/>
      <c r="H106" s="6">
        <v>1</v>
      </c>
      <c r="I106" s="6"/>
      <c r="J106" s="6">
        <v>1</v>
      </c>
      <c r="K106" s="6"/>
      <c r="L106" s="6"/>
      <c r="M106" s="6"/>
      <c r="N106" s="6"/>
      <c r="O106" s="6"/>
      <c r="P106" s="6"/>
      <c r="Q106" s="6"/>
      <c r="R106" s="6"/>
      <c r="S106" s="6">
        <v>1</v>
      </c>
      <c r="T106" s="6">
        <v>1</v>
      </c>
      <c r="U106" s="6"/>
      <c r="V106" s="6"/>
      <c r="W106" s="6"/>
      <c r="X106" s="14"/>
      <c r="Y106" s="26">
        <f t="shared" si="8"/>
        <v>1</v>
      </c>
      <c r="Z106" s="14">
        <f t="shared" si="9"/>
        <v>3</v>
      </c>
      <c r="AA106" s="19">
        <f t="shared" si="10"/>
        <v>4</v>
      </c>
      <c r="AC106" s="20" t="s">
        <v>101</v>
      </c>
      <c r="AE106" s="87"/>
    </row>
    <row r="107" spans="1:31" s="19" customFormat="1" ht="12.75">
      <c r="A107" s="118" t="s">
        <v>507</v>
      </c>
      <c r="B107" s="6" t="s">
        <v>442</v>
      </c>
      <c r="C107" s="7" t="s">
        <v>460</v>
      </c>
      <c r="D107" s="6" t="s">
        <v>292</v>
      </c>
      <c r="E107" s="7" t="s">
        <v>45</v>
      </c>
      <c r="F107" s="14" t="s">
        <v>124</v>
      </c>
      <c r="G107" s="45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>
        <v>1</v>
      </c>
      <c r="U107" s="6"/>
      <c r="V107" s="6"/>
      <c r="W107" s="6"/>
      <c r="X107" s="14"/>
      <c r="Y107" s="26">
        <f t="shared" si="8"/>
        <v>0</v>
      </c>
      <c r="Z107" s="14">
        <f t="shared" si="9"/>
        <v>1</v>
      </c>
      <c r="AA107" s="19">
        <f t="shared" si="10"/>
        <v>1</v>
      </c>
      <c r="AC107" s="20" t="s">
        <v>101</v>
      </c>
      <c r="AE107" s="87"/>
    </row>
    <row r="108" spans="1:31" s="19" customFormat="1" ht="12.75">
      <c r="A108" s="118" t="s">
        <v>493</v>
      </c>
      <c r="B108" s="6" t="s">
        <v>294</v>
      </c>
      <c r="C108" s="7" t="s">
        <v>460</v>
      </c>
      <c r="D108" s="6" t="s">
        <v>293</v>
      </c>
      <c r="E108" s="7" t="s">
        <v>44</v>
      </c>
      <c r="F108" s="14" t="s">
        <v>140</v>
      </c>
      <c r="G108" s="45"/>
      <c r="H108" s="6">
        <v>1</v>
      </c>
      <c r="I108" s="6"/>
      <c r="J108" s="6">
        <v>3</v>
      </c>
      <c r="K108" s="6"/>
      <c r="L108" s="6"/>
      <c r="M108" s="6"/>
      <c r="N108" s="6"/>
      <c r="O108" s="6"/>
      <c r="P108" s="6"/>
      <c r="Q108" s="6"/>
      <c r="R108" s="6"/>
      <c r="S108" s="6">
        <v>2</v>
      </c>
      <c r="T108" s="6">
        <v>3</v>
      </c>
      <c r="U108" s="6"/>
      <c r="V108" s="6">
        <v>1</v>
      </c>
      <c r="W108" s="6"/>
      <c r="X108" s="14"/>
      <c r="Y108" s="26">
        <f>G108+I108+K108+M108+O108+Q108+S108+U108+W108</f>
        <v>2</v>
      </c>
      <c r="Z108" s="14">
        <f>H108+J108+L108+N108+P108+R108+T108+V108+X108</f>
        <v>8</v>
      </c>
      <c r="AA108" s="19">
        <f>SUM(Y108:Z108)</f>
        <v>10</v>
      </c>
      <c r="AC108" s="123" t="s">
        <v>102</v>
      </c>
      <c r="AD108" s="19">
        <f>SUM(AA108)</f>
        <v>10</v>
      </c>
      <c r="AE108" s="86" t="s">
        <v>88</v>
      </c>
    </row>
    <row r="109" spans="1:31" s="19" customFormat="1" ht="12.75">
      <c r="A109" s="29">
        <v>110101</v>
      </c>
      <c r="B109" s="6" t="s">
        <v>296</v>
      </c>
      <c r="C109" s="7" t="s">
        <v>460</v>
      </c>
      <c r="D109" s="6" t="s">
        <v>295</v>
      </c>
      <c r="E109" s="7" t="s">
        <v>44</v>
      </c>
      <c r="F109" s="14" t="s">
        <v>152</v>
      </c>
      <c r="G109" s="45"/>
      <c r="H109" s="6"/>
      <c r="I109" s="6"/>
      <c r="J109" s="6"/>
      <c r="K109" s="6"/>
      <c r="L109" s="6"/>
      <c r="M109" s="6"/>
      <c r="N109" s="6"/>
      <c r="O109" s="6"/>
      <c r="P109" s="6"/>
      <c r="Q109" s="6">
        <v>2</v>
      </c>
      <c r="R109" s="6"/>
      <c r="S109" s="6">
        <v>1</v>
      </c>
      <c r="T109" s="6">
        <v>1</v>
      </c>
      <c r="U109" s="6"/>
      <c r="V109" s="6"/>
      <c r="W109" s="6"/>
      <c r="X109" s="14"/>
      <c r="Y109" s="26">
        <f t="shared" si="8"/>
        <v>3</v>
      </c>
      <c r="Z109" s="14">
        <f t="shared" si="9"/>
        <v>1</v>
      </c>
      <c r="AA109" s="19">
        <f t="shared" si="10"/>
        <v>4</v>
      </c>
      <c r="AC109" s="123" t="s">
        <v>100</v>
      </c>
      <c r="AD109" s="19">
        <f>SUM(AA109)</f>
        <v>4</v>
      </c>
      <c r="AE109" s="87">
        <v>11</v>
      </c>
    </row>
    <row r="110" spans="1:31" s="19" customFormat="1" ht="12.75">
      <c r="A110" s="29">
        <v>130101</v>
      </c>
      <c r="B110" s="6" t="s">
        <v>298</v>
      </c>
      <c r="C110" s="7" t="s">
        <v>460</v>
      </c>
      <c r="D110" s="6" t="s">
        <v>297</v>
      </c>
      <c r="E110" s="7" t="s">
        <v>46</v>
      </c>
      <c r="F110" s="14" t="s">
        <v>28</v>
      </c>
      <c r="G110" s="45">
        <v>1</v>
      </c>
      <c r="H110" s="6">
        <v>2</v>
      </c>
      <c r="I110" s="6"/>
      <c r="J110" s="6">
        <v>1</v>
      </c>
      <c r="K110" s="6"/>
      <c r="L110" s="6"/>
      <c r="M110" s="6">
        <v>1</v>
      </c>
      <c r="N110" s="6">
        <v>1</v>
      </c>
      <c r="O110" s="6"/>
      <c r="P110" s="6"/>
      <c r="Q110" s="6"/>
      <c r="R110" s="6"/>
      <c r="S110" s="6">
        <v>4</v>
      </c>
      <c r="T110" s="6">
        <v>11</v>
      </c>
      <c r="U110" s="6">
        <v>1</v>
      </c>
      <c r="V110" s="6"/>
      <c r="W110" s="6"/>
      <c r="X110" s="14"/>
      <c r="Y110" s="26">
        <f t="shared" si="8"/>
        <v>7</v>
      </c>
      <c r="Z110" s="14">
        <f t="shared" si="9"/>
        <v>15</v>
      </c>
      <c r="AA110" s="19">
        <f t="shared" si="10"/>
        <v>22</v>
      </c>
      <c r="AC110" s="20" t="s">
        <v>102</v>
      </c>
      <c r="AD110" s="19">
        <f>SUM(AA110:AA111)</f>
        <v>30</v>
      </c>
      <c r="AE110" s="87">
        <v>13</v>
      </c>
    </row>
    <row r="111" spans="1:31" s="19" customFormat="1" ht="12.75">
      <c r="A111" s="29">
        <v>131001</v>
      </c>
      <c r="B111" s="6" t="s">
        <v>300</v>
      </c>
      <c r="C111" s="7" t="s">
        <v>460</v>
      </c>
      <c r="D111" s="6" t="s">
        <v>299</v>
      </c>
      <c r="E111" s="7" t="s">
        <v>46</v>
      </c>
      <c r="F111" s="14" t="s">
        <v>28</v>
      </c>
      <c r="G111" s="45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>
        <v>1</v>
      </c>
      <c r="T111" s="6">
        <v>7</v>
      </c>
      <c r="U111" s="6"/>
      <c r="V111" s="6"/>
      <c r="W111" s="6"/>
      <c r="X111" s="14"/>
      <c r="Y111" s="26">
        <f t="shared" si="8"/>
        <v>1</v>
      </c>
      <c r="Z111" s="14">
        <f t="shared" si="9"/>
        <v>7</v>
      </c>
      <c r="AA111" s="19">
        <f t="shared" si="10"/>
        <v>8</v>
      </c>
      <c r="AC111" s="123" t="s">
        <v>102</v>
      </c>
      <c r="AE111" s="87"/>
    </row>
    <row r="112" spans="1:31" s="19" customFormat="1" ht="12.75">
      <c r="A112" s="29">
        <v>140701</v>
      </c>
      <c r="B112" s="6" t="s">
        <v>303</v>
      </c>
      <c r="C112" s="7" t="s">
        <v>460</v>
      </c>
      <c r="D112" s="6" t="s">
        <v>302</v>
      </c>
      <c r="E112" s="7" t="s">
        <v>47</v>
      </c>
      <c r="F112" s="14" t="s">
        <v>164</v>
      </c>
      <c r="G112" s="45">
        <v>2</v>
      </c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>
        <v>2</v>
      </c>
      <c r="T112" s="6"/>
      <c r="U112" s="6"/>
      <c r="V112" s="6"/>
      <c r="W112" s="6"/>
      <c r="X112" s="14"/>
      <c r="Y112" s="26">
        <f t="shared" si="8"/>
        <v>4</v>
      </c>
      <c r="Z112" s="14">
        <f t="shared" si="9"/>
        <v>0</v>
      </c>
      <c r="AA112" s="19">
        <f t="shared" si="10"/>
        <v>4</v>
      </c>
      <c r="AC112" s="123" t="s">
        <v>100</v>
      </c>
      <c r="AD112" s="19">
        <f>SUM(AA112:AA117)</f>
        <v>61</v>
      </c>
      <c r="AE112" s="87">
        <v>14</v>
      </c>
    </row>
    <row r="113" spans="1:29" s="19" customFormat="1" ht="12.75">
      <c r="A113" s="29">
        <v>140801</v>
      </c>
      <c r="B113" s="6" t="s">
        <v>305</v>
      </c>
      <c r="C113" s="7" t="s">
        <v>460</v>
      </c>
      <c r="D113" s="6" t="s">
        <v>304</v>
      </c>
      <c r="E113" s="7" t="s">
        <v>47</v>
      </c>
      <c r="F113" s="14" t="s">
        <v>164</v>
      </c>
      <c r="G113" s="45"/>
      <c r="H113" s="6"/>
      <c r="I113" s="6"/>
      <c r="J113" s="6"/>
      <c r="K113" s="6"/>
      <c r="L113" s="6"/>
      <c r="M113" s="6">
        <v>1</v>
      </c>
      <c r="N113" s="6"/>
      <c r="O113" s="6"/>
      <c r="P113" s="6"/>
      <c r="Q113" s="6">
        <v>1</v>
      </c>
      <c r="R113" s="6"/>
      <c r="S113" s="6">
        <v>4</v>
      </c>
      <c r="T113" s="6">
        <v>1</v>
      </c>
      <c r="U113" s="6"/>
      <c r="V113" s="6"/>
      <c r="W113" s="6"/>
      <c r="X113" s="14"/>
      <c r="Y113" s="26">
        <f t="shared" si="8"/>
        <v>6</v>
      </c>
      <c r="Z113" s="14">
        <f t="shared" si="9"/>
        <v>1</v>
      </c>
      <c r="AA113" s="19">
        <f t="shared" si="10"/>
        <v>7</v>
      </c>
      <c r="AC113" s="123" t="s">
        <v>100</v>
      </c>
    </row>
    <row r="114" spans="1:29" s="19" customFormat="1" ht="12.75">
      <c r="A114" s="29">
        <v>141001</v>
      </c>
      <c r="B114" s="6" t="s">
        <v>307</v>
      </c>
      <c r="C114" s="7" t="s">
        <v>460</v>
      </c>
      <c r="D114" s="6" t="s">
        <v>306</v>
      </c>
      <c r="E114" s="7" t="s">
        <v>47</v>
      </c>
      <c r="F114" s="14" t="s">
        <v>164</v>
      </c>
      <c r="G114" s="45"/>
      <c r="H114" s="6"/>
      <c r="I114" s="6"/>
      <c r="J114" s="6"/>
      <c r="K114" s="6"/>
      <c r="L114" s="6"/>
      <c r="M114" s="6">
        <v>1</v>
      </c>
      <c r="N114" s="6"/>
      <c r="O114" s="6"/>
      <c r="P114" s="6"/>
      <c r="Q114" s="6">
        <v>1</v>
      </c>
      <c r="R114" s="6"/>
      <c r="S114" s="6">
        <v>2</v>
      </c>
      <c r="T114" s="6"/>
      <c r="U114" s="6">
        <v>1</v>
      </c>
      <c r="V114" s="6"/>
      <c r="W114" s="6"/>
      <c r="X114" s="14"/>
      <c r="Y114" s="26">
        <f t="shared" si="8"/>
        <v>5</v>
      </c>
      <c r="Z114" s="14">
        <f t="shared" si="9"/>
        <v>0</v>
      </c>
      <c r="AA114" s="19">
        <f t="shared" si="10"/>
        <v>5</v>
      </c>
      <c r="AC114" s="20" t="s">
        <v>100</v>
      </c>
    </row>
    <row r="115" spans="1:31" s="19" customFormat="1" ht="12.75">
      <c r="A115" s="29">
        <v>141901</v>
      </c>
      <c r="B115" s="6" t="s">
        <v>309</v>
      </c>
      <c r="C115" s="7" t="s">
        <v>460</v>
      </c>
      <c r="D115" s="6" t="s">
        <v>308</v>
      </c>
      <c r="E115" s="7" t="s">
        <v>47</v>
      </c>
      <c r="F115" s="14" t="s">
        <v>164</v>
      </c>
      <c r="G115" s="45">
        <v>4</v>
      </c>
      <c r="H115" s="6"/>
      <c r="I115" s="6">
        <v>1</v>
      </c>
      <c r="J115" s="6"/>
      <c r="K115" s="6"/>
      <c r="L115" s="6"/>
      <c r="M115" s="6">
        <v>1</v>
      </c>
      <c r="N115" s="6"/>
      <c r="O115" s="6"/>
      <c r="P115" s="6"/>
      <c r="Q115" s="6"/>
      <c r="R115" s="6"/>
      <c r="S115" s="6">
        <v>9</v>
      </c>
      <c r="T115" s="6">
        <v>2</v>
      </c>
      <c r="U115" s="6">
        <v>4</v>
      </c>
      <c r="V115" s="6"/>
      <c r="W115" s="6"/>
      <c r="X115" s="14"/>
      <c r="Y115" s="26">
        <f t="shared" si="8"/>
        <v>19</v>
      </c>
      <c r="Z115" s="14">
        <f t="shared" si="9"/>
        <v>2</v>
      </c>
      <c r="AA115" s="19">
        <f t="shared" si="10"/>
        <v>21</v>
      </c>
      <c r="AC115" s="20" t="s">
        <v>100</v>
      </c>
      <c r="AE115" s="87"/>
    </row>
    <row r="116" spans="1:31" s="19" customFormat="1" ht="12.75">
      <c r="A116" s="29">
        <v>142401</v>
      </c>
      <c r="B116" s="6" t="s">
        <v>311</v>
      </c>
      <c r="C116" s="7" t="s">
        <v>460</v>
      </c>
      <c r="D116" s="6" t="s">
        <v>310</v>
      </c>
      <c r="E116" s="7" t="s">
        <v>47</v>
      </c>
      <c r="F116" s="14" t="s">
        <v>164</v>
      </c>
      <c r="G116" s="45">
        <v>4</v>
      </c>
      <c r="H116" s="6"/>
      <c r="I116" s="6"/>
      <c r="J116" s="6"/>
      <c r="K116" s="6"/>
      <c r="L116" s="6"/>
      <c r="M116" s="6"/>
      <c r="N116" s="6"/>
      <c r="O116" s="6"/>
      <c r="P116" s="6"/>
      <c r="Q116" s="6">
        <v>1</v>
      </c>
      <c r="R116" s="6"/>
      <c r="S116" s="6">
        <v>10</v>
      </c>
      <c r="T116" s="6">
        <v>2</v>
      </c>
      <c r="U116" s="6">
        <v>1</v>
      </c>
      <c r="V116" s="6"/>
      <c r="W116" s="6"/>
      <c r="X116" s="14"/>
      <c r="Y116" s="26">
        <f t="shared" si="8"/>
        <v>16</v>
      </c>
      <c r="Z116" s="14">
        <f t="shared" si="9"/>
        <v>2</v>
      </c>
      <c r="AA116" s="19">
        <f t="shared" si="10"/>
        <v>18</v>
      </c>
      <c r="AC116" s="20" t="s">
        <v>100</v>
      </c>
      <c r="AE116" s="87"/>
    </row>
    <row r="117" spans="1:31" s="19" customFormat="1" ht="12.75">
      <c r="A117" s="29">
        <v>143501</v>
      </c>
      <c r="B117" s="6" t="s">
        <v>313</v>
      </c>
      <c r="C117" s="7" t="s">
        <v>460</v>
      </c>
      <c r="D117" s="6" t="s">
        <v>312</v>
      </c>
      <c r="E117" s="7" t="s">
        <v>47</v>
      </c>
      <c r="F117" s="14" t="s">
        <v>164</v>
      </c>
      <c r="G117" s="45">
        <v>3</v>
      </c>
      <c r="H117" s="6">
        <v>1</v>
      </c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>
        <v>1</v>
      </c>
      <c r="T117" s="6">
        <v>1</v>
      </c>
      <c r="U117" s="6"/>
      <c r="V117" s="6"/>
      <c r="W117" s="6"/>
      <c r="X117" s="14"/>
      <c r="Y117" s="26">
        <f t="shared" si="8"/>
        <v>4</v>
      </c>
      <c r="Z117" s="14">
        <f t="shared" si="9"/>
        <v>2</v>
      </c>
      <c r="AA117" s="19">
        <f t="shared" si="10"/>
        <v>6</v>
      </c>
      <c r="AC117" s="20" t="s">
        <v>100</v>
      </c>
      <c r="AE117" s="87"/>
    </row>
    <row r="118" spans="1:31" s="19" customFormat="1" ht="12.75">
      <c r="A118" s="29">
        <v>160905</v>
      </c>
      <c r="B118" s="6" t="s">
        <v>315</v>
      </c>
      <c r="C118" s="7" t="s">
        <v>460</v>
      </c>
      <c r="D118" s="6" t="s">
        <v>314</v>
      </c>
      <c r="E118" s="7" t="s">
        <v>44</v>
      </c>
      <c r="F118" s="14" t="s">
        <v>140</v>
      </c>
      <c r="G118" s="45"/>
      <c r="H118" s="6"/>
      <c r="I118" s="6"/>
      <c r="J118" s="6">
        <v>1</v>
      </c>
      <c r="K118" s="6"/>
      <c r="L118" s="6"/>
      <c r="M118" s="6"/>
      <c r="N118" s="6"/>
      <c r="O118" s="6"/>
      <c r="P118" s="6"/>
      <c r="Q118" s="6"/>
      <c r="R118" s="6">
        <v>2</v>
      </c>
      <c r="S118" s="6"/>
      <c r="T118" s="6"/>
      <c r="U118" s="6"/>
      <c r="V118" s="6"/>
      <c r="W118" s="6"/>
      <c r="X118" s="14"/>
      <c r="Y118" s="26">
        <f t="shared" si="8"/>
        <v>0</v>
      </c>
      <c r="Z118" s="14">
        <f t="shared" si="9"/>
        <v>3</v>
      </c>
      <c r="AA118" s="19">
        <f t="shared" si="10"/>
        <v>3</v>
      </c>
      <c r="AC118" s="123" t="s">
        <v>102</v>
      </c>
      <c r="AD118" s="19">
        <f>SUM(AA118)</f>
        <v>3</v>
      </c>
      <c r="AE118" s="87">
        <v>16</v>
      </c>
    </row>
    <row r="119" spans="1:31" s="19" customFormat="1" ht="12.75">
      <c r="A119" s="29">
        <v>190501</v>
      </c>
      <c r="B119" s="120" t="s">
        <v>510</v>
      </c>
      <c r="C119" s="7" t="s">
        <v>460</v>
      </c>
      <c r="D119" s="6" t="s">
        <v>316</v>
      </c>
      <c r="E119" s="7" t="s">
        <v>45</v>
      </c>
      <c r="F119" s="14" t="s">
        <v>124</v>
      </c>
      <c r="G119" s="45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>
        <v>1</v>
      </c>
      <c r="S119" s="6">
        <v>3</v>
      </c>
      <c r="T119" s="6">
        <v>7</v>
      </c>
      <c r="U119" s="6"/>
      <c r="V119" s="6"/>
      <c r="W119" s="6"/>
      <c r="X119" s="14"/>
      <c r="Y119" s="26">
        <f t="shared" si="8"/>
        <v>3</v>
      </c>
      <c r="Z119" s="14">
        <f t="shared" si="9"/>
        <v>8</v>
      </c>
      <c r="AA119" s="19">
        <f t="shared" si="10"/>
        <v>11</v>
      </c>
      <c r="AC119" s="20" t="s">
        <v>100</v>
      </c>
      <c r="AD119" s="19">
        <f>SUM(AA119:AA121)</f>
        <v>36</v>
      </c>
      <c r="AE119" s="87">
        <v>19</v>
      </c>
    </row>
    <row r="120" spans="1:29" s="19" customFormat="1" ht="12.75">
      <c r="A120" s="29">
        <v>190701</v>
      </c>
      <c r="B120" s="120" t="s">
        <v>511</v>
      </c>
      <c r="C120" s="7" t="s">
        <v>460</v>
      </c>
      <c r="D120" s="6" t="s">
        <v>317</v>
      </c>
      <c r="E120" s="7" t="s">
        <v>46</v>
      </c>
      <c r="F120" s="14" t="s">
        <v>28</v>
      </c>
      <c r="G120" s="45"/>
      <c r="H120" s="6">
        <v>1</v>
      </c>
      <c r="I120" s="6">
        <v>1</v>
      </c>
      <c r="J120" s="6">
        <v>2</v>
      </c>
      <c r="K120" s="6"/>
      <c r="L120" s="6"/>
      <c r="M120" s="6"/>
      <c r="N120" s="6"/>
      <c r="O120" s="6"/>
      <c r="P120" s="6"/>
      <c r="Q120" s="6"/>
      <c r="R120" s="6">
        <v>1</v>
      </c>
      <c r="S120" s="6">
        <v>1</v>
      </c>
      <c r="T120" s="6">
        <v>14</v>
      </c>
      <c r="U120" s="6"/>
      <c r="V120" s="6">
        <v>1</v>
      </c>
      <c r="W120" s="6"/>
      <c r="X120" s="14"/>
      <c r="Y120" s="26">
        <f t="shared" si="8"/>
        <v>2</v>
      </c>
      <c r="Z120" s="14">
        <f t="shared" si="9"/>
        <v>19</v>
      </c>
      <c r="AA120" s="19">
        <f t="shared" si="10"/>
        <v>21</v>
      </c>
      <c r="AC120" s="123" t="s">
        <v>100</v>
      </c>
    </row>
    <row r="121" spans="1:29" s="19" customFormat="1" ht="12.75">
      <c r="A121" s="29">
        <v>190901</v>
      </c>
      <c r="B121" s="6" t="s">
        <v>443</v>
      </c>
      <c r="C121" s="7" t="s">
        <v>460</v>
      </c>
      <c r="D121" s="6" t="s">
        <v>318</v>
      </c>
      <c r="E121" s="7" t="s">
        <v>46</v>
      </c>
      <c r="F121" s="14" t="s">
        <v>28</v>
      </c>
      <c r="G121" s="45"/>
      <c r="H121" s="6"/>
      <c r="I121" s="6"/>
      <c r="J121" s="6"/>
      <c r="K121" s="6"/>
      <c r="L121" s="6"/>
      <c r="M121" s="6"/>
      <c r="N121" s="6">
        <v>1</v>
      </c>
      <c r="O121" s="6"/>
      <c r="P121" s="6"/>
      <c r="Q121" s="6"/>
      <c r="R121" s="6"/>
      <c r="S121" s="6"/>
      <c r="T121" s="6">
        <v>2</v>
      </c>
      <c r="U121" s="6"/>
      <c r="V121" s="6">
        <v>1</v>
      </c>
      <c r="W121" s="6"/>
      <c r="X121" s="14"/>
      <c r="Y121" s="26">
        <f t="shared" si="8"/>
        <v>0</v>
      </c>
      <c r="Z121" s="14">
        <f t="shared" si="9"/>
        <v>4</v>
      </c>
      <c r="AA121" s="19">
        <f t="shared" si="10"/>
        <v>4</v>
      </c>
      <c r="AC121" s="20" t="s">
        <v>100</v>
      </c>
    </row>
    <row r="122" spans="1:31" s="19" customFormat="1" ht="12.75">
      <c r="A122" s="29">
        <v>230101</v>
      </c>
      <c r="B122" s="6" t="s">
        <v>320</v>
      </c>
      <c r="C122" s="7" t="s">
        <v>460</v>
      </c>
      <c r="D122" s="6" t="s">
        <v>319</v>
      </c>
      <c r="E122" s="7" t="s">
        <v>44</v>
      </c>
      <c r="F122" s="14" t="s">
        <v>140</v>
      </c>
      <c r="G122" s="45"/>
      <c r="H122" s="6"/>
      <c r="I122" s="6"/>
      <c r="J122" s="6"/>
      <c r="K122" s="6"/>
      <c r="L122" s="6">
        <v>1</v>
      </c>
      <c r="M122" s="6"/>
      <c r="N122" s="6"/>
      <c r="O122" s="6"/>
      <c r="P122" s="6"/>
      <c r="Q122" s="6"/>
      <c r="R122" s="6"/>
      <c r="S122" s="6"/>
      <c r="T122" s="6">
        <v>2</v>
      </c>
      <c r="U122" s="6"/>
      <c r="V122" s="6"/>
      <c r="W122" s="6"/>
      <c r="X122" s="14"/>
      <c r="Y122" s="26">
        <f t="shared" si="8"/>
        <v>0</v>
      </c>
      <c r="Z122" s="14">
        <f t="shared" si="9"/>
        <v>3</v>
      </c>
      <c r="AA122" s="19">
        <f t="shared" si="10"/>
        <v>3</v>
      </c>
      <c r="AC122" s="123" t="s">
        <v>102</v>
      </c>
      <c r="AD122" s="19">
        <f>SUM(AA122)</f>
        <v>3</v>
      </c>
      <c r="AE122" s="87">
        <v>23</v>
      </c>
    </row>
    <row r="123" spans="1:31" s="19" customFormat="1" ht="12.75">
      <c r="A123" s="29">
        <v>250101</v>
      </c>
      <c r="B123" s="6" t="s">
        <v>322</v>
      </c>
      <c r="C123" s="7" t="s">
        <v>460</v>
      </c>
      <c r="D123" s="6" t="s">
        <v>321</v>
      </c>
      <c r="E123" s="7" t="s">
        <v>44</v>
      </c>
      <c r="F123" s="14" t="s">
        <v>143</v>
      </c>
      <c r="G123" s="45"/>
      <c r="H123" s="6"/>
      <c r="I123" s="6"/>
      <c r="J123" s="6"/>
      <c r="K123" s="6"/>
      <c r="L123" s="6">
        <v>1</v>
      </c>
      <c r="M123" s="6"/>
      <c r="N123" s="6"/>
      <c r="O123" s="6"/>
      <c r="P123" s="6"/>
      <c r="Q123" s="6">
        <v>1</v>
      </c>
      <c r="R123" s="6"/>
      <c r="S123" s="6">
        <v>6</v>
      </c>
      <c r="T123" s="6">
        <v>27</v>
      </c>
      <c r="U123" s="6">
        <v>2</v>
      </c>
      <c r="V123" s="6">
        <v>3</v>
      </c>
      <c r="W123" s="6"/>
      <c r="X123" s="14"/>
      <c r="Y123" s="26">
        <f t="shared" si="8"/>
        <v>9</v>
      </c>
      <c r="Z123" s="14">
        <f t="shared" si="9"/>
        <v>31</v>
      </c>
      <c r="AA123" s="19">
        <f t="shared" si="10"/>
        <v>40</v>
      </c>
      <c r="AC123" s="123" t="s">
        <v>103</v>
      </c>
      <c r="AD123" s="19">
        <f>SUM(AA123)</f>
        <v>40</v>
      </c>
      <c r="AE123" s="87">
        <v>25</v>
      </c>
    </row>
    <row r="124" spans="1:31" s="19" customFormat="1" ht="12.75">
      <c r="A124" s="29">
        <v>260204</v>
      </c>
      <c r="B124" s="120" t="s">
        <v>509</v>
      </c>
      <c r="C124" s="7" t="s">
        <v>460</v>
      </c>
      <c r="D124" s="6" t="s">
        <v>323</v>
      </c>
      <c r="E124" s="7" t="s">
        <v>45</v>
      </c>
      <c r="F124" s="14" t="s">
        <v>124</v>
      </c>
      <c r="G124" s="45"/>
      <c r="H124" s="6"/>
      <c r="I124" s="6">
        <v>1</v>
      </c>
      <c r="J124" s="6"/>
      <c r="K124" s="6"/>
      <c r="L124" s="6"/>
      <c r="M124" s="6"/>
      <c r="N124" s="6"/>
      <c r="O124" s="6"/>
      <c r="P124" s="6"/>
      <c r="Q124" s="6"/>
      <c r="R124" s="6">
        <v>1</v>
      </c>
      <c r="S124" s="6">
        <v>1</v>
      </c>
      <c r="T124" s="6"/>
      <c r="U124" s="6">
        <v>1</v>
      </c>
      <c r="V124" s="6"/>
      <c r="W124" s="6"/>
      <c r="X124" s="14"/>
      <c r="Y124" s="26">
        <f t="shared" si="8"/>
        <v>3</v>
      </c>
      <c r="Z124" s="14">
        <f t="shared" si="9"/>
        <v>1</v>
      </c>
      <c r="AA124" s="19">
        <f t="shared" si="10"/>
        <v>4</v>
      </c>
      <c r="AC124" s="123" t="s">
        <v>100</v>
      </c>
      <c r="AD124" s="19">
        <f>SUM(AA124:AA127)</f>
        <v>13</v>
      </c>
      <c r="AE124" s="87">
        <v>26</v>
      </c>
    </row>
    <row r="125" spans="1:29" s="19" customFormat="1" ht="12.75">
      <c r="A125" s="29">
        <v>260701</v>
      </c>
      <c r="B125" s="6" t="s">
        <v>325</v>
      </c>
      <c r="C125" s="7" t="s">
        <v>460</v>
      </c>
      <c r="D125" s="6" t="s">
        <v>324</v>
      </c>
      <c r="E125" s="7" t="s">
        <v>45</v>
      </c>
      <c r="F125" s="14" t="s">
        <v>201</v>
      </c>
      <c r="G125" s="45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>
        <v>1</v>
      </c>
      <c r="U125" s="6"/>
      <c r="V125" s="6"/>
      <c r="W125" s="6"/>
      <c r="X125" s="14"/>
      <c r="Y125" s="26">
        <f t="shared" si="8"/>
        <v>0</v>
      </c>
      <c r="Z125" s="14">
        <f t="shared" si="9"/>
        <v>1</v>
      </c>
      <c r="AA125" s="19">
        <f t="shared" si="10"/>
        <v>1</v>
      </c>
      <c r="AC125" s="123" t="s">
        <v>100</v>
      </c>
    </row>
    <row r="126" spans="1:29" s="19" customFormat="1" ht="12.75">
      <c r="A126" s="29">
        <v>261304</v>
      </c>
      <c r="B126" s="120" t="s">
        <v>503</v>
      </c>
      <c r="C126" s="7" t="s">
        <v>460</v>
      </c>
      <c r="D126" s="6" t="s">
        <v>326</v>
      </c>
      <c r="E126" s="7" t="s">
        <v>45</v>
      </c>
      <c r="F126" s="14" t="s">
        <v>124</v>
      </c>
      <c r="G126" s="45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>
        <v>2</v>
      </c>
      <c r="T126" s="6">
        <v>3</v>
      </c>
      <c r="U126" s="6"/>
      <c r="V126" s="6"/>
      <c r="W126" s="6"/>
      <c r="X126" s="14"/>
      <c r="Y126" s="26">
        <f t="shared" si="8"/>
        <v>2</v>
      </c>
      <c r="Z126" s="14">
        <f t="shared" si="9"/>
        <v>3</v>
      </c>
      <c r="AA126" s="19">
        <f t="shared" si="10"/>
        <v>5</v>
      </c>
      <c r="AC126" s="123" t="s">
        <v>101</v>
      </c>
    </row>
    <row r="127" spans="1:31" s="19" customFormat="1" ht="12.75">
      <c r="A127" s="29">
        <v>261307</v>
      </c>
      <c r="B127" s="120" t="s">
        <v>508</v>
      </c>
      <c r="C127" s="7" t="s">
        <v>460</v>
      </c>
      <c r="D127" s="6" t="s">
        <v>327</v>
      </c>
      <c r="E127" s="7" t="s">
        <v>45</v>
      </c>
      <c r="F127" s="14" t="s">
        <v>124</v>
      </c>
      <c r="G127" s="45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>
        <v>2</v>
      </c>
      <c r="T127" s="6">
        <v>1</v>
      </c>
      <c r="U127" s="6"/>
      <c r="V127" s="6"/>
      <c r="W127" s="6"/>
      <c r="X127" s="14"/>
      <c r="Y127" s="26">
        <f t="shared" si="8"/>
        <v>2</v>
      </c>
      <c r="Z127" s="14">
        <f t="shared" si="9"/>
        <v>1</v>
      </c>
      <c r="AA127" s="19">
        <f t="shared" si="10"/>
        <v>3</v>
      </c>
      <c r="AC127" s="123" t="s">
        <v>101</v>
      </c>
      <c r="AE127" s="87"/>
    </row>
    <row r="128" spans="1:31" s="19" customFormat="1" ht="12.75">
      <c r="A128" s="29">
        <v>270101</v>
      </c>
      <c r="B128" s="6" t="s">
        <v>329</v>
      </c>
      <c r="C128" s="7" t="s">
        <v>460</v>
      </c>
      <c r="D128" s="6" t="s">
        <v>328</v>
      </c>
      <c r="E128" s="7" t="s">
        <v>44</v>
      </c>
      <c r="F128" s="14" t="s">
        <v>152</v>
      </c>
      <c r="G128" s="45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>
        <v>3</v>
      </c>
      <c r="T128" s="6"/>
      <c r="U128" s="6"/>
      <c r="V128" s="6"/>
      <c r="W128" s="6"/>
      <c r="X128" s="14"/>
      <c r="Y128" s="26">
        <f t="shared" si="8"/>
        <v>3</v>
      </c>
      <c r="Z128" s="14">
        <f t="shared" si="9"/>
        <v>0</v>
      </c>
      <c r="AA128" s="19">
        <f t="shared" si="10"/>
        <v>3</v>
      </c>
      <c r="AC128" s="123" t="s">
        <v>100</v>
      </c>
      <c r="AD128" s="19">
        <f>SUM(AA128:AA129)</f>
        <v>4</v>
      </c>
      <c r="AE128" s="87">
        <v>27</v>
      </c>
    </row>
    <row r="129" spans="1:31" s="19" customFormat="1" ht="12.75">
      <c r="A129" s="29">
        <v>270501</v>
      </c>
      <c r="B129" s="6" t="s">
        <v>471</v>
      </c>
      <c r="C129" s="7" t="s">
        <v>460</v>
      </c>
      <c r="D129" s="6" t="s">
        <v>470</v>
      </c>
      <c r="E129" s="7" t="s">
        <v>44</v>
      </c>
      <c r="F129" s="14" t="s">
        <v>152</v>
      </c>
      <c r="G129" s="45"/>
      <c r="H129" s="6">
        <v>1</v>
      </c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14"/>
      <c r="Y129" s="26">
        <f t="shared" si="8"/>
        <v>0</v>
      </c>
      <c r="Z129" s="14">
        <f t="shared" si="9"/>
        <v>1</v>
      </c>
      <c r="AA129" s="19">
        <f t="shared" si="10"/>
        <v>1</v>
      </c>
      <c r="AC129" s="123" t="s">
        <v>100</v>
      </c>
      <c r="AE129" s="87"/>
    </row>
    <row r="130" spans="1:31" s="19" customFormat="1" ht="12.75">
      <c r="A130" s="29">
        <v>300101</v>
      </c>
      <c r="B130" s="6" t="s">
        <v>420</v>
      </c>
      <c r="C130" s="7" t="s">
        <v>460</v>
      </c>
      <c r="D130" s="6" t="s">
        <v>419</v>
      </c>
      <c r="E130" s="7" t="s">
        <v>45</v>
      </c>
      <c r="F130" s="14" t="s">
        <v>201</v>
      </c>
      <c r="G130" s="45"/>
      <c r="H130" s="6">
        <v>1</v>
      </c>
      <c r="I130" s="6">
        <v>1</v>
      </c>
      <c r="J130" s="6"/>
      <c r="K130" s="6"/>
      <c r="L130" s="6"/>
      <c r="M130" s="6"/>
      <c r="N130" s="6"/>
      <c r="O130" s="6"/>
      <c r="P130" s="6"/>
      <c r="Q130" s="6"/>
      <c r="R130" s="6">
        <v>2</v>
      </c>
      <c r="S130" s="6">
        <v>4</v>
      </c>
      <c r="T130" s="6">
        <v>5</v>
      </c>
      <c r="U130" s="6"/>
      <c r="V130" s="6"/>
      <c r="W130" s="6"/>
      <c r="X130" s="14">
        <v>1</v>
      </c>
      <c r="Y130" s="26">
        <f t="shared" si="8"/>
        <v>5</v>
      </c>
      <c r="Z130" s="14">
        <f t="shared" si="9"/>
        <v>9</v>
      </c>
      <c r="AA130" s="19">
        <f t="shared" si="10"/>
        <v>14</v>
      </c>
      <c r="AC130" s="20" t="s">
        <v>100</v>
      </c>
      <c r="AD130" s="19">
        <f>SUM(AA130:AA131)</f>
        <v>15</v>
      </c>
      <c r="AE130" s="87">
        <v>30</v>
      </c>
    </row>
    <row r="131" spans="1:29" s="19" customFormat="1" ht="12.75">
      <c r="A131" s="29">
        <v>302401</v>
      </c>
      <c r="B131" s="6" t="s">
        <v>473</v>
      </c>
      <c r="C131" s="7" t="s">
        <v>460</v>
      </c>
      <c r="D131" s="6" t="s">
        <v>472</v>
      </c>
      <c r="E131" s="7" t="s">
        <v>44</v>
      </c>
      <c r="F131" s="14" t="s">
        <v>201</v>
      </c>
      <c r="G131" s="45"/>
      <c r="H131" s="6"/>
      <c r="I131" s="6"/>
      <c r="J131" s="6"/>
      <c r="K131" s="6"/>
      <c r="L131" s="6"/>
      <c r="M131" s="6">
        <v>1</v>
      </c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14"/>
      <c r="Y131" s="26">
        <f t="shared" si="8"/>
        <v>1</v>
      </c>
      <c r="Z131" s="14">
        <f t="shared" si="9"/>
        <v>0</v>
      </c>
      <c r="AA131" s="19">
        <f t="shared" si="10"/>
        <v>1</v>
      </c>
      <c r="AC131" s="20" t="s">
        <v>100</v>
      </c>
    </row>
    <row r="132" spans="1:31" s="19" customFormat="1" ht="12.75">
      <c r="A132" s="29">
        <v>310505</v>
      </c>
      <c r="B132" s="6" t="s">
        <v>444</v>
      </c>
      <c r="C132" s="7" t="s">
        <v>460</v>
      </c>
      <c r="D132" s="6" t="s">
        <v>301</v>
      </c>
      <c r="E132" s="7" t="s">
        <v>46</v>
      </c>
      <c r="F132" s="14" t="s">
        <v>28</v>
      </c>
      <c r="G132" s="45"/>
      <c r="H132" s="6"/>
      <c r="I132" s="6"/>
      <c r="J132" s="6"/>
      <c r="K132" s="6">
        <v>1</v>
      </c>
      <c r="L132" s="6"/>
      <c r="M132" s="6"/>
      <c r="N132" s="6"/>
      <c r="O132" s="6"/>
      <c r="P132" s="6"/>
      <c r="Q132" s="6"/>
      <c r="R132" s="6">
        <v>1</v>
      </c>
      <c r="S132" s="6">
        <v>3</v>
      </c>
      <c r="T132" s="6">
        <v>3</v>
      </c>
      <c r="U132" s="6"/>
      <c r="V132" s="6"/>
      <c r="W132" s="6"/>
      <c r="X132" s="14"/>
      <c r="Y132" s="26">
        <f t="shared" si="8"/>
        <v>4</v>
      </c>
      <c r="Z132" s="14">
        <f t="shared" si="9"/>
        <v>4</v>
      </c>
      <c r="AA132" s="19">
        <f t="shared" si="10"/>
        <v>8</v>
      </c>
      <c r="AC132" s="20" t="s">
        <v>100</v>
      </c>
      <c r="AD132" s="19">
        <f>SUM(AA132)</f>
        <v>8</v>
      </c>
      <c r="AE132" s="87">
        <v>31</v>
      </c>
    </row>
    <row r="133" spans="1:31" s="19" customFormat="1" ht="12.75">
      <c r="A133" s="34">
        <v>400501</v>
      </c>
      <c r="B133" s="6" t="s">
        <v>331</v>
      </c>
      <c r="C133" s="7" t="s">
        <v>460</v>
      </c>
      <c r="D133" s="6" t="s">
        <v>330</v>
      </c>
      <c r="E133" s="7" t="s">
        <v>44</v>
      </c>
      <c r="F133" s="14" t="s">
        <v>152</v>
      </c>
      <c r="G133" s="45"/>
      <c r="H133" s="6">
        <v>1</v>
      </c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>
        <v>1</v>
      </c>
      <c r="U133" s="6"/>
      <c r="V133" s="6">
        <v>1</v>
      </c>
      <c r="W133" s="6"/>
      <c r="X133" s="14"/>
      <c r="Y133" s="26">
        <f t="shared" si="8"/>
        <v>0</v>
      </c>
      <c r="Z133" s="14">
        <f t="shared" si="9"/>
        <v>3</v>
      </c>
      <c r="AA133" s="19">
        <f t="shared" si="10"/>
        <v>3</v>
      </c>
      <c r="AC133" s="20" t="s">
        <v>100</v>
      </c>
      <c r="AD133" s="19">
        <f>SUM(AA133:AA136)</f>
        <v>19</v>
      </c>
      <c r="AE133" s="87">
        <v>40</v>
      </c>
    </row>
    <row r="134" spans="1:31" s="19" customFormat="1" ht="12.75">
      <c r="A134" s="34">
        <v>400607</v>
      </c>
      <c r="B134" s="6" t="s">
        <v>333</v>
      </c>
      <c r="C134" s="7" t="s">
        <v>460</v>
      </c>
      <c r="D134" s="6" t="s">
        <v>332</v>
      </c>
      <c r="E134" s="7" t="s">
        <v>48</v>
      </c>
      <c r="F134" s="14" t="s">
        <v>30</v>
      </c>
      <c r="G134" s="45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>
        <v>1</v>
      </c>
      <c r="T134" s="6">
        <v>1</v>
      </c>
      <c r="U134" s="6"/>
      <c r="V134" s="6"/>
      <c r="W134" s="6"/>
      <c r="X134" s="14"/>
      <c r="Y134" s="26">
        <f t="shared" si="8"/>
        <v>1</v>
      </c>
      <c r="Z134" s="14">
        <f t="shared" si="9"/>
        <v>1</v>
      </c>
      <c r="AA134" s="19">
        <f t="shared" si="10"/>
        <v>2</v>
      </c>
      <c r="AC134" s="20" t="s">
        <v>104</v>
      </c>
      <c r="AE134" s="87"/>
    </row>
    <row r="135" spans="1:31" s="19" customFormat="1" ht="12.75">
      <c r="A135" s="34">
        <v>400607</v>
      </c>
      <c r="B135" s="6" t="s">
        <v>335</v>
      </c>
      <c r="C135" s="7" t="s">
        <v>460</v>
      </c>
      <c r="D135" s="6" t="s">
        <v>334</v>
      </c>
      <c r="E135" s="7" t="s">
        <v>48</v>
      </c>
      <c r="F135" s="14" t="s">
        <v>30</v>
      </c>
      <c r="G135" s="45"/>
      <c r="H135" s="6">
        <v>2</v>
      </c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>
        <v>2</v>
      </c>
      <c r="T135" s="6">
        <v>7</v>
      </c>
      <c r="U135" s="6"/>
      <c r="V135" s="6">
        <v>1</v>
      </c>
      <c r="W135" s="6"/>
      <c r="X135" s="14"/>
      <c r="Y135" s="26">
        <f t="shared" si="8"/>
        <v>2</v>
      </c>
      <c r="Z135" s="14">
        <f t="shared" si="9"/>
        <v>10</v>
      </c>
      <c r="AA135" s="19">
        <f aca="true" t="shared" si="11" ref="AA135:AA153">SUM(Y135:Z135)</f>
        <v>12</v>
      </c>
      <c r="AC135" s="20" t="s">
        <v>100</v>
      </c>
      <c r="AE135" s="87"/>
    </row>
    <row r="136" spans="1:31" s="19" customFormat="1" ht="12.75">
      <c r="A136" s="34">
        <v>400801</v>
      </c>
      <c r="B136" s="6" t="s">
        <v>337</v>
      </c>
      <c r="C136" s="7" t="s">
        <v>460</v>
      </c>
      <c r="D136" s="6" t="s">
        <v>336</v>
      </c>
      <c r="E136" s="7" t="s">
        <v>44</v>
      </c>
      <c r="F136" s="14" t="s">
        <v>152</v>
      </c>
      <c r="G136" s="45"/>
      <c r="H136" s="6">
        <v>1</v>
      </c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>
        <v>1</v>
      </c>
      <c r="W136" s="6"/>
      <c r="X136" s="14"/>
      <c r="Y136" s="26">
        <f t="shared" si="8"/>
        <v>0</v>
      </c>
      <c r="Z136" s="14">
        <f t="shared" si="9"/>
        <v>2</v>
      </c>
      <c r="AA136" s="19">
        <f t="shared" si="11"/>
        <v>2</v>
      </c>
      <c r="AC136" s="20" t="s">
        <v>100</v>
      </c>
      <c r="AE136" s="87"/>
    </row>
    <row r="137" spans="1:31" s="19" customFormat="1" ht="12.75">
      <c r="A137" s="34">
        <v>422704</v>
      </c>
      <c r="B137" s="6" t="s">
        <v>431</v>
      </c>
      <c r="C137" s="7" t="s">
        <v>460</v>
      </c>
      <c r="D137" s="6" t="s">
        <v>338</v>
      </c>
      <c r="E137" s="7" t="s">
        <v>44</v>
      </c>
      <c r="F137" s="14" t="s">
        <v>143</v>
      </c>
      <c r="G137" s="45"/>
      <c r="H137" s="6">
        <v>2</v>
      </c>
      <c r="I137" s="6"/>
      <c r="J137" s="6">
        <v>3</v>
      </c>
      <c r="K137" s="6"/>
      <c r="L137" s="6"/>
      <c r="M137" s="6"/>
      <c r="N137" s="6"/>
      <c r="O137" s="6"/>
      <c r="P137" s="6"/>
      <c r="Q137" s="6"/>
      <c r="R137" s="6">
        <v>1</v>
      </c>
      <c r="S137" s="6">
        <v>4</v>
      </c>
      <c r="T137" s="6">
        <v>4</v>
      </c>
      <c r="U137" s="6"/>
      <c r="V137" s="6">
        <v>2</v>
      </c>
      <c r="W137" s="6"/>
      <c r="X137" s="14">
        <v>1</v>
      </c>
      <c r="Y137" s="26">
        <f t="shared" si="8"/>
        <v>4</v>
      </c>
      <c r="Z137" s="14">
        <f t="shared" si="9"/>
        <v>13</v>
      </c>
      <c r="AA137" s="19">
        <f t="shared" si="11"/>
        <v>17</v>
      </c>
      <c r="AC137" s="20" t="s">
        <v>102</v>
      </c>
      <c r="AD137" s="19">
        <f>SUM(AA137:AA138)</f>
        <v>21</v>
      </c>
      <c r="AE137" s="87">
        <v>42</v>
      </c>
    </row>
    <row r="138" spans="1:31" s="19" customFormat="1" ht="12.75">
      <c r="A138" s="34">
        <v>422805</v>
      </c>
      <c r="B138" s="6" t="s">
        <v>340</v>
      </c>
      <c r="C138" s="7" t="s">
        <v>460</v>
      </c>
      <c r="D138" s="6" t="s">
        <v>339</v>
      </c>
      <c r="E138" s="7" t="s">
        <v>44</v>
      </c>
      <c r="F138" s="14" t="s">
        <v>143</v>
      </c>
      <c r="G138" s="45"/>
      <c r="H138" s="49"/>
      <c r="I138" s="6"/>
      <c r="J138" s="6">
        <v>1</v>
      </c>
      <c r="K138" s="6"/>
      <c r="L138" s="6"/>
      <c r="M138" s="6"/>
      <c r="N138" s="6"/>
      <c r="O138" s="6"/>
      <c r="P138" s="6"/>
      <c r="Q138" s="6"/>
      <c r="R138" s="6"/>
      <c r="S138" s="6">
        <v>1</v>
      </c>
      <c r="T138" s="6">
        <v>2</v>
      </c>
      <c r="U138" s="6"/>
      <c r="V138" s="6"/>
      <c r="W138" s="6"/>
      <c r="X138" s="14"/>
      <c r="Y138" s="26">
        <f t="shared" si="8"/>
        <v>1</v>
      </c>
      <c r="Z138" s="14">
        <f t="shared" si="9"/>
        <v>3</v>
      </c>
      <c r="AA138" s="19">
        <f t="shared" si="11"/>
        <v>4</v>
      </c>
      <c r="AC138" s="20" t="s">
        <v>100</v>
      </c>
      <c r="AE138" s="87"/>
    </row>
    <row r="139" spans="1:31" s="19" customFormat="1" ht="12.75">
      <c r="A139" s="34">
        <v>440401</v>
      </c>
      <c r="B139" s="6" t="s">
        <v>342</v>
      </c>
      <c r="C139" s="7" t="s">
        <v>460</v>
      </c>
      <c r="D139" s="6" t="s">
        <v>341</v>
      </c>
      <c r="E139" s="7" t="s">
        <v>44</v>
      </c>
      <c r="F139" s="14" t="s">
        <v>143</v>
      </c>
      <c r="G139" s="45"/>
      <c r="H139" s="6">
        <v>1</v>
      </c>
      <c r="I139" s="6">
        <v>1</v>
      </c>
      <c r="J139" s="6"/>
      <c r="K139" s="6"/>
      <c r="L139" s="6"/>
      <c r="M139" s="6"/>
      <c r="N139" s="6"/>
      <c r="O139" s="6"/>
      <c r="P139" s="6"/>
      <c r="Q139" s="6"/>
      <c r="R139" s="6"/>
      <c r="S139" s="6">
        <v>4</v>
      </c>
      <c r="T139" s="6">
        <v>3</v>
      </c>
      <c r="U139" s="6">
        <v>3</v>
      </c>
      <c r="V139" s="6">
        <v>2</v>
      </c>
      <c r="W139" s="6"/>
      <c r="X139" s="14">
        <v>1</v>
      </c>
      <c r="Y139" s="26">
        <f t="shared" si="8"/>
        <v>8</v>
      </c>
      <c r="Z139" s="14">
        <f t="shared" si="9"/>
        <v>7</v>
      </c>
      <c r="AA139" s="19">
        <f t="shared" si="11"/>
        <v>15</v>
      </c>
      <c r="AC139" s="20" t="s">
        <v>105</v>
      </c>
      <c r="AD139" s="51">
        <f>SUM(AA139:AA141)</f>
        <v>24</v>
      </c>
      <c r="AE139" s="87">
        <v>44</v>
      </c>
    </row>
    <row r="140" spans="1:31" s="19" customFormat="1" ht="12.75">
      <c r="A140" s="34">
        <v>440401</v>
      </c>
      <c r="B140" s="6" t="s">
        <v>344</v>
      </c>
      <c r="C140" s="7" t="s">
        <v>460</v>
      </c>
      <c r="D140" s="6" t="s">
        <v>343</v>
      </c>
      <c r="E140" s="7" t="s">
        <v>45</v>
      </c>
      <c r="F140" s="14" t="s">
        <v>124</v>
      </c>
      <c r="G140" s="4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>
        <v>3</v>
      </c>
      <c r="U140" s="6">
        <v>1</v>
      </c>
      <c r="V140" s="6"/>
      <c r="W140" s="6"/>
      <c r="X140" s="14"/>
      <c r="Y140" s="26">
        <f t="shared" si="8"/>
        <v>1</v>
      </c>
      <c r="Z140" s="14">
        <f t="shared" si="9"/>
        <v>3</v>
      </c>
      <c r="AA140" s="19">
        <f t="shared" si="11"/>
        <v>4</v>
      </c>
      <c r="AC140" s="20" t="s">
        <v>106</v>
      </c>
      <c r="AE140" s="87"/>
    </row>
    <row r="141" spans="1:31" s="19" customFormat="1" ht="12.75">
      <c r="A141" s="34">
        <v>440501</v>
      </c>
      <c r="B141" s="6" t="s">
        <v>346</v>
      </c>
      <c r="C141" s="7" t="s">
        <v>460</v>
      </c>
      <c r="D141" s="6" t="s">
        <v>345</v>
      </c>
      <c r="E141" s="7" t="s">
        <v>45</v>
      </c>
      <c r="F141" s="14" t="s">
        <v>124</v>
      </c>
      <c r="G141" s="45"/>
      <c r="H141" s="6">
        <v>1</v>
      </c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>
        <v>2</v>
      </c>
      <c r="U141" s="6">
        <v>1</v>
      </c>
      <c r="V141" s="6">
        <v>1</v>
      </c>
      <c r="W141" s="6"/>
      <c r="X141" s="14"/>
      <c r="Y141" s="26">
        <f t="shared" si="8"/>
        <v>1</v>
      </c>
      <c r="Z141" s="14">
        <f t="shared" si="9"/>
        <v>4</v>
      </c>
      <c r="AA141" s="19">
        <f t="shared" si="11"/>
        <v>5</v>
      </c>
      <c r="AC141" s="20" t="s">
        <v>102</v>
      </c>
      <c r="AE141" s="87"/>
    </row>
    <row r="142" spans="1:31" s="19" customFormat="1" ht="12.75">
      <c r="A142" s="34">
        <v>450602</v>
      </c>
      <c r="B142" s="6" t="s">
        <v>348</v>
      </c>
      <c r="C142" s="7" t="s">
        <v>460</v>
      </c>
      <c r="D142" s="6" t="s">
        <v>347</v>
      </c>
      <c r="E142" s="7" t="s">
        <v>45</v>
      </c>
      <c r="F142" s="14" t="s">
        <v>124</v>
      </c>
      <c r="G142" s="45"/>
      <c r="H142" s="6">
        <v>2</v>
      </c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>
        <v>3</v>
      </c>
      <c r="T142" s="6">
        <v>1</v>
      </c>
      <c r="U142" s="6"/>
      <c r="V142" s="6"/>
      <c r="W142" s="6"/>
      <c r="X142" s="14"/>
      <c r="Y142" s="26">
        <f t="shared" si="8"/>
        <v>3</v>
      </c>
      <c r="Z142" s="14">
        <f t="shared" si="9"/>
        <v>3</v>
      </c>
      <c r="AA142" s="19">
        <f t="shared" si="11"/>
        <v>6</v>
      </c>
      <c r="AC142" s="20" t="s">
        <v>100</v>
      </c>
      <c r="AD142" s="19">
        <f>SUM(AA142:AA143)</f>
        <v>11</v>
      </c>
      <c r="AE142" s="87">
        <v>45</v>
      </c>
    </row>
    <row r="143" spans="1:31" s="19" customFormat="1" ht="12.75">
      <c r="A143" s="34">
        <v>451001</v>
      </c>
      <c r="B143" s="6" t="s">
        <v>350</v>
      </c>
      <c r="C143" s="7" t="s">
        <v>460</v>
      </c>
      <c r="D143" s="6" t="s">
        <v>349</v>
      </c>
      <c r="E143" s="7" t="s">
        <v>44</v>
      </c>
      <c r="F143" s="14" t="s">
        <v>143</v>
      </c>
      <c r="G143" s="45"/>
      <c r="H143" s="6">
        <v>1</v>
      </c>
      <c r="I143" s="6">
        <v>1</v>
      </c>
      <c r="J143" s="6"/>
      <c r="K143" s="6"/>
      <c r="L143" s="6"/>
      <c r="M143" s="6"/>
      <c r="N143" s="6"/>
      <c r="O143" s="6"/>
      <c r="P143" s="6"/>
      <c r="Q143" s="6"/>
      <c r="R143" s="6"/>
      <c r="S143" s="6">
        <v>2</v>
      </c>
      <c r="T143" s="6"/>
      <c r="U143" s="6">
        <v>1</v>
      </c>
      <c r="V143" s="6"/>
      <c r="W143" s="6"/>
      <c r="X143" s="14"/>
      <c r="Y143" s="26">
        <f t="shared" si="8"/>
        <v>4</v>
      </c>
      <c r="Z143" s="14">
        <f t="shared" si="9"/>
        <v>1</v>
      </c>
      <c r="AA143" s="19">
        <f t="shared" si="11"/>
        <v>5</v>
      </c>
      <c r="AC143" s="20" t="s">
        <v>102</v>
      </c>
      <c r="AE143" s="87"/>
    </row>
    <row r="144" spans="1:31" s="19" customFormat="1" ht="12.75">
      <c r="A144" s="34">
        <v>510203</v>
      </c>
      <c r="B144" s="6" t="s">
        <v>352</v>
      </c>
      <c r="C144" s="7" t="s">
        <v>460</v>
      </c>
      <c r="D144" s="6" t="s">
        <v>351</v>
      </c>
      <c r="E144" s="7" t="s">
        <v>46</v>
      </c>
      <c r="F144" s="14" t="s">
        <v>28</v>
      </c>
      <c r="G144" s="45"/>
      <c r="H144" s="6"/>
      <c r="I144" s="6"/>
      <c r="J144" s="6"/>
      <c r="K144" s="6"/>
      <c r="L144" s="6"/>
      <c r="M144" s="6"/>
      <c r="N144" s="6"/>
      <c r="O144" s="6"/>
      <c r="P144" s="6">
        <v>1</v>
      </c>
      <c r="Q144" s="6"/>
      <c r="R144" s="6">
        <v>2</v>
      </c>
      <c r="S144" s="6">
        <v>1</v>
      </c>
      <c r="T144" s="6">
        <v>19</v>
      </c>
      <c r="U144" s="6"/>
      <c r="V144" s="6">
        <v>2</v>
      </c>
      <c r="W144" s="6"/>
      <c r="X144" s="14"/>
      <c r="Y144" s="26">
        <f t="shared" si="8"/>
        <v>1</v>
      </c>
      <c r="Z144" s="14">
        <f t="shared" si="9"/>
        <v>24</v>
      </c>
      <c r="AA144" s="19">
        <f t="shared" si="11"/>
        <v>25</v>
      </c>
      <c r="AC144" s="123" t="s">
        <v>100</v>
      </c>
      <c r="AD144" s="19">
        <f>SUM(AA144:AA147)</f>
        <v>76</v>
      </c>
      <c r="AE144" s="87">
        <v>51</v>
      </c>
    </row>
    <row r="145" spans="1:29" s="19" customFormat="1" ht="12.75">
      <c r="A145" s="34">
        <v>511005</v>
      </c>
      <c r="B145" s="6" t="s">
        <v>450</v>
      </c>
      <c r="C145" s="7" t="s">
        <v>460</v>
      </c>
      <c r="D145" s="6" t="s">
        <v>353</v>
      </c>
      <c r="E145" s="7" t="s">
        <v>45</v>
      </c>
      <c r="F145" s="14" t="s">
        <v>124</v>
      </c>
      <c r="G145" s="45"/>
      <c r="H145" s="6">
        <v>1</v>
      </c>
      <c r="I145" s="6">
        <v>1</v>
      </c>
      <c r="J145" s="6"/>
      <c r="K145" s="6"/>
      <c r="L145" s="6">
        <v>1</v>
      </c>
      <c r="M145" s="6"/>
      <c r="N145" s="6">
        <v>2</v>
      </c>
      <c r="O145" s="6"/>
      <c r="P145" s="6"/>
      <c r="Q145" s="6"/>
      <c r="R145" s="6"/>
      <c r="S145" s="6">
        <v>6</v>
      </c>
      <c r="T145" s="6">
        <v>5</v>
      </c>
      <c r="U145" s="6">
        <v>2</v>
      </c>
      <c r="V145" s="6">
        <v>2</v>
      </c>
      <c r="W145" s="6"/>
      <c r="X145" s="14"/>
      <c r="Y145" s="26">
        <f t="shared" si="8"/>
        <v>9</v>
      </c>
      <c r="Z145" s="14">
        <f t="shared" si="9"/>
        <v>11</v>
      </c>
      <c r="AA145" s="19">
        <f t="shared" si="11"/>
        <v>20</v>
      </c>
      <c r="AC145" s="20" t="s">
        <v>100</v>
      </c>
    </row>
    <row r="146" spans="1:31" s="19" customFormat="1" ht="12.75">
      <c r="A146" s="34">
        <v>512003</v>
      </c>
      <c r="B146" s="6" t="s">
        <v>355</v>
      </c>
      <c r="C146" s="7" t="s">
        <v>460</v>
      </c>
      <c r="D146" s="6" t="s">
        <v>354</v>
      </c>
      <c r="E146" s="7" t="s">
        <v>50</v>
      </c>
      <c r="F146" s="14" t="s">
        <v>31</v>
      </c>
      <c r="G146" s="45"/>
      <c r="H146" s="6">
        <v>2</v>
      </c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>
        <v>2</v>
      </c>
      <c r="T146" s="6">
        <v>2</v>
      </c>
      <c r="U146" s="6"/>
      <c r="V146" s="6"/>
      <c r="W146" s="6"/>
      <c r="X146" s="14"/>
      <c r="Y146" s="26">
        <f t="shared" si="8"/>
        <v>2</v>
      </c>
      <c r="Z146" s="14">
        <f t="shared" si="9"/>
        <v>4</v>
      </c>
      <c r="AA146" s="19">
        <f t="shared" si="11"/>
        <v>6</v>
      </c>
      <c r="AC146" s="20" t="s">
        <v>100</v>
      </c>
      <c r="AE146" s="87"/>
    </row>
    <row r="147" spans="1:31" s="19" customFormat="1" ht="12.75">
      <c r="A147" s="34">
        <v>513808</v>
      </c>
      <c r="B147" s="6" t="s">
        <v>357</v>
      </c>
      <c r="C147" s="7" t="s">
        <v>460</v>
      </c>
      <c r="D147" s="6" t="s">
        <v>356</v>
      </c>
      <c r="E147" s="7" t="s">
        <v>49</v>
      </c>
      <c r="F147" s="14" t="s">
        <v>266</v>
      </c>
      <c r="G147" s="45"/>
      <c r="H147" s="6">
        <v>1</v>
      </c>
      <c r="I147" s="6"/>
      <c r="J147" s="6"/>
      <c r="K147" s="6"/>
      <c r="L147" s="6"/>
      <c r="M147" s="6"/>
      <c r="N147" s="6"/>
      <c r="O147" s="6"/>
      <c r="P147" s="6"/>
      <c r="Q147" s="6"/>
      <c r="R147" s="6">
        <v>1</v>
      </c>
      <c r="S147" s="6">
        <v>1</v>
      </c>
      <c r="T147" s="6">
        <v>18</v>
      </c>
      <c r="U147" s="6"/>
      <c r="V147" s="6">
        <v>4</v>
      </c>
      <c r="W147" s="6"/>
      <c r="X147" s="14"/>
      <c r="Y147" s="26">
        <f t="shared" si="8"/>
        <v>1</v>
      </c>
      <c r="Z147" s="14">
        <f t="shared" si="9"/>
        <v>24</v>
      </c>
      <c r="AA147" s="19">
        <f t="shared" si="11"/>
        <v>25</v>
      </c>
      <c r="AC147" s="20" t="s">
        <v>100</v>
      </c>
      <c r="AE147" s="87"/>
    </row>
    <row r="148" spans="1:31" s="19" customFormat="1" ht="12.75">
      <c r="A148" s="34">
        <v>520201</v>
      </c>
      <c r="B148" s="6" t="s">
        <v>359</v>
      </c>
      <c r="C148" s="7" t="s">
        <v>460</v>
      </c>
      <c r="D148" s="6" t="s">
        <v>358</v>
      </c>
      <c r="E148" s="7" t="s">
        <v>51</v>
      </c>
      <c r="F148" s="14" t="s">
        <v>32</v>
      </c>
      <c r="G148" s="45">
        <v>3</v>
      </c>
      <c r="H148" s="6">
        <v>2</v>
      </c>
      <c r="I148" s="6"/>
      <c r="J148" s="6"/>
      <c r="K148" s="6"/>
      <c r="L148" s="6"/>
      <c r="M148" s="6"/>
      <c r="N148" s="6">
        <v>1</v>
      </c>
      <c r="O148" s="6"/>
      <c r="P148" s="6"/>
      <c r="Q148" s="6"/>
      <c r="R148" s="6"/>
      <c r="S148" s="6">
        <v>9</v>
      </c>
      <c r="T148" s="6">
        <v>2</v>
      </c>
      <c r="U148" s="6">
        <v>2</v>
      </c>
      <c r="V148" s="6"/>
      <c r="W148" s="6"/>
      <c r="X148" s="14"/>
      <c r="Y148" s="26">
        <f t="shared" si="8"/>
        <v>14</v>
      </c>
      <c r="Z148" s="14">
        <f t="shared" si="9"/>
        <v>5</v>
      </c>
      <c r="AA148" s="19">
        <f t="shared" si="11"/>
        <v>19</v>
      </c>
      <c r="AC148" s="123" t="s">
        <v>108</v>
      </c>
      <c r="AD148" s="19">
        <f>SUM(AA148:AA152)</f>
        <v>147</v>
      </c>
      <c r="AE148" s="87">
        <v>52</v>
      </c>
    </row>
    <row r="149" spans="1:29" s="19" customFormat="1" ht="12.75">
      <c r="A149" s="34">
        <v>520201</v>
      </c>
      <c r="B149" s="6" t="s">
        <v>361</v>
      </c>
      <c r="C149" s="7" t="s">
        <v>460</v>
      </c>
      <c r="D149" s="6" t="s">
        <v>360</v>
      </c>
      <c r="E149" s="7" t="s">
        <v>51</v>
      </c>
      <c r="F149" s="14" t="s">
        <v>32</v>
      </c>
      <c r="G149" s="45">
        <v>3</v>
      </c>
      <c r="H149" s="6">
        <v>1</v>
      </c>
      <c r="I149" s="6">
        <v>1</v>
      </c>
      <c r="J149" s="6">
        <v>2</v>
      </c>
      <c r="K149" s="6"/>
      <c r="L149" s="6"/>
      <c r="M149" s="6">
        <v>2</v>
      </c>
      <c r="N149" s="6"/>
      <c r="O149" s="6"/>
      <c r="P149" s="6"/>
      <c r="Q149" s="6">
        <v>1</v>
      </c>
      <c r="R149" s="6">
        <v>4</v>
      </c>
      <c r="S149" s="6">
        <v>29</v>
      </c>
      <c r="T149" s="6">
        <v>24</v>
      </c>
      <c r="U149" s="6">
        <v>6</v>
      </c>
      <c r="V149" s="6">
        <v>4</v>
      </c>
      <c r="W149" s="6"/>
      <c r="X149" s="14"/>
      <c r="Y149" s="26">
        <f t="shared" si="8"/>
        <v>42</v>
      </c>
      <c r="Z149" s="14">
        <f t="shared" si="9"/>
        <v>35</v>
      </c>
      <c r="AA149" s="19">
        <f t="shared" si="11"/>
        <v>77</v>
      </c>
      <c r="AC149" s="123" t="s">
        <v>108</v>
      </c>
    </row>
    <row r="150" spans="1:31" s="19" customFormat="1" ht="12.75">
      <c r="A150" s="34">
        <v>520201</v>
      </c>
      <c r="B150" s="6" t="s">
        <v>363</v>
      </c>
      <c r="C150" s="7" t="s">
        <v>460</v>
      </c>
      <c r="D150" s="6" t="s">
        <v>362</v>
      </c>
      <c r="E150" s="7" t="s">
        <v>51</v>
      </c>
      <c r="F150" s="14" t="s">
        <v>32</v>
      </c>
      <c r="G150" s="45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>
        <v>1</v>
      </c>
      <c r="U150" s="6"/>
      <c r="V150" s="6"/>
      <c r="W150" s="6"/>
      <c r="X150" s="14"/>
      <c r="Y150" s="26">
        <f t="shared" si="8"/>
        <v>0</v>
      </c>
      <c r="Z150" s="14">
        <f t="shared" si="9"/>
        <v>1</v>
      </c>
      <c r="AA150" s="19">
        <f t="shared" si="11"/>
        <v>1</v>
      </c>
      <c r="AC150" s="20" t="s">
        <v>108</v>
      </c>
      <c r="AE150" s="87"/>
    </row>
    <row r="151" spans="1:31" s="19" customFormat="1" ht="12.75">
      <c r="A151" s="34">
        <v>520301</v>
      </c>
      <c r="B151" s="6" t="s">
        <v>365</v>
      </c>
      <c r="C151" s="7" t="s">
        <v>460</v>
      </c>
      <c r="D151" s="6" t="s">
        <v>364</v>
      </c>
      <c r="E151" s="7" t="s">
        <v>51</v>
      </c>
      <c r="F151" s="14" t="s">
        <v>32</v>
      </c>
      <c r="G151" s="45"/>
      <c r="H151" s="6"/>
      <c r="I151" s="6"/>
      <c r="J151" s="6">
        <v>1</v>
      </c>
      <c r="K151" s="6"/>
      <c r="L151" s="6"/>
      <c r="M151" s="6">
        <v>1</v>
      </c>
      <c r="N151" s="6"/>
      <c r="O151" s="6"/>
      <c r="P151" s="6"/>
      <c r="Q151" s="6">
        <v>1</v>
      </c>
      <c r="R151" s="6"/>
      <c r="S151" s="6">
        <v>24</v>
      </c>
      <c r="T151" s="6">
        <v>9</v>
      </c>
      <c r="U151" s="6">
        <v>6</v>
      </c>
      <c r="V151" s="6">
        <v>2</v>
      </c>
      <c r="W151" s="6">
        <v>1</v>
      </c>
      <c r="X151" s="14"/>
      <c r="Y151" s="26">
        <f t="shared" si="8"/>
        <v>33</v>
      </c>
      <c r="Z151" s="14">
        <f t="shared" si="9"/>
        <v>12</v>
      </c>
      <c r="AA151" s="19">
        <f t="shared" si="11"/>
        <v>45</v>
      </c>
      <c r="AC151" s="123" t="s">
        <v>100</v>
      </c>
      <c r="AE151" s="87"/>
    </row>
    <row r="152" spans="1:31" s="19" customFormat="1" ht="12.75">
      <c r="A152" s="34">
        <v>521002</v>
      </c>
      <c r="B152" s="6" t="s">
        <v>459</v>
      </c>
      <c r="C152" s="7" t="s">
        <v>460</v>
      </c>
      <c r="D152" s="6" t="s">
        <v>366</v>
      </c>
      <c r="E152" s="7" t="s">
        <v>474</v>
      </c>
      <c r="F152" s="14" t="s">
        <v>367</v>
      </c>
      <c r="G152" s="45"/>
      <c r="H152" s="6"/>
      <c r="I152" s="6"/>
      <c r="J152" s="6"/>
      <c r="K152" s="6"/>
      <c r="L152" s="6"/>
      <c r="M152" s="6"/>
      <c r="N152" s="6">
        <v>1</v>
      </c>
      <c r="O152" s="6"/>
      <c r="P152" s="6"/>
      <c r="Q152" s="6"/>
      <c r="R152" s="6"/>
      <c r="S152" s="6"/>
      <c r="T152" s="6">
        <v>3</v>
      </c>
      <c r="U152" s="6"/>
      <c r="V152" s="6">
        <v>1</v>
      </c>
      <c r="W152" s="6"/>
      <c r="X152" s="14"/>
      <c r="Y152" s="26">
        <f t="shared" si="8"/>
        <v>0</v>
      </c>
      <c r="Z152" s="14">
        <f t="shared" si="9"/>
        <v>5</v>
      </c>
      <c r="AA152" s="19">
        <f t="shared" si="11"/>
        <v>5</v>
      </c>
      <c r="AC152" s="20" t="s">
        <v>100</v>
      </c>
      <c r="AE152" s="87"/>
    </row>
    <row r="153" spans="1:31" s="19" customFormat="1" ht="12.75">
      <c r="A153" s="35">
        <v>540101</v>
      </c>
      <c r="B153" s="15" t="s">
        <v>369</v>
      </c>
      <c r="C153" s="16" t="s">
        <v>460</v>
      </c>
      <c r="D153" s="15" t="s">
        <v>368</v>
      </c>
      <c r="E153" s="16" t="s">
        <v>44</v>
      </c>
      <c r="F153" s="17" t="s">
        <v>140</v>
      </c>
      <c r="G153" s="46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>
        <v>2</v>
      </c>
      <c r="T153" s="15">
        <v>1</v>
      </c>
      <c r="U153" s="15"/>
      <c r="V153" s="15"/>
      <c r="W153" s="15"/>
      <c r="X153" s="17"/>
      <c r="Y153" s="27">
        <f t="shared" si="8"/>
        <v>2</v>
      </c>
      <c r="Z153" s="17">
        <f t="shared" si="9"/>
        <v>1</v>
      </c>
      <c r="AA153" s="19">
        <f t="shared" si="11"/>
        <v>3</v>
      </c>
      <c r="AC153" s="20" t="s">
        <v>102</v>
      </c>
      <c r="AD153" s="19">
        <f>SUM(AA153)</f>
        <v>3</v>
      </c>
      <c r="AE153" s="87">
        <v>54</v>
      </c>
    </row>
    <row r="154" spans="1:31" s="19" customFormat="1" ht="12.75">
      <c r="A154" s="20" t="s">
        <v>1</v>
      </c>
      <c r="C154" s="20"/>
      <c r="D154" s="42"/>
      <c r="E154" s="20"/>
      <c r="F154" s="20"/>
      <c r="G154" s="19">
        <f aca="true" t="shared" si="12" ref="G154:AA154">SUM(G102:G153)</f>
        <v>20</v>
      </c>
      <c r="H154" s="19">
        <f t="shared" si="12"/>
        <v>26</v>
      </c>
      <c r="I154" s="19">
        <f t="shared" si="12"/>
        <v>8</v>
      </c>
      <c r="J154" s="19">
        <f t="shared" si="12"/>
        <v>15</v>
      </c>
      <c r="K154" s="19">
        <f t="shared" si="12"/>
        <v>1</v>
      </c>
      <c r="L154" s="19">
        <f t="shared" si="12"/>
        <v>3</v>
      </c>
      <c r="M154" s="19">
        <f t="shared" si="12"/>
        <v>8</v>
      </c>
      <c r="N154" s="19">
        <f t="shared" si="12"/>
        <v>6</v>
      </c>
      <c r="O154" s="19">
        <f>SUM(O102:O153)</f>
        <v>0</v>
      </c>
      <c r="P154" s="19">
        <f>SUM(P102:P153)</f>
        <v>1</v>
      </c>
      <c r="Q154" s="19">
        <f t="shared" si="12"/>
        <v>8</v>
      </c>
      <c r="R154" s="19">
        <f t="shared" si="12"/>
        <v>16</v>
      </c>
      <c r="S154" s="19">
        <f t="shared" si="12"/>
        <v>158</v>
      </c>
      <c r="T154" s="19">
        <f t="shared" si="12"/>
        <v>207</v>
      </c>
      <c r="U154" s="19">
        <f t="shared" si="12"/>
        <v>33</v>
      </c>
      <c r="V154" s="19">
        <f t="shared" si="12"/>
        <v>30</v>
      </c>
      <c r="W154" s="19">
        <f>SUM(W102:W153)</f>
        <v>1</v>
      </c>
      <c r="X154" s="19">
        <f>SUM(X102:X153)</f>
        <v>3</v>
      </c>
      <c r="Y154" s="19">
        <f t="shared" si="12"/>
        <v>237</v>
      </c>
      <c r="Z154" s="19">
        <f t="shared" si="12"/>
        <v>307</v>
      </c>
      <c r="AA154" s="19">
        <f t="shared" si="12"/>
        <v>544</v>
      </c>
      <c r="AC154" s="20"/>
      <c r="AD154" s="19">
        <f>SUM(AD102:AD153)</f>
        <v>544</v>
      </c>
      <c r="AE154" s="87"/>
    </row>
    <row r="155" spans="1:31" s="19" customFormat="1" ht="12.75">
      <c r="A155" s="20"/>
      <c r="C155" s="20"/>
      <c r="D155" s="42"/>
      <c r="E155" s="20"/>
      <c r="F155" s="20"/>
      <c r="AC155" s="20"/>
      <c r="AE155" s="87"/>
    </row>
    <row r="156" spans="1:31" s="19" customFormat="1" ht="12.75">
      <c r="A156" s="20"/>
      <c r="C156" s="20"/>
      <c r="D156" s="42"/>
      <c r="E156" s="20"/>
      <c r="F156" s="20"/>
      <c r="AC156" s="20"/>
      <c r="AE156" s="87"/>
    </row>
    <row r="157" spans="1:29" ht="12.75">
      <c r="A157" s="2" t="s">
        <v>8</v>
      </c>
      <c r="C157" s="1"/>
      <c r="E157" s="1"/>
      <c r="AC157" s="20"/>
    </row>
    <row r="158" spans="1:5" ht="12.75">
      <c r="A158" s="2" t="s">
        <v>7</v>
      </c>
      <c r="C158" s="1"/>
      <c r="E158" s="1"/>
    </row>
    <row r="159" spans="1:5" ht="12.75">
      <c r="A159" s="2" t="s">
        <v>467</v>
      </c>
      <c r="E159" s="1"/>
    </row>
    <row r="160" spans="1:5" ht="12.75">
      <c r="A160" s="54"/>
      <c r="C160" s="2" t="s">
        <v>16</v>
      </c>
      <c r="E160" s="1"/>
    </row>
    <row r="161" spans="1:26" ht="12.75">
      <c r="A161" s="1"/>
      <c r="C161" s="1"/>
      <c r="E161" s="1"/>
      <c r="G161" s="130" t="s">
        <v>9</v>
      </c>
      <c r="H161" s="130"/>
      <c r="I161" s="130" t="s">
        <v>11</v>
      </c>
      <c r="J161" s="130"/>
      <c r="K161" s="130" t="s">
        <v>10</v>
      </c>
      <c r="L161" s="130"/>
      <c r="M161" s="130" t="s">
        <v>437</v>
      </c>
      <c r="N161" s="130"/>
      <c r="O161" s="128" t="s">
        <v>438</v>
      </c>
      <c r="P161" s="129"/>
      <c r="Q161" s="130" t="s">
        <v>3</v>
      </c>
      <c r="R161" s="130"/>
      <c r="S161" s="130" t="s">
        <v>4</v>
      </c>
      <c r="T161" s="130"/>
      <c r="U161" s="130" t="s">
        <v>5</v>
      </c>
      <c r="V161" s="130"/>
      <c r="W161" s="128" t="s">
        <v>94</v>
      </c>
      <c r="X161" s="129"/>
      <c r="Y161" s="130" t="s">
        <v>13</v>
      </c>
      <c r="Z161" s="130"/>
    </row>
    <row r="162" spans="1:31" ht="12.75">
      <c r="A162" s="3" t="s">
        <v>93</v>
      </c>
      <c r="B162" s="8" t="s">
        <v>54</v>
      </c>
      <c r="C162" s="9" t="s">
        <v>2</v>
      </c>
      <c r="D162" s="43" t="s">
        <v>55</v>
      </c>
      <c r="E162" s="9" t="s">
        <v>34</v>
      </c>
      <c r="F162" s="9" t="s">
        <v>35</v>
      </c>
      <c r="G162" s="10" t="s">
        <v>0</v>
      </c>
      <c r="H162" s="10" t="s">
        <v>6</v>
      </c>
      <c r="I162" s="10" t="s">
        <v>0</v>
      </c>
      <c r="J162" s="10" t="s">
        <v>6</v>
      </c>
      <c r="K162" s="10" t="s">
        <v>0</v>
      </c>
      <c r="L162" s="10" t="s">
        <v>6</v>
      </c>
      <c r="M162" s="33" t="s">
        <v>0</v>
      </c>
      <c r="N162" s="33" t="s">
        <v>6</v>
      </c>
      <c r="O162" s="33" t="s">
        <v>0</v>
      </c>
      <c r="P162" s="33" t="s">
        <v>6</v>
      </c>
      <c r="Q162" s="10" t="s">
        <v>0</v>
      </c>
      <c r="R162" s="10" t="s">
        <v>6</v>
      </c>
      <c r="S162" s="10" t="s">
        <v>0</v>
      </c>
      <c r="T162" s="10" t="s">
        <v>6</v>
      </c>
      <c r="U162" s="10" t="s">
        <v>0</v>
      </c>
      <c r="V162" s="10" t="s">
        <v>6</v>
      </c>
      <c r="W162" s="33" t="s">
        <v>0</v>
      </c>
      <c r="X162" s="33" t="s">
        <v>6</v>
      </c>
      <c r="Y162" s="10" t="s">
        <v>0</v>
      </c>
      <c r="Z162" s="10" t="s">
        <v>6</v>
      </c>
      <c r="AA162" s="28" t="s">
        <v>1</v>
      </c>
      <c r="AB162" s="19"/>
      <c r="AC162" s="81" t="s">
        <v>113</v>
      </c>
      <c r="AD162" s="89" t="s">
        <v>433</v>
      </c>
      <c r="AE162" s="40" t="s">
        <v>434</v>
      </c>
    </row>
    <row r="163" spans="1:31" s="19" customFormat="1" ht="12.75">
      <c r="A163" s="117" t="s">
        <v>504</v>
      </c>
      <c r="B163" s="11" t="s">
        <v>476</v>
      </c>
      <c r="C163" s="80" t="s">
        <v>88</v>
      </c>
      <c r="D163" s="11" t="s">
        <v>475</v>
      </c>
      <c r="E163" s="12" t="s">
        <v>45</v>
      </c>
      <c r="F163" s="13" t="s">
        <v>124</v>
      </c>
      <c r="G163" s="47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>
        <v>1</v>
      </c>
      <c r="T163" s="11">
        <v>1</v>
      </c>
      <c r="U163" s="11"/>
      <c r="V163" s="11"/>
      <c r="W163" s="11"/>
      <c r="X163" s="13"/>
      <c r="Y163" s="25">
        <f aca="true" t="shared" si="13" ref="Y163:Y192">G163+I163+K163+M163+O163+Q163+S163+U163+W163</f>
        <v>1</v>
      </c>
      <c r="Z163" s="13">
        <f aca="true" t="shared" si="14" ref="Z163:Z192">H163+J163+L163+N163+P163+R163+T163+V163+X163</f>
        <v>1</v>
      </c>
      <c r="AA163" s="19">
        <f aca="true" t="shared" si="15" ref="AA163:AA192">SUM(Y163:Z163)</f>
        <v>2</v>
      </c>
      <c r="AC163" s="20" t="s">
        <v>109</v>
      </c>
      <c r="AD163">
        <f>SUM(AA163:AA165)</f>
        <v>7</v>
      </c>
      <c r="AE163" s="110" t="s">
        <v>86</v>
      </c>
    </row>
    <row r="164" spans="1:31" s="19" customFormat="1" ht="12.75">
      <c r="A164" s="118" t="s">
        <v>504</v>
      </c>
      <c r="B164" s="6" t="s">
        <v>445</v>
      </c>
      <c r="C164" s="7" t="s">
        <v>88</v>
      </c>
      <c r="D164" s="6" t="s">
        <v>370</v>
      </c>
      <c r="E164" s="7" t="s">
        <v>45</v>
      </c>
      <c r="F164" s="14" t="s">
        <v>124</v>
      </c>
      <c r="G164" s="45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>
        <v>1</v>
      </c>
      <c r="T164" s="6"/>
      <c r="U164" s="6"/>
      <c r="V164" s="6"/>
      <c r="W164" s="6"/>
      <c r="X164" s="14"/>
      <c r="Y164" s="26">
        <f t="shared" si="13"/>
        <v>1</v>
      </c>
      <c r="Z164" s="14">
        <f t="shared" si="14"/>
        <v>0</v>
      </c>
      <c r="AA164" s="19">
        <f t="shared" si="15"/>
        <v>1</v>
      </c>
      <c r="AC164" s="20" t="s">
        <v>109</v>
      </c>
      <c r="AD164"/>
      <c r="AE164" s="87"/>
    </row>
    <row r="165" spans="1:31" s="19" customFormat="1" ht="12.75">
      <c r="A165" s="118" t="s">
        <v>504</v>
      </c>
      <c r="B165" s="6" t="s">
        <v>457</v>
      </c>
      <c r="C165" s="7" t="s">
        <v>88</v>
      </c>
      <c r="D165" s="6" t="s">
        <v>421</v>
      </c>
      <c r="E165" s="7" t="s">
        <v>45</v>
      </c>
      <c r="F165" s="14" t="s">
        <v>124</v>
      </c>
      <c r="G165" s="45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>
        <v>2</v>
      </c>
      <c r="T165" s="6">
        <v>2</v>
      </c>
      <c r="U165" s="6"/>
      <c r="V165" s="6"/>
      <c r="W165" s="6"/>
      <c r="X165" s="14"/>
      <c r="Y165" s="26">
        <f t="shared" si="13"/>
        <v>2</v>
      </c>
      <c r="Z165" s="14">
        <f t="shared" si="14"/>
        <v>2</v>
      </c>
      <c r="AA165" s="19">
        <f t="shared" si="15"/>
        <v>4</v>
      </c>
      <c r="AC165" s="20" t="s">
        <v>109</v>
      </c>
      <c r="AD165"/>
      <c r="AE165" s="87"/>
    </row>
    <row r="166" spans="1:31" s="19" customFormat="1" ht="12.75">
      <c r="A166" s="29">
        <v>110101</v>
      </c>
      <c r="B166" s="6" t="s">
        <v>372</v>
      </c>
      <c r="C166" s="7" t="s">
        <v>88</v>
      </c>
      <c r="D166" s="6" t="s">
        <v>371</v>
      </c>
      <c r="E166" s="7" t="s">
        <v>44</v>
      </c>
      <c r="F166" s="14" t="s">
        <v>152</v>
      </c>
      <c r="G166" s="45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>
        <v>3</v>
      </c>
      <c r="T166" s="6"/>
      <c r="U166" s="6"/>
      <c r="V166" s="6"/>
      <c r="W166" s="6"/>
      <c r="X166" s="14"/>
      <c r="Y166" s="26">
        <f t="shared" si="13"/>
        <v>3</v>
      </c>
      <c r="Z166" s="14">
        <f t="shared" si="14"/>
        <v>0</v>
      </c>
      <c r="AA166" s="19">
        <f>SUM(Y166:Z166)</f>
        <v>3</v>
      </c>
      <c r="AC166" s="20" t="s">
        <v>109</v>
      </c>
      <c r="AD166">
        <f>SUM(AA166)</f>
        <v>3</v>
      </c>
      <c r="AE166" s="87">
        <v>11</v>
      </c>
    </row>
    <row r="167" spans="1:31" s="19" customFormat="1" ht="12.75">
      <c r="A167" s="29">
        <v>130101</v>
      </c>
      <c r="B167" s="6" t="s">
        <v>374</v>
      </c>
      <c r="C167" s="7" t="s">
        <v>88</v>
      </c>
      <c r="D167" s="6" t="s">
        <v>373</v>
      </c>
      <c r="E167" s="7" t="s">
        <v>46</v>
      </c>
      <c r="F167" s="14" t="s">
        <v>28</v>
      </c>
      <c r="G167" s="45"/>
      <c r="H167" s="6"/>
      <c r="I167" s="6"/>
      <c r="J167" s="6">
        <v>1</v>
      </c>
      <c r="K167" s="6"/>
      <c r="L167" s="6"/>
      <c r="M167" s="6"/>
      <c r="N167" s="6"/>
      <c r="O167" s="6"/>
      <c r="P167" s="6"/>
      <c r="Q167" s="6"/>
      <c r="R167" s="6"/>
      <c r="S167" s="6">
        <v>1</v>
      </c>
      <c r="T167" s="6">
        <v>8</v>
      </c>
      <c r="U167" s="6"/>
      <c r="V167" s="6">
        <v>2</v>
      </c>
      <c r="W167" s="6"/>
      <c r="X167" s="14"/>
      <c r="Y167" s="26">
        <f t="shared" si="13"/>
        <v>1</v>
      </c>
      <c r="Z167" s="14">
        <f t="shared" si="14"/>
        <v>11</v>
      </c>
      <c r="AA167" s="19">
        <f>SUM(Y167:Z167)</f>
        <v>12</v>
      </c>
      <c r="AC167" s="20" t="s">
        <v>109</v>
      </c>
      <c r="AD167">
        <f>SUM(AA167)</f>
        <v>12</v>
      </c>
      <c r="AE167" s="87">
        <v>13</v>
      </c>
    </row>
    <row r="168" spans="1:31" s="19" customFormat="1" ht="12.75">
      <c r="A168" s="34">
        <v>140701</v>
      </c>
      <c r="B168" s="6" t="s">
        <v>376</v>
      </c>
      <c r="C168" s="7" t="s">
        <v>88</v>
      </c>
      <c r="D168" s="6" t="s">
        <v>375</v>
      </c>
      <c r="E168" s="7" t="s">
        <v>47</v>
      </c>
      <c r="F168" s="14" t="s">
        <v>164</v>
      </c>
      <c r="G168" s="45">
        <v>1</v>
      </c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14"/>
      <c r="Y168" s="26">
        <f t="shared" si="13"/>
        <v>1</v>
      </c>
      <c r="Z168" s="14">
        <f t="shared" si="14"/>
        <v>0</v>
      </c>
      <c r="AA168" s="19">
        <f t="shared" si="15"/>
        <v>1</v>
      </c>
      <c r="AC168" s="20" t="s">
        <v>109</v>
      </c>
      <c r="AD168">
        <f>SUM(AA168:AA173)</f>
        <v>13</v>
      </c>
      <c r="AE168" s="87">
        <v>14</v>
      </c>
    </row>
    <row r="169" spans="1:31" s="19" customFormat="1" ht="12.75">
      <c r="A169" s="34">
        <v>140801</v>
      </c>
      <c r="B169" s="6" t="s">
        <v>423</v>
      </c>
      <c r="C169" s="7" t="s">
        <v>88</v>
      </c>
      <c r="D169" s="6" t="s">
        <v>422</v>
      </c>
      <c r="E169" s="7" t="s">
        <v>47</v>
      </c>
      <c r="F169" s="14" t="s">
        <v>164</v>
      </c>
      <c r="G169" s="45">
        <v>1</v>
      </c>
      <c r="H169" s="6"/>
      <c r="I169" s="6"/>
      <c r="J169" s="6"/>
      <c r="K169" s="6"/>
      <c r="L169" s="6"/>
      <c r="M169" s="6">
        <v>1</v>
      </c>
      <c r="N169" s="6"/>
      <c r="O169" s="6"/>
      <c r="P169" s="6"/>
      <c r="Q169" s="6"/>
      <c r="R169" s="6"/>
      <c r="S169" s="6"/>
      <c r="T169" s="6"/>
      <c r="U169" s="6">
        <v>1</v>
      </c>
      <c r="V169" s="6"/>
      <c r="W169" s="6"/>
      <c r="X169" s="14"/>
      <c r="Y169" s="26">
        <f t="shared" si="13"/>
        <v>3</v>
      </c>
      <c r="Z169" s="14">
        <f t="shared" si="14"/>
        <v>0</v>
      </c>
      <c r="AA169" s="19">
        <f t="shared" si="15"/>
        <v>3</v>
      </c>
      <c r="AC169" s="20" t="s">
        <v>109</v>
      </c>
      <c r="AD169"/>
      <c r="AE169" s="87"/>
    </row>
    <row r="170" spans="1:31" s="19" customFormat="1" ht="12.75">
      <c r="A170" s="34">
        <v>141001</v>
      </c>
      <c r="B170" s="6" t="s">
        <v>378</v>
      </c>
      <c r="C170" s="7" t="s">
        <v>88</v>
      </c>
      <c r="D170" s="6" t="s">
        <v>377</v>
      </c>
      <c r="E170" s="7" t="s">
        <v>47</v>
      </c>
      <c r="F170" s="14" t="s">
        <v>164</v>
      </c>
      <c r="G170" s="45">
        <v>2</v>
      </c>
      <c r="H170" s="6">
        <v>1</v>
      </c>
      <c r="I170" s="6"/>
      <c r="J170" s="6"/>
      <c r="K170" s="6"/>
      <c r="L170" s="6"/>
      <c r="M170" s="6"/>
      <c r="N170" s="6"/>
      <c r="O170" s="6"/>
      <c r="P170" s="6"/>
      <c r="Q170" s="6"/>
      <c r="R170" s="6">
        <v>1</v>
      </c>
      <c r="S170" s="6"/>
      <c r="T170" s="6"/>
      <c r="U170" s="6"/>
      <c r="V170" s="6"/>
      <c r="W170" s="6"/>
      <c r="X170" s="14"/>
      <c r="Y170" s="26">
        <f t="shared" si="13"/>
        <v>2</v>
      </c>
      <c r="Z170" s="14">
        <f t="shared" si="14"/>
        <v>2</v>
      </c>
      <c r="AA170" s="19">
        <f t="shared" si="15"/>
        <v>4</v>
      </c>
      <c r="AC170" s="20" t="s">
        <v>109</v>
      </c>
      <c r="AE170" s="87"/>
    </row>
    <row r="171" spans="1:31" s="19" customFormat="1" ht="12.75">
      <c r="A171" s="34">
        <v>141901</v>
      </c>
      <c r="B171" s="6" t="s">
        <v>380</v>
      </c>
      <c r="C171" s="7" t="s">
        <v>88</v>
      </c>
      <c r="D171" s="6" t="s">
        <v>379</v>
      </c>
      <c r="E171" s="7" t="s">
        <v>47</v>
      </c>
      <c r="F171" s="14" t="s">
        <v>164</v>
      </c>
      <c r="G171" s="45">
        <v>1</v>
      </c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>
        <v>1</v>
      </c>
      <c r="T171" s="6"/>
      <c r="U171" s="6"/>
      <c r="V171" s="6"/>
      <c r="W171" s="6"/>
      <c r="X171" s="14"/>
      <c r="Y171" s="26">
        <f t="shared" si="13"/>
        <v>2</v>
      </c>
      <c r="Z171" s="14">
        <f t="shared" si="14"/>
        <v>0</v>
      </c>
      <c r="AA171" s="19">
        <f t="shared" si="15"/>
        <v>2</v>
      </c>
      <c r="AC171" s="20" t="s">
        <v>109</v>
      </c>
      <c r="AE171" s="87"/>
    </row>
    <row r="172" spans="1:31" s="19" customFormat="1" ht="12.75">
      <c r="A172" s="34">
        <v>142401</v>
      </c>
      <c r="B172" s="6" t="s">
        <v>382</v>
      </c>
      <c r="C172" s="7" t="s">
        <v>88</v>
      </c>
      <c r="D172" s="6" t="s">
        <v>381</v>
      </c>
      <c r="E172" s="7" t="s">
        <v>47</v>
      </c>
      <c r="F172" s="14" t="s">
        <v>164</v>
      </c>
      <c r="G172" s="45">
        <v>1</v>
      </c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>
        <v>1</v>
      </c>
      <c r="W172" s="6"/>
      <c r="X172" s="14"/>
      <c r="Y172" s="26">
        <f t="shared" si="13"/>
        <v>1</v>
      </c>
      <c r="Z172" s="14">
        <f t="shared" si="14"/>
        <v>1</v>
      </c>
      <c r="AA172" s="19">
        <f t="shared" si="15"/>
        <v>2</v>
      </c>
      <c r="AC172" s="20" t="s">
        <v>109</v>
      </c>
      <c r="AE172" s="87"/>
    </row>
    <row r="173" spans="1:29" s="19" customFormat="1" ht="12.75">
      <c r="A173" s="34">
        <v>143501</v>
      </c>
      <c r="B173" s="6" t="s">
        <v>478</v>
      </c>
      <c r="C173" s="7" t="s">
        <v>88</v>
      </c>
      <c r="D173" s="6" t="s">
        <v>477</v>
      </c>
      <c r="E173" s="7" t="s">
        <v>47</v>
      </c>
      <c r="F173" s="14" t="s">
        <v>164</v>
      </c>
      <c r="G173" s="45"/>
      <c r="H173" s="6"/>
      <c r="I173" s="6"/>
      <c r="J173" s="6"/>
      <c r="K173" s="6"/>
      <c r="L173" s="6"/>
      <c r="M173" s="6">
        <v>1</v>
      </c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14"/>
      <c r="Y173" s="26">
        <f t="shared" si="13"/>
        <v>1</v>
      </c>
      <c r="Z173" s="14">
        <f t="shared" si="14"/>
        <v>0</v>
      </c>
      <c r="AA173" s="19">
        <f t="shared" si="15"/>
        <v>1</v>
      </c>
      <c r="AC173" s="20" t="s">
        <v>109</v>
      </c>
    </row>
    <row r="174" spans="1:31" s="19" customFormat="1" ht="12.75">
      <c r="A174" s="34">
        <v>230101</v>
      </c>
      <c r="B174" s="6" t="s">
        <v>384</v>
      </c>
      <c r="C174" s="7" t="s">
        <v>88</v>
      </c>
      <c r="D174" s="6" t="s">
        <v>383</v>
      </c>
      <c r="E174" s="7" t="s">
        <v>44</v>
      </c>
      <c r="F174" s="14" t="s">
        <v>140</v>
      </c>
      <c r="G174" s="45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>
        <v>3</v>
      </c>
      <c r="T174" s="6">
        <v>1</v>
      </c>
      <c r="U174" s="6"/>
      <c r="V174" s="6"/>
      <c r="W174" s="6"/>
      <c r="X174" s="14"/>
      <c r="Y174" s="26">
        <f t="shared" si="13"/>
        <v>3</v>
      </c>
      <c r="Z174" s="14">
        <f t="shared" si="14"/>
        <v>1</v>
      </c>
      <c r="AA174" s="19">
        <f t="shared" si="15"/>
        <v>4</v>
      </c>
      <c r="AC174" s="20" t="s">
        <v>109</v>
      </c>
      <c r="AD174" s="19">
        <f>SUM(AA174)</f>
        <v>4</v>
      </c>
      <c r="AE174" s="87">
        <v>23</v>
      </c>
    </row>
    <row r="175" spans="1:31" s="19" customFormat="1" ht="12.75">
      <c r="A175" s="34">
        <v>260202</v>
      </c>
      <c r="B175" s="6" t="s">
        <v>386</v>
      </c>
      <c r="C175" s="7" t="s">
        <v>88</v>
      </c>
      <c r="D175" s="6" t="s">
        <v>385</v>
      </c>
      <c r="E175" s="7" t="s">
        <v>44</v>
      </c>
      <c r="F175" s="14" t="s">
        <v>124</v>
      </c>
      <c r="G175" s="45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>
        <v>1</v>
      </c>
      <c r="U175" s="6">
        <v>1</v>
      </c>
      <c r="V175" s="6">
        <v>1</v>
      </c>
      <c r="W175" s="6"/>
      <c r="X175" s="14"/>
      <c r="Y175" s="26">
        <f t="shared" si="13"/>
        <v>1</v>
      </c>
      <c r="Z175" s="14">
        <f t="shared" si="14"/>
        <v>2</v>
      </c>
      <c r="AA175" s="19">
        <f t="shared" si="15"/>
        <v>3</v>
      </c>
      <c r="AC175" s="20" t="s">
        <v>109</v>
      </c>
      <c r="AD175" s="19">
        <f>SUM(AA175:AA176)</f>
        <v>6</v>
      </c>
      <c r="AE175" s="87">
        <v>26</v>
      </c>
    </row>
    <row r="176" spans="1:29" s="19" customFormat="1" ht="12.75">
      <c r="A176" s="34">
        <v>260204</v>
      </c>
      <c r="B176" s="120" t="s">
        <v>505</v>
      </c>
      <c r="C176" s="7" t="s">
        <v>88</v>
      </c>
      <c r="D176" s="6" t="s">
        <v>424</v>
      </c>
      <c r="E176" s="7" t="s">
        <v>45</v>
      </c>
      <c r="F176" s="14" t="s">
        <v>124</v>
      </c>
      <c r="G176" s="45"/>
      <c r="H176" s="6"/>
      <c r="I176" s="6"/>
      <c r="J176" s="6"/>
      <c r="K176" s="6"/>
      <c r="L176" s="6"/>
      <c r="M176" s="6">
        <v>1</v>
      </c>
      <c r="N176" s="6"/>
      <c r="O176" s="6"/>
      <c r="P176" s="6"/>
      <c r="Q176" s="6"/>
      <c r="R176" s="6"/>
      <c r="S176" s="6"/>
      <c r="T176" s="6">
        <v>1</v>
      </c>
      <c r="U176" s="6">
        <v>1</v>
      </c>
      <c r="V176" s="6"/>
      <c r="W176" s="6"/>
      <c r="X176" s="14"/>
      <c r="Y176" s="26">
        <f t="shared" si="13"/>
        <v>2</v>
      </c>
      <c r="Z176" s="14">
        <f t="shared" si="14"/>
        <v>1</v>
      </c>
      <c r="AA176" s="19">
        <f t="shared" si="15"/>
        <v>3</v>
      </c>
      <c r="AC176" s="20" t="s">
        <v>109</v>
      </c>
    </row>
    <row r="177" spans="1:31" s="51" customFormat="1" ht="12.75">
      <c r="A177" s="55">
        <v>270101</v>
      </c>
      <c r="B177" s="49" t="s">
        <v>388</v>
      </c>
      <c r="C177" s="56" t="s">
        <v>88</v>
      </c>
      <c r="D177" s="49" t="s">
        <v>387</v>
      </c>
      <c r="E177" s="56" t="s">
        <v>44</v>
      </c>
      <c r="F177" s="57" t="s">
        <v>152</v>
      </c>
      <c r="G177" s="58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>
        <v>2</v>
      </c>
      <c r="T177" s="49">
        <v>1</v>
      </c>
      <c r="U177" s="49"/>
      <c r="V177" s="49">
        <v>1</v>
      </c>
      <c r="W177" s="49"/>
      <c r="X177" s="57"/>
      <c r="Y177" s="59">
        <f t="shared" si="13"/>
        <v>2</v>
      </c>
      <c r="Z177" s="57">
        <f t="shared" si="14"/>
        <v>2</v>
      </c>
      <c r="AA177" s="51">
        <f t="shared" si="15"/>
        <v>4</v>
      </c>
      <c r="AC177" s="20" t="s">
        <v>109</v>
      </c>
      <c r="AD177" s="19">
        <f>SUM(AA177:AA178)</f>
        <v>6</v>
      </c>
      <c r="AE177" s="87">
        <v>27</v>
      </c>
    </row>
    <row r="178" spans="1:29" s="19" customFormat="1" ht="12.75">
      <c r="A178" s="34">
        <v>270301</v>
      </c>
      <c r="B178" s="6" t="s">
        <v>480</v>
      </c>
      <c r="C178" s="7" t="s">
        <v>88</v>
      </c>
      <c r="D178" s="6" t="s">
        <v>479</v>
      </c>
      <c r="E178" s="7" t="s">
        <v>44</v>
      </c>
      <c r="F178" s="14" t="s">
        <v>152</v>
      </c>
      <c r="G178" s="45"/>
      <c r="H178" s="6">
        <v>1</v>
      </c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>
        <v>1</v>
      </c>
      <c r="W178" s="6"/>
      <c r="X178" s="14"/>
      <c r="Y178" s="26">
        <f t="shared" si="13"/>
        <v>0</v>
      </c>
      <c r="Z178" s="14">
        <f t="shared" si="14"/>
        <v>2</v>
      </c>
      <c r="AA178" s="19">
        <f t="shared" si="15"/>
        <v>2</v>
      </c>
      <c r="AC178" s="20" t="s">
        <v>109</v>
      </c>
    </row>
    <row r="179" spans="1:31" s="19" customFormat="1" ht="12.75">
      <c r="A179" s="34">
        <v>300101</v>
      </c>
      <c r="B179" s="6" t="s">
        <v>426</v>
      </c>
      <c r="C179" s="7" t="s">
        <v>88</v>
      </c>
      <c r="D179" s="6" t="s">
        <v>425</v>
      </c>
      <c r="E179" s="7" t="s">
        <v>45</v>
      </c>
      <c r="F179" s="14" t="s">
        <v>201</v>
      </c>
      <c r="G179" s="45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>
        <v>1</v>
      </c>
      <c r="T179" s="6">
        <v>1</v>
      </c>
      <c r="U179" s="6"/>
      <c r="V179" s="6">
        <v>1</v>
      </c>
      <c r="W179" s="6"/>
      <c r="X179" s="14"/>
      <c r="Y179" s="26">
        <f t="shared" si="13"/>
        <v>1</v>
      </c>
      <c r="Z179" s="14">
        <f t="shared" si="14"/>
        <v>2</v>
      </c>
      <c r="AA179" s="19">
        <f t="shared" si="15"/>
        <v>3</v>
      </c>
      <c r="AC179" s="20" t="s">
        <v>109</v>
      </c>
      <c r="AD179" s="51">
        <f>SUM(AA179:AA180)</f>
        <v>4</v>
      </c>
      <c r="AE179" s="89">
        <v>30</v>
      </c>
    </row>
    <row r="180" spans="1:31" s="19" customFormat="1" ht="12.75">
      <c r="A180" s="34">
        <v>302401</v>
      </c>
      <c r="B180" s="6" t="s">
        <v>482</v>
      </c>
      <c r="C180" s="7" t="s">
        <v>88</v>
      </c>
      <c r="D180" s="6" t="s">
        <v>481</v>
      </c>
      <c r="E180" s="7" t="s">
        <v>44</v>
      </c>
      <c r="F180" s="14" t="s">
        <v>201</v>
      </c>
      <c r="G180" s="45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>
        <v>1</v>
      </c>
      <c r="U180" s="6"/>
      <c r="V180" s="6"/>
      <c r="W180" s="6"/>
      <c r="X180" s="14"/>
      <c r="Y180" s="26">
        <f t="shared" si="13"/>
        <v>0</v>
      </c>
      <c r="Z180" s="14">
        <f t="shared" si="14"/>
        <v>1</v>
      </c>
      <c r="AA180" s="19">
        <f t="shared" si="15"/>
        <v>1</v>
      </c>
      <c r="AC180" s="20" t="s">
        <v>109</v>
      </c>
      <c r="AE180" s="87"/>
    </row>
    <row r="181" spans="1:31" s="19" customFormat="1" ht="12.75">
      <c r="A181" s="34">
        <v>400501</v>
      </c>
      <c r="B181" s="6" t="s">
        <v>390</v>
      </c>
      <c r="C181" s="7" t="s">
        <v>88</v>
      </c>
      <c r="D181" s="6" t="s">
        <v>389</v>
      </c>
      <c r="E181" s="7" t="s">
        <v>44</v>
      </c>
      <c r="F181" s="14" t="s">
        <v>152</v>
      </c>
      <c r="G181" s="45">
        <v>1</v>
      </c>
      <c r="H181" s="6">
        <v>2</v>
      </c>
      <c r="I181" s="6">
        <v>1</v>
      </c>
      <c r="J181" s="6"/>
      <c r="K181" s="6"/>
      <c r="L181" s="6"/>
      <c r="M181" s="6"/>
      <c r="N181" s="6">
        <v>1</v>
      </c>
      <c r="O181" s="6"/>
      <c r="P181" s="6"/>
      <c r="Q181" s="6"/>
      <c r="R181" s="6"/>
      <c r="S181" s="6">
        <v>2</v>
      </c>
      <c r="T181" s="6"/>
      <c r="U181" s="6"/>
      <c r="V181" s="6"/>
      <c r="W181" s="6"/>
      <c r="X181" s="14"/>
      <c r="Y181" s="26">
        <f aca="true" t="shared" si="16" ref="Y181:Z184">G181+I181+K181+M181+O181+Q181+S181+U181+W181</f>
        <v>4</v>
      </c>
      <c r="Z181" s="14">
        <f t="shared" si="16"/>
        <v>3</v>
      </c>
      <c r="AA181" s="19">
        <f>SUM(Y181:Z181)</f>
        <v>7</v>
      </c>
      <c r="AC181" s="20" t="s">
        <v>109</v>
      </c>
      <c r="AD181" s="19">
        <f>SUM(AA181:AA183)</f>
        <v>17</v>
      </c>
      <c r="AE181" s="87">
        <v>40</v>
      </c>
    </row>
    <row r="182" spans="1:31" s="19" customFormat="1" ht="12.75">
      <c r="A182" s="34">
        <v>400607</v>
      </c>
      <c r="B182" s="6" t="s">
        <v>392</v>
      </c>
      <c r="C182" s="7" t="s">
        <v>88</v>
      </c>
      <c r="D182" s="6" t="s">
        <v>391</v>
      </c>
      <c r="E182" s="7" t="s">
        <v>48</v>
      </c>
      <c r="F182" s="14" t="s">
        <v>30</v>
      </c>
      <c r="G182" s="45"/>
      <c r="H182" s="6">
        <v>1</v>
      </c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>
        <v>2</v>
      </c>
      <c r="T182" s="6">
        <v>6</v>
      </c>
      <c r="U182" s="6"/>
      <c r="V182" s="6"/>
      <c r="W182" s="6"/>
      <c r="X182" s="14"/>
      <c r="Y182" s="26">
        <f t="shared" si="16"/>
        <v>2</v>
      </c>
      <c r="Z182" s="14">
        <f t="shared" si="16"/>
        <v>7</v>
      </c>
      <c r="AA182" s="19">
        <f>SUM(Y182:Z182)</f>
        <v>9</v>
      </c>
      <c r="AC182" s="20" t="s">
        <v>109</v>
      </c>
      <c r="AE182" s="87"/>
    </row>
    <row r="183" spans="1:31" s="19" customFormat="1" ht="12.75">
      <c r="A183" s="34">
        <v>400801</v>
      </c>
      <c r="B183" s="6" t="s">
        <v>394</v>
      </c>
      <c r="C183" s="7" t="s">
        <v>88</v>
      </c>
      <c r="D183" s="6" t="s">
        <v>393</v>
      </c>
      <c r="E183" s="7" t="s">
        <v>44</v>
      </c>
      <c r="F183" s="14" t="s">
        <v>152</v>
      </c>
      <c r="G183" s="45">
        <v>1</v>
      </c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14"/>
      <c r="Y183" s="26">
        <f t="shared" si="16"/>
        <v>1</v>
      </c>
      <c r="Z183" s="14">
        <f t="shared" si="16"/>
        <v>0</v>
      </c>
      <c r="AA183" s="19">
        <f>SUM(Y183:Z183)</f>
        <v>1</v>
      </c>
      <c r="AC183" s="20" t="s">
        <v>109</v>
      </c>
      <c r="AE183" s="87"/>
    </row>
    <row r="184" spans="1:31" s="19" customFormat="1" ht="12.75">
      <c r="A184" s="34">
        <v>422704</v>
      </c>
      <c r="B184" s="6" t="s">
        <v>399</v>
      </c>
      <c r="C184" s="7" t="s">
        <v>88</v>
      </c>
      <c r="D184" s="6" t="s">
        <v>398</v>
      </c>
      <c r="E184" s="7" t="s">
        <v>44</v>
      </c>
      <c r="F184" s="14" t="s">
        <v>143</v>
      </c>
      <c r="G184" s="45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>
        <v>1</v>
      </c>
      <c r="T184" s="6">
        <v>1</v>
      </c>
      <c r="U184" s="6"/>
      <c r="V184" s="6"/>
      <c r="W184" s="6"/>
      <c r="X184" s="14"/>
      <c r="Y184" s="26">
        <f t="shared" si="16"/>
        <v>1</v>
      </c>
      <c r="Z184" s="14">
        <f t="shared" si="16"/>
        <v>1</v>
      </c>
      <c r="AA184" s="19">
        <f>SUM(Y184:Z184)</f>
        <v>2</v>
      </c>
      <c r="AC184" s="20" t="s">
        <v>109</v>
      </c>
      <c r="AD184" s="19">
        <f>SUM(AA184:AA186)</f>
        <v>12</v>
      </c>
      <c r="AE184" s="87">
        <v>42</v>
      </c>
    </row>
    <row r="185" spans="1:29" s="19" customFormat="1" ht="12.75">
      <c r="A185" s="34">
        <v>422801</v>
      </c>
      <c r="B185" s="6" t="s">
        <v>446</v>
      </c>
      <c r="C185" s="7" t="s">
        <v>88</v>
      </c>
      <c r="D185" s="6" t="s">
        <v>395</v>
      </c>
      <c r="E185" s="7" t="s">
        <v>44</v>
      </c>
      <c r="F185" s="14" t="s">
        <v>143</v>
      </c>
      <c r="G185" s="45"/>
      <c r="H185" s="6"/>
      <c r="I185" s="6"/>
      <c r="J185" s="6">
        <v>1</v>
      </c>
      <c r="K185" s="6"/>
      <c r="L185" s="6"/>
      <c r="M185" s="6"/>
      <c r="N185" s="6"/>
      <c r="O185" s="6"/>
      <c r="P185" s="6"/>
      <c r="Q185" s="6"/>
      <c r="R185" s="6"/>
      <c r="S185" s="6"/>
      <c r="T185" s="6">
        <v>5</v>
      </c>
      <c r="U185" s="6"/>
      <c r="V185" s="6">
        <v>2</v>
      </c>
      <c r="W185" s="6"/>
      <c r="X185" s="14"/>
      <c r="Y185" s="26">
        <f t="shared" si="13"/>
        <v>0</v>
      </c>
      <c r="Z185" s="14">
        <f t="shared" si="14"/>
        <v>8</v>
      </c>
      <c r="AA185" s="19">
        <f t="shared" si="15"/>
        <v>8</v>
      </c>
      <c r="AC185" s="20" t="s">
        <v>109</v>
      </c>
    </row>
    <row r="186" spans="1:29" s="19" customFormat="1" ht="12.75">
      <c r="A186" s="34">
        <v>422805</v>
      </c>
      <c r="B186" s="6" t="s">
        <v>397</v>
      </c>
      <c r="C186" s="7" t="s">
        <v>88</v>
      </c>
      <c r="D186" s="6" t="s">
        <v>396</v>
      </c>
      <c r="E186" s="7" t="s">
        <v>44</v>
      </c>
      <c r="F186" s="14" t="s">
        <v>143</v>
      </c>
      <c r="G186" s="45"/>
      <c r="H186" s="6">
        <v>1</v>
      </c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>
        <v>1</v>
      </c>
      <c r="W186" s="6"/>
      <c r="X186" s="14"/>
      <c r="Y186" s="26">
        <f t="shared" si="13"/>
        <v>0</v>
      </c>
      <c r="Z186" s="14">
        <f t="shared" si="14"/>
        <v>2</v>
      </c>
      <c r="AA186" s="19">
        <f t="shared" si="15"/>
        <v>2</v>
      </c>
      <c r="AC186" s="20" t="s">
        <v>109</v>
      </c>
    </row>
    <row r="187" spans="1:31" s="19" customFormat="1" ht="12.75">
      <c r="A187" s="34">
        <v>440501</v>
      </c>
      <c r="B187" s="6" t="s">
        <v>401</v>
      </c>
      <c r="C187" s="7" t="s">
        <v>88</v>
      </c>
      <c r="D187" s="6" t="s">
        <v>400</v>
      </c>
      <c r="E187" s="7" t="s">
        <v>45</v>
      </c>
      <c r="F187" s="14" t="s">
        <v>124</v>
      </c>
      <c r="G187" s="45"/>
      <c r="H187" s="6">
        <v>1</v>
      </c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14"/>
      <c r="Y187" s="26">
        <f>G187+I187+K187+M187+O187+Q187+S187+U187+W187</f>
        <v>0</v>
      </c>
      <c r="Z187" s="14">
        <f>H187+J187+L187+N187+P187+R187+T187+V187+X187</f>
        <v>1</v>
      </c>
      <c r="AA187" s="19">
        <f>SUM(Y187:Z187)</f>
        <v>1</v>
      </c>
      <c r="AC187" s="20" t="s">
        <v>109</v>
      </c>
      <c r="AD187" s="19">
        <f>SUM(AA187)</f>
        <v>1</v>
      </c>
      <c r="AE187" s="87">
        <v>44</v>
      </c>
    </row>
    <row r="188" spans="1:31" s="19" customFormat="1" ht="12.75">
      <c r="A188" s="34">
        <v>450602</v>
      </c>
      <c r="B188" s="6" t="s">
        <v>403</v>
      </c>
      <c r="C188" s="7" t="s">
        <v>88</v>
      </c>
      <c r="D188" s="6" t="s">
        <v>402</v>
      </c>
      <c r="E188" s="7" t="s">
        <v>45</v>
      </c>
      <c r="F188" s="14" t="s">
        <v>124</v>
      </c>
      <c r="G188" s="45"/>
      <c r="H188" s="6"/>
      <c r="I188" s="6"/>
      <c r="J188" s="6"/>
      <c r="K188" s="6"/>
      <c r="L188" s="6"/>
      <c r="M188" s="6"/>
      <c r="N188" s="6">
        <v>1</v>
      </c>
      <c r="O188" s="6"/>
      <c r="P188" s="6"/>
      <c r="Q188" s="6"/>
      <c r="R188" s="6">
        <v>1</v>
      </c>
      <c r="S188" s="6"/>
      <c r="T188" s="6"/>
      <c r="U188" s="6"/>
      <c r="V188" s="6"/>
      <c r="W188" s="6"/>
      <c r="X188" s="14"/>
      <c r="Y188" s="26">
        <f t="shared" si="13"/>
        <v>0</v>
      </c>
      <c r="Z188" s="14">
        <f t="shared" si="14"/>
        <v>2</v>
      </c>
      <c r="AA188" s="19">
        <f t="shared" si="15"/>
        <v>2</v>
      </c>
      <c r="AC188" s="20" t="s">
        <v>109</v>
      </c>
      <c r="AD188" s="19">
        <f>SUM(AA188)</f>
        <v>2</v>
      </c>
      <c r="AE188" s="87">
        <v>45</v>
      </c>
    </row>
    <row r="189" spans="1:31" s="19" customFormat="1" ht="12.75">
      <c r="A189" s="34">
        <v>512003</v>
      </c>
      <c r="B189" s="6" t="s">
        <v>405</v>
      </c>
      <c r="C189" s="7" t="s">
        <v>88</v>
      </c>
      <c r="D189" s="6" t="s">
        <v>404</v>
      </c>
      <c r="E189" s="7" t="s">
        <v>50</v>
      </c>
      <c r="F189" s="14" t="s">
        <v>31</v>
      </c>
      <c r="G189" s="45">
        <v>3</v>
      </c>
      <c r="H189" s="6">
        <v>1</v>
      </c>
      <c r="I189" s="6"/>
      <c r="J189" s="6"/>
      <c r="K189" s="6"/>
      <c r="L189" s="6"/>
      <c r="M189" s="6">
        <v>1</v>
      </c>
      <c r="N189" s="6">
        <v>1</v>
      </c>
      <c r="O189" s="6"/>
      <c r="P189" s="6"/>
      <c r="Q189" s="6"/>
      <c r="R189" s="6"/>
      <c r="S189" s="6"/>
      <c r="T189" s="6"/>
      <c r="U189" s="6"/>
      <c r="V189" s="6">
        <v>1</v>
      </c>
      <c r="W189" s="6">
        <v>1</v>
      </c>
      <c r="X189" s="14"/>
      <c r="Y189" s="26">
        <f t="shared" si="13"/>
        <v>5</v>
      </c>
      <c r="Z189" s="14">
        <f t="shared" si="14"/>
        <v>3</v>
      </c>
      <c r="AA189" s="19">
        <f t="shared" si="15"/>
        <v>8</v>
      </c>
      <c r="AC189" s="20" t="s">
        <v>109</v>
      </c>
      <c r="AD189" s="19">
        <f>SUM(AA189:AA191)</f>
        <v>41</v>
      </c>
      <c r="AE189" s="87">
        <v>51</v>
      </c>
    </row>
    <row r="190" spans="1:31" s="19" customFormat="1" ht="12.75">
      <c r="A190" s="34">
        <v>512308</v>
      </c>
      <c r="B190" s="6" t="s">
        <v>407</v>
      </c>
      <c r="C190" s="7" t="s">
        <v>88</v>
      </c>
      <c r="D190" s="6" t="s">
        <v>406</v>
      </c>
      <c r="E190" s="7" t="s">
        <v>46</v>
      </c>
      <c r="F190" s="14" t="s">
        <v>28</v>
      </c>
      <c r="G190" s="45">
        <v>1</v>
      </c>
      <c r="H190" s="6">
        <v>1</v>
      </c>
      <c r="I190" s="6"/>
      <c r="J190" s="6"/>
      <c r="K190" s="6"/>
      <c r="L190" s="6"/>
      <c r="M190" s="6">
        <v>1</v>
      </c>
      <c r="N190" s="6"/>
      <c r="O190" s="6"/>
      <c r="P190" s="6"/>
      <c r="Q190" s="6"/>
      <c r="R190" s="6"/>
      <c r="S190" s="6">
        <v>8</v>
      </c>
      <c r="T190" s="6">
        <v>9</v>
      </c>
      <c r="U190" s="6">
        <v>2</v>
      </c>
      <c r="V190" s="6">
        <v>6</v>
      </c>
      <c r="W190" s="6"/>
      <c r="X190" s="14"/>
      <c r="Y190" s="26">
        <f t="shared" si="13"/>
        <v>12</v>
      </c>
      <c r="Z190" s="14">
        <f t="shared" si="14"/>
        <v>16</v>
      </c>
      <c r="AA190" s="19">
        <f t="shared" si="15"/>
        <v>28</v>
      </c>
      <c r="AC190" s="20" t="s">
        <v>110</v>
      </c>
      <c r="AE190" s="87"/>
    </row>
    <row r="191" spans="1:31" s="19" customFormat="1" ht="12.75">
      <c r="A191" s="34">
        <v>513808</v>
      </c>
      <c r="B191" s="6" t="s">
        <v>409</v>
      </c>
      <c r="C191" s="7" t="s">
        <v>88</v>
      </c>
      <c r="D191" s="6" t="s">
        <v>408</v>
      </c>
      <c r="E191" s="7" t="s">
        <v>49</v>
      </c>
      <c r="F191" s="14" t="s">
        <v>266</v>
      </c>
      <c r="G191" s="45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>
        <v>5</v>
      </c>
      <c r="U191" s="6"/>
      <c r="V191" s="6"/>
      <c r="W191" s="6"/>
      <c r="X191" s="14"/>
      <c r="Y191" s="26">
        <f t="shared" si="13"/>
        <v>0</v>
      </c>
      <c r="Z191" s="14">
        <f t="shared" si="14"/>
        <v>5</v>
      </c>
      <c r="AA191" s="19">
        <f t="shared" si="15"/>
        <v>5</v>
      </c>
      <c r="AC191" s="20" t="s">
        <v>109</v>
      </c>
      <c r="AE191" s="87"/>
    </row>
    <row r="192" spans="1:31" s="19" customFormat="1" ht="12.75">
      <c r="A192" s="35">
        <v>520201</v>
      </c>
      <c r="B192" s="15" t="s">
        <v>411</v>
      </c>
      <c r="C192" s="16" t="s">
        <v>88</v>
      </c>
      <c r="D192" s="15" t="s">
        <v>410</v>
      </c>
      <c r="E192" s="16" t="s">
        <v>51</v>
      </c>
      <c r="F192" s="17" t="s">
        <v>32</v>
      </c>
      <c r="G192" s="46">
        <v>1</v>
      </c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7"/>
      <c r="Y192" s="27">
        <f t="shared" si="13"/>
        <v>1</v>
      </c>
      <c r="Z192" s="17">
        <f t="shared" si="14"/>
        <v>0</v>
      </c>
      <c r="AA192" s="19">
        <f t="shared" si="15"/>
        <v>1</v>
      </c>
      <c r="AC192" s="20" t="s">
        <v>109</v>
      </c>
      <c r="AD192" s="19">
        <f>SUM(AA192)</f>
        <v>1</v>
      </c>
      <c r="AE192" s="87">
        <v>52</v>
      </c>
    </row>
    <row r="193" spans="1:31" s="19" customFormat="1" ht="12.75">
      <c r="A193" s="20" t="s">
        <v>1</v>
      </c>
      <c r="C193" s="20"/>
      <c r="D193" s="42"/>
      <c r="E193" s="20"/>
      <c r="F193" s="20"/>
      <c r="G193" s="19">
        <f aca="true" t="shared" si="17" ref="G193:AA193">SUM(G163:G192)</f>
        <v>13</v>
      </c>
      <c r="H193" s="19">
        <f t="shared" si="17"/>
        <v>9</v>
      </c>
      <c r="I193" s="19">
        <f t="shared" si="17"/>
        <v>1</v>
      </c>
      <c r="J193" s="19">
        <f t="shared" si="17"/>
        <v>2</v>
      </c>
      <c r="K193" s="19">
        <f t="shared" si="17"/>
        <v>0</v>
      </c>
      <c r="L193" s="19">
        <f t="shared" si="17"/>
        <v>0</v>
      </c>
      <c r="M193" s="19">
        <f t="shared" si="17"/>
        <v>5</v>
      </c>
      <c r="N193" s="19">
        <f t="shared" si="17"/>
        <v>3</v>
      </c>
      <c r="O193" s="19">
        <f>SUM(O163:O192)</f>
        <v>0</v>
      </c>
      <c r="P193" s="19">
        <f>SUM(P163:P192)</f>
        <v>0</v>
      </c>
      <c r="Q193" s="19">
        <f t="shared" si="17"/>
        <v>0</v>
      </c>
      <c r="R193" s="19">
        <f t="shared" si="17"/>
        <v>2</v>
      </c>
      <c r="S193" s="19">
        <f t="shared" si="17"/>
        <v>28</v>
      </c>
      <c r="T193" s="19">
        <f t="shared" si="17"/>
        <v>43</v>
      </c>
      <c r="U193" s="19">
        <f t="shared" si="17"/>
        <v>5</v>
      </c>
      <c r="V193" s="19">
        <f t="shared" si="17"/>
        <v>17</v>
      </c>
      <c r="W193" s="19">
        <f>SUM(W163:W192)</f>
        <v>1</v>
      </c>
      <c r="X193" s="19">
        <f>SUM(X163:X192)</f>
        <v>0</v>
      </c>
      <c r="Y193" s="19">
        <f t="shared" si="17"/>
        <v>53</v>
      </c>
      <c r="Z193" s="19">
        <f t="shared" si="17"/>
        <v>76</v>
      </c>
      <c r="AA193" s="19">
        <f t="shared" si="17"/>
        <v>129</v>
      </c>
      <c r="AC193" s="1"/>
      <c r="AD193" s="19">
        <f>SUM(AD163:AD192)</f>
        <v>129</v>
      </c>
      <c r="AE193" s="87"/>
    </row>
    <row r="194" spans="1:31" s="19" customFormat="1" ht="12.75">
      <c r="A194" s="42"/>
      <c r="C194" s="20"/>
      <c r="D194" s="42"/>
      <c r="E194" s="20"/>
      <c r="F194" s="20"/>
      <c r="AC194" s="1"/>
      <c r="AE194" s="87"/>
    </row>
    <row r="195" spans="1:28" ht="12.75">
      <c r="A195" s="52"/>
      <c r="B195" s="19"/>
      <c r="C195" s="18"/>
      <c r="D195" s="42"/>
      <c r="E195" s="20"/>
      <c r="F195" s="20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</row>
    <row r="196" spans="1:5" ht="12.75">
      <c r="A196" s="2" t="s">
        <v>8</v>
      </c>
      <c r="C196" s="1"/>
      <c r="E196" s="1"/>
    </row>
    <row r="197" spans="1:5" ht="12.75">
      <c r="A197" s="2" t="s">
        <v>7</v>
      </c>
      <c r="C197" s="1"/>
      <c r="E197" s="1"/>
    </row>
    <row r="198" spans="1:5" ht="12.75">
      <c r="A198" s="2" t="s">
        <v>467</v>
      </c>
      <c r="E198" s="1"/>
    </row>
    <row r="199" spans="1:5" ht="12.75">
      <c r="A199" s="2"/>
      <c r="C199" s="2" t="s">
        <v>92</v>
      </c>
      <c r="E199" s="1"/>
    </row>
    <row r="200" spans="3:26" ht="12.75">
      <c r="C200" s="1"/>
      <c r="E200" s="1"/>
      <c r="G200" s="130" t="s">
        <v>9</v>
      </c>
      <c r="H200" s="130"/>
      <c r="I200" s="130" t="s">
        <v>11</v>
      </c>
      <c r="J200" s="130"/>
      <c r="K200" s="130" t="s">
        <v>10</v>
      </c>
      <c r="L200" s="130"/>
      <c r="M200" s="130" t="s">
        <v>437</v>
      </c>
      <c r="N200" s="130"/>
      <c r="O200" s="128" t="s">
        <v>438</v>
      </c>
      <c r="P200" s="129"/>
      <c r="Q200" s="130" t="s">
        <v>3</v>
      </c>
      <c r="R200" s="130"/>
      <c r="S200" s="130" t="s">
        <v>4</v>
      </c>
      <c r="T200" s="130"/>
      <c r="U200" s="130" t="s">
        <v>5</v>
      </c>
      <c r="V200" s="130"/>
      <c r="W200" s="128" t="s">
        <v>94</v>
      </c>
      <c r="X200" s="129"/>
      <c r="Y200" s="130" t="s">
        <v>13</v>
      </c>
      <c r="Z200" s="130"/>
    </row>
    <row r="201" spans="1:28" ht="12.75">
      <c r="A201" s="3" t="s">
        <v>93</v>
      </c>
      <c r="B201" s="8" t="s">
        <v>54</v>
      </c>
      <c r="C201" s="9" t="s">
        <v>2</v>
      </c>
      <c r="D201" s="43" t="s">
        <v>55</v>
      </c>
      <c r="E201" s="9" t="s">
        <v>34</v>
      </c>
      <c r="F201" s="9" t="s">
        <v>35</v>
      </c>
      <c r="G201" s="10" t="s">
        <v>0</v>
      </c>
      <c r="H201" s="10" t="s">
        <v>6</v>
      </c>
      <c r="I201" s="10" t="s">
        <v>0</v>
      </c>
      <c r="J201" s="10" t="s">
        <v>6</v>
      </c>
      <c r="K201" s="10" t="s">
        <v>0</v>
      </c>
      <c r="L201" s="10" t="s">
        <v>6</v>
      </c>
      <c r="M201" s="33" t="s">
        <v>0</v>
      </c>
      <c r="N201" s="33" t="s">
        <v>6</v>
      </c>
      <c r="O201" s="33" t="s">
        <v>0</v>
      </c>
      <c r="P201" s="33" t="s">
        <v>6</v>
      </c>
      <c r="Q201" s="10" t="s">
        <v>0</v>
      </c>
      <c r="R201" s="10" t="s">
        <v>6</v>
      </c>
      <c r="S201" s="10" t="s">
        <v>0</v>
      </c>
      <c r="T201" s="10" t="s">
        <v>6</v>
      </c>
      <c r="U201" s="10" t="s">
        <v>0</v>
      </c>
      <c r="V201" s="10" t="s">
        <v>6</v>
      </c>
      <c r="W201" s="33" t="s">
        <v>0</v>
      </c>
      <c r="X201" s="33" t="s">
        <v>6</v>
      </c>
      <c r="Y201" s="10" t="s">
        <v>0</v>
      </c>
      <c r="Z201" s="37" t="s">
        <v>6</v>
      </c>
      <c r="AA201" s="32" t="s">
        <v>1</v>
      </c>
      <c r="AB201" s="19"/>
    </row>
    <row r="202" spans="1:31" s="19" customFormat="1" ht="12.75">
      <c r="A202" s="71">
        <v>512001</v>
      </c>
      <c r="B202" s="21" t="s">
        <v>412</v>
      </c>
      <c r="C202" s="22">
        <v>10</v>
      </c>
      <c r="D202" s="69" t="s">
        <v>53</v>
      </c>
      <c r="E202" s="22" t="s">
        <v>52</v>
      </c>
      <c r="F202" s="23" t="s">
        <v>31</v>
      </c>
      <c r="G202" s="70"/>
      <c r="H202" s="21">
        <v>2</v>
      </c>
      <c r="I202" s="21">
        <v>2</v>
      </c>
      <c r="J202" s="21">
        <v>2</v>
      </c>
      <c r="K202" s="21"/>
      <c r="L202" s="21"/>
      <c r="M202" s="21">
        <v>2</v>
      </c>
      <c r="N202" s="21">
        <v>3</v>
      </c>
      <c r="O202" s="21"/>
      <c r="P202" s="21"/>
      <c r="Q202" s="21">
        <v>1</v>
      </c>
      <c r="R202" s="21"/>
      <c r="S202" s="21">
        <v>36</v>
      </c>
      <c r="T202" s="21">
        <v>42</v>
      </c>
      <c r="U202" s="21">
        <v>5</v>
      </c>
      <c r="V202" s="21">
        <v>6</v>
      </c>
      <c r="W202" s="21"/>
      <c r="X202" s="23"/>
      <c r="Y202" s="36">
        <f>G202+I202+K202+M202+O202+Q202+S202+U202+W202</f>
        <v>46</v>
      </c>
      <c r="Z202" s="23">
        <f>H202+J202+L202+N202+P202+R202+T202+V202+X202</f>
        <v>55</v>
      </c>
      <c r="AA202" s="19">
        <f>SUM(Y202:Z202)</f>
        <v>101</v>
      </c>
      <c r="AC202" s="20" t="s">
        <v>111</v>
      </c>
      <c r="AE202" s="87"/>
    </row>
    <row r="203" spans="1:31" s="19" customFormat="1" ht="12.75">
      <c r="A203" s="42" t="s">
        <v>1</v>
      </c>
      <c r="C203" s="20"/>
      <c r="D203" s="42"/>
      <c r="E203" s="20"/>
      <c r="F203" s="20"/>
      <c r="G203" s="19">
        <f>SUM(G202)</f>
        <v>0</v>
      </c>
      <c r="H203" s="19">
        <f aca="true" t="shared" si="18" ref="H203:AA203">SUM(H202)</f>
        <v>2</v>
      </c>
      <c r="I203" s="19">
        <f t="shared" si="18"/>
        <v>2</v>
      </c>
      <c r="J203" s="19">
        <f t="shared" si="18"/>
        <v>2</v>
      </c>
      <c r="K203" s="19">
        <f t="shared" si="18"/>
        <v>0</v>
      </c>
      <c r="L203" s="19">
        <f t="shared" si="18"/>
        <v>0</v>
      </c>
      <c r="M203" s="19">
        <f t="shared" si="18"/>
        <v>2</v>
      </c>
      <c r="N203" s="19">
        <f t="shared" si="18"/>
        <v>3</v>
      </c>
      <c r="O203" s="19">
        <f>SUM(O173:O202)</f>
        <v>0</v>
      </c>
      <c r="P203" s="19">
        <f>SUM(P173:P202)</f>
        <v>0</v>
      </c>
      <c r="Q203" s="19">
        <f t="shared" si="18"/>
        <v>1</v>
      </c>
      <c r="R203" s="19">
        <f t="shared" si="18"/>
        <v>0</v>
      </c>
      <c r="S203" s="19">
        <f t="shared" si="18"/>
        <v>36</v>
      </c>
      <c r="T203" s="19">
        <f t="shared" si="18"/>
        <v>42</v>
      </c>
      <c r="U203" s="19">
        <f t="shared" si="18"/>
        <v>5</v>
      </c>
      <c r="V203" s="19">
        <f t="shared" si="18"/>
        <v>6</v>
      </c>
      <c r="W203" s="19">
        <f>SUM(W202)</f>
        <v>0</v>
      </c>
      <c r="X203" s="19">
        <f>SUM(X202)</f>
        <v>0</v>
      </c>
      <c r="Y203" s="19">
        <f t="shared" si="18"/>
        <v>46</v>
      </c>
      <c r="Z203" s="19">
        <f t="shared" si="18"/>
        <v>55</v>
      </c>
      <c r="AA203" s="19">
        <f t="shared" si="18"/>
        <v>101</v>
      </c>
      <c r="AC203" s="20"/>
      <c r="AE203" s="87"/>
    </row>
    <row r="204" spans="1:31" s="19" customFormat="1" ht="12.75">
      <c r="A204" s="42"/>
      <c r="C204" s="20"/>
      <c r="D204" s="42"/>
      <c r="E204" s="20"/>
      <c r="F204" s="20"/>
      <c r="AC204" s="20"/>
      <c r="AE204" s="87"/>
    </row>
    <row r="205" spans="1:31" s="19" customFormat="1" ht="12.75">
      <c r="A205" s="42"/>
      <c r="C205" s="20"/>
      <c r="D205" s="42"/>
      <c r="E205" s="20"/>
      <c r="F205" s="20"/>
      <c r="AC205" s="20"/>
      <c r="AE205" s="87"/>
    </row>
    <row r="206" spans="1:5" ht="12.75">
      <c r="A206" s="2" t="s">
        <v>8</v>
      </c>
      <c r="C206" s="1"/>
      <c r="E206" s="1"/>
    </row>
    <row r="207" spans="1:5" ht="12.75">
      <c r="A207" s="2" t="s">
        <v>7</v>
      </c>
      <c r="C207" s="1"/>
      <c r="E207" s="1"/>
    </row>
    <row r="208" spans="1:5" ht="12.75">
      <c r="A208" s="2" t="s">
        <v>467</v>
      </c>
      <c r="E208" s="1"/>
    </row>
    <row r="209" spans="1:5" ht="12.75">
      <c r="A209" s="2"/>
      <c r="C209" s="2" t="s">
        <v>37</v>
      </c>
      <c r="E209" s="1"/>
    </row>
    <row r="210" spans="3:26" ht="12.75">
      <c r="C210" s="1"/>
      <c r="E210" s="1"/>
      <c r="G210" s="130" t="s">
        <v>9</v>
      </c>
      <c r="H210" s="130"/>
      <c r="I210" s="130" t="s">
        <v>11</v>
      </c>
      <c r="J210" s="130"/>
      <c r="K210" s="130" t="s">
        <v>10</v>
      </c>
      <c r="L210" s="130"/>
      <c r="M210" s="130" t="s">
        <v>437</v>
      </c>
      <c r="N210" s="130"/>
      <c r="O210" s="128" t="s">
        <v>438</v>
      </c>
      <c r="P210" s="129"/>
      <c r="Q210" s="130" t="s">
        <v>3</v>
      </c>
      <c r="R210" s="130"/>
      <c r="S210" s="130" t="s">
        <v>4</v>
      </c>
      <c r="T210" s="130"/>
      <c r="U210" s="130" t="s">
        <v>5</v>
      </c>
      <c r="V210" s="130"/>
      <c r="W210" s="128" t="s">
        <v>94</v>
      </c>
      <c r="X210" s="129"/>
      <c r="Y210" s="130" t="s">
        <v>13</v>
      </c>
      <c r="Z210" s="130"/>
    </row>
    <row r="211" spans="1:27" ht="12.75">
      <c r="A211" s="3" t="s">
        <v>93</v>
      </c>
      <c r="B211" s="8" t="s">
        <v>54</v>
      </c>
      <c r="C211" s="9" t="s">
        <v>2</v>
      </c>
      <c r="D211" s="43" t="s">
        <v>55</v>
      </c>
      <c r="E211" s="9" t="s">
        <v>34</v>
      </c>
      <c r="F211" s="9" t="s">
        <v>35</v>
      </c>
      <c r="G211" s="10" t="s">
        <v>0</v>
      </c>
      <c r="H211" s="10" t="s">
        <v>6</v>
      </c>
      <c r="I211" s="10" t="s">
        <v>0</v>
      </c>
      <c r="J211" s="10" t="s">
        <v>6</v>
      </c>
      <c r="K211" s="10" t="s">
        <v>0</v>
      </c>
      <c r="L211" s="10" t="s">
        <v>6</v>
      </c>
      <c r="M211" s="33" t="s">
        <v>0</v>
      </c>
      <c r="N211" s="33" t="s">
        <v>6</v>
      </c>
      <c r="O211" s="33" t="s">
        <v>0</v>
      </c>
      <c r="P211" s="33" t="s">
        <v>6</v>
      </c>
      <c r="Q211" s="10" t="s">
        <v>0</v>
      </c>
      <c r="R211" s="10" t="s">
        <v>6</v>
      </c>
      <c r="S211" s="10" t="s">
        <v>0</v>
      </c>
      <c r="T211" s="10" t="s">
        <v>6</v>
      </c>
      <c r="U211" s="10" t="s">
        <v>0</v>
      </c>
      <c r="V211" s="10" t="s">
        <v>6</v>
      </c>
      <c r="W211" s="33" t="s">
        <v>0</v>
      </c>
      <c r="X211" s="33" t="s">
        <v>6</v>
      </c>
      <c r="Y211" s="10" t="s">
        <v>0</v>
      </c>
      <c r="Z211" s="10" t="s">
        <v>6</v>
      </c>
      <c r="AA211" s="28" t="s">
        <v>1</v>
      </c>
    </row>
    <row r="212" spans="1:31" s="19" customFormat="1" ht="12.75">
      <c r="A212" s="72"/>
      <c r="B212" s="21"/>
      <c r="C212" s="96" t="s">
        <v>461</v>
      </c>
      <c r="D212" s="21"/>
      <c r="E212" s="22"/>
      <c r="F212" s="48"/>
      <c r="G212" s="36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3"/>
      <c r="Y212" s="36">
        <f>G212+I212+K212+M212+O212+Q212+S212+U212+W212</f>
        <v>0</v>
      </c>
      <c r="Z212" s="23">
        <f>H212+J212+L212+N212+P212+R212+T212+V212+X212</f>
        <v>0</v>
      </c>
      <c r="AA212" s="19">
        <f>SUM(Y212:Z212)</f>
        <v>0</v>
      </c>
      <c r="AC212" s="20" t="s">
        <v>112</v>
      </c>
      <c r="AE212" s="87"/>
    </row>
    <row r="213" spans="1:31" s="19" customFormat="1" ht="12.75">
      <c r="A213" s="42" t="s">
        <v>1</v>
      </c>
      <c r="C213" s="44"/>
      <c r="G213" s="19">
        <f>SUM(G212)</f>
        <v>0</v>
      </c>
      <c r="H213" s="19">
        <f aca="true" t="shared" si="19" ref="H213:AA213">SUM(H212)</f>
        <v>0</v>
      </c>
      <c r="I213" s="19">
        <f t="shared" si="19"/>
        <v>0</v>
      </c>
      <c r="J213" s="19">
        <f t="shared" si="19"/>
        <v>0</v>
      </c>
      <c r="K213" s="19">
        <f t="shared" si="19"/>
        <v>0</v>
      </c>
      <c r="L213" s="19">
        <f t="shared" si="19"/>
        <v>0</v>
      </c>
      <c r="M213" s="19">
        <f t="shared" si="19"/>
        <v>0</v>
      </c>
      <c r="N213" s="19">
        <f t="shared" si="19"/>
        <v>0</v>
      </c>
      <c r="O213" s="19">
        <f>SUM(O212)</f>
        <v>0</v>
      </c>
      <c r="P213" s="19">
        <f>SUM(P212)</f>
        <v>0</v>
      </c>
      <c r="Q213" s="19">
        <f t="shared" si="19"/>
        <v>0</v>
      </c>
      <c r="R213" s="19">
        <f t="shared" si="19"/>
        <v>0</v>
      </c>
      <c r="S213" s="19">
        <f t="shared" si="19"/>
        <v>0</v>
      </c>
      <c r="T213" s="19">
        <f t="shared" si="19"/>
        <v>0</v>
      </c>
      <c r="U213" s="19">
        <f t="shared" si="19"/>
        <v>0</v>
      </c>
      <c r="V213" s="19">
        <f t="shared" si="19"/>
        <v>0</v>
      </c>
      <c r="W213" s="19">
        <f>SUM(W212)</f>
        <v>0</v>
      </c>
      <c r="X213" s="19">
        <f>SUM(X212)</f>
        <v>0</v>
      </c>
      <c r="Y213" s="19">
        <f t="shared" si="19"/>
        <v>0</v>
      </c>
      <c r="Z213" s="19">
        <f t="shared" si="19"/>
        <v>0</v>
      </c>
      <c r="AA213" s="19">
        <f t="shared" si="19"/>
        <v>0</v>
      </c>
      <c r="AC213" s="20"/>
      <c r="AE213" s="87"/>
    </row>
    <row r="214" spans="1:31" s="19" customFormat="1" ht="12.75">
      <c r="A214" s="52"/>
      <c r="C214" s="44"/>
      <c r="AC214" s="20"/>
      <c r="AE214" s="87"/>
    </row>
    <row r="215" spans="1:31" s="19" customFormat="1" ht="12.75">
      <c r="A215" s="52"/>
      <c r="C215" s="44"/>
      <c r="AC215" s="20"/>
      <c r="AE215" s="87"/>
    </row>
    <row r="216" spans="1:31" s="19" customFormat="1" ht="12.75">
      <c r="A216" s="52"/>
      <c r="C216" s="18"/>
      <c r="D216" s="42"/>
      <c r="E216" s="20"/>
      <c r="F216" s="20"/>
      <c r="AC216" s="20"/>
      <c r="AE216" s="87"/>
    </row>
    <row r="217" spans="29:36" ht="12.75">
      <c r="AC217" s="20"/>
      <c r="AD217" s="19"/>
      <c r="AE217" s="87"/>
      <c r="AF217" s="19"/>
      <c r="AG217" s="19"/>
      <c r="AH217" s="19"/>
      <c r="AI217" s="19"/>
      <c r="AJ217" s="19"/>
    </row>
    <row r="218" ht="12.75">
      <c r="A218" s="53"/>
    </row>
    <row r="223" ht="12.75">
      <c r="B223" s="2" t="s">
        <v>8</v>
      </c>
    </row>
    <row r="224" ht="12.75">
      <c r="B224" s="2" t="s">
        <v>40</v>
      </c>
    </row>
    <row r="225" spans="2:3" ht="12.75">
      <c r="B225" s="2" t="s">
        <v>467</v>
      </c>
      <c r="C225" s="30"/>
    </row>
    <row r="226" spans="7:26" ht="12.75">
      <c r="G226" s="130" t="s">
        <v>9</v>
      </c>
      <c r="H226" s="130"/>
      <c r="I226" s="130" t="s">
        <v>11</v>
      </c>
      <c r="J226" s="130"/>
      <c r="K226" s="130" t="s">
        <v>10</v>
      </c>
      <c r="L226" s="130"/>
      <c r="M226" s="130" t="s">
        <v>437</v>
      </c>
      <c r="N226" s="130"/>
      <c r="O226" s="128" t="s">
        <v>438</v>
      </c>
      <c r="P226" s="129"/>
      <c r="Q226" s="130" t="s">
        <v>3</v>
      </c>
      <c r="R226" s="130"/>
      <c r="S226" s="130" t="s">
        <v>4</v>
      </c>
      <c r="T226" s="130"/>
      <c r="U226" s="130" t="s">
        <v>5</v>
      </c>
      <c r="V226" s="130"/>
      <c r="W226" s="128" t="s">
        <v>94</v>
      </c>
      <c r="X226" s="129"/>
      <c r="Y226" s="130" t="s">
        <v>13</v>
      </c>
      <c r="Z226" s="130"/>
    </row>
    <row r="227" spans="7:28" ht="12.75">
      <c r="G227" s="10" t="s">
        <v>0</v>
      </c>
      <c r="H227" s="10" t="s">
        <v>6</v>
      </c>
      <c r="I227" s="10" t="s">
        <v>0</v>
      </c>
      <c r="J227" s="10" t="s">
        <v>6</v>
      </c>
      <c r="K227" s="10" t="s">
        <v>0</v>
      </c>
      <c r="L227" s="10" t="s">
        <v>6</v>
      </c>
      <c r="M227" s="33" t="s">
        <v>0</v>
      </c>
      <c r="N227" s="33" t="s">
        <v>6</v>
      </c>
      <c r="O227" s="33" t="s">
        <v>0</v>
      </c>
      <c r="P227" s="33" t="s">
        <v>6</v>
      </c>
      <c r="Q227" s="10" t="s">
        <v>0</v>
      </c>
      <c r="R227" s="10" t="s">
        <v>6</v>
      </c>
      <c r="S227" s="10" t="s">
        <v>0</v>
      </c>
      <c r="T227" s="10" t="s">
        <v>6</v>
      </c>
      <c r="U227" s="10" t="s">
        <v>0</v>
      </c>
      <c r="V227" s="10" t="s">
        <v>6</v>
      </c>
      <c r="W227" s="33" t="s">
        <v>0</v>
      </c>
      <c r="X227" s="33" t="s">
        <v>6</v>
      </c>
      <c r="Y227" s="10" t="s">
        <v>0</v>
      </c>
      <c r="Z227" s="10" t="s">
        <v>6</v>
      </c>
      <c r="AA227" s="28" t="s">
        <v>1</v>
      </c>
      <c r="AB227" s="19"/>
    </row>
    <row r="228" spans="3:27" ht="12.75">
      <c r="C228" s="131" t="s">
        <v>14</v>
      </c>
      <c r="D228" s="132"/>
      <c r="E228" s="132"/>
      <c r="F228" s="133"/>
      <c r="G228" s="25">
        <f>G93</f>
        <v>8</v>
      </c>
      <c r="H228" s="82">
        <f aca="true" t="shared" si="20" ref="H228:V228">H93</f>
        <v>9</v>
      </c>
      <c r="I228" s="25">
        <f t="shared" si="20"/>
        <v>51</v>
      </c>
      <c r="J228" s="13">
        <f t="shared" si="20"/>
        <v>64</v>
      </c>
      <c r="K228" s="47">
        <f t="shared" si="20"/>
        <v>2</v>
      </c>
      <c r="L228" s="82">
        <f t="shared" si="20"/>
        <v>3</v>
      </c>
      <c r="M228" s="25">
        <f t="shared" si="20"/>
        <v>38</v>
      </c>
      <c r="N228" s="13">
        <f t="shared" si="20"/>
        <v>34</v>
      </c>
      <c r="O228" s="25">
        <f>O93</f>
        <v>0</v>
      </c>
      <c r="P228" s="13">
        <f>P93</f>
        <v>3</v>
      </c>
      <c r="Q228" s="25">
        <f t="shared" si="20"/>
        <v>81</v>
      </c>
      <c r="R228" s="13">
        <f t="shared" si="20"/>
        <v>111</v>
      </c>
      <c r="S228" s="47">
        <f t="shared" si="20"/>
        <v>929</v>
      </c>
      <c r="T228" s="82">
        <f t="shared" si="20"/>
        <v>1140</v>
      </c>
      <c r="U228" s="25">
        <f t="shared" si="20"/>
        <v>126</v>
      </c>
      <c r="V228" s="13">
        <f t="shared" si="20"/>
        <v>169</v>
      </c>
      <c r="W228" s="47">
        <f>W93</f>
        <v>10</v>
      </c>
      <c r="X228" s="13">
        <f>X93</f>
        <v>20</v>
      </c>
      <c r="Y228" s="25">
        <f aca="true" t="shared" si="21" ref="Y228:Z232">G228+I228+K228+M228+O228+Q228+S228+U228+W228</f>
        <v>1245</v>
      </c>
      <c r="Z228" s="13">
        <f t="shared" si="21"/>
        <v>1553</v>
      </c>
      <c r="AA228">
        <f>SUM(Y228:Z228)</f>
        <v>2798</v>
      </c>
    </row>
    <row r="229" spans="3:27" ht="12.75">
      <c r="C229" s="134" t="s">
        <v>15</v>
      </c>
      <c r="D229" s="135"/>
      <c r="E229" s="135"/>
      <c r="F229" s="136"/>
      <c r="G229" s="26">
        <f>G154</f>
        <v>20</v>
      </c>
      <c r="H229" s="83">
        <f aca="true" t="shared" si="22" ref="H229:V229">H154</f>
        <v>26</v>
      </c>
      <c r="I229" s="26">
        <f t="shared" si="22"/>
        <v>8</v>
      </c>
      <c r="J229" s="14">
        <f t="shared" si="22"/>
        <v>15</v>
      </c>
      <c r="K229" s="45">
        <f t="shared" si="22"/>
        <v>1</v>
      </c>
      <c r="L229" s="83">
        <f t="shared" si="22"/>
        <v>3</v>
      </c>
      <c r="M229" s="26">
        <f t="shared" si="22"/>
        <v>8</v>
      </c>
      <c r="N229" s="14">
        <f t="shared" si="22"/>
        <v>6</v>
      </c>
      <c r="O229" s="26">
        <f>O154</f>
        <v>0</v>
      </c>
      <c r="P229" s="14">
        <f>P154</f>
        <v>1</v>
      </c>
      <c r="Q229" s="26">
        <f t="shared" si="22"/>
        <v>8</v>
      </c>
      <c r="R229" s="14">
        <f t="shared" si="22"/>
        <v>16</v>
      </c>
      <c r="S229" s="45">
        <f t="shared" si="22"/>
        <v>158</v>
      </c>
      <c r="T229" s="83">
        <f t="shared" si="22"/>
        <v>207</v>
      </c>
      <c r="U229" s="26">
        <f t="shared" si="22"/>
        <v>33</v>
      </c>
      <c r="V229" s="14">
        <f t="shared" si="22"/>
        <v>30</v>
      </c>
      <c r="W229" s="45">
        <f>W154</f>
        <v>1</v>
      </c>
      <c r="X229" s="14">
        <f>X154</f>
        <v>3</v>
      </c>
      <c r="Y229" s="26">
        <f t="shared" si="21"/>
        <v>237</v>
      </c>
      <c r="Z229" s="14">
        <f t="shared" si="21"/>
        <v>307</v>
      </c>
      <c r="AA229">
        <f>SUM(Y229:Z229)</f>
        <v>544</v>
      </c>
    </row>
    <row r="230" spans="3:27" ht="12.75">
      <c r="C230" s="134" t="s">
        <v>16</v>
      </c>
      <c r="D230" s="135"/>
      <c r="E230" s="135"/>
      <c r="F230" s="136"/>
      <c r="G230" s="26">
        <f>G193</f>
        <v>13</v>
      </c>
      <c r="H230" s="83">
        <f aca="true" t="shared" si="23" ref="H230:V230">H193</f>
        <v>9</v>
      </c>
      <c r="I230" s="26">
        <f t="shared" si="23"/>
        <v>1</v>
      </c>
      <c r="J230" s="14">
        <f t="shared" si="23"/>
        <v>2</v>
      </c>
      <c r="K230" s="45">
        <f t="shared" si="23"/>
        <v>0</v>
      </c>
      <c r="L230" s="83">
        <f t="shared" si="23"/>
        <v>0</v>
      </c>
      <c r="M230" s="26">
        <f t="shared" si="23"/>
        <v>5</v>
      </c>
      <c r="N230" s="14">
        <f t="shared" si="23"/>
        <v>3</v>
      </c>
      <c r="O230" s="26">
        <f>O193</f>
        <v>0</v>
      </c>
      <c r="P230" s="14">
        <f>P193</f>
        <v>0</v>
      </c>
      <c r="Q230" s="26">
        <f t="shared" si="23"/>
        <v>0</v>
      </c>
      <c r="R230" s="14">
        <f t="shared" si="23"/>
        <v>2</v>
      </c>
      <c r="S230" s="45">
        <f t="shared" si="23"/>
        <v>28</v>
      </c>
      <c r="T230" s="83">
        <f t="shared" si="23"/>
        <v>43</v>
      </c>
      <c r="U230" s="26">
        <f t="shared" si="23"/>
        <v>5</v>
      </c>
      <c r="V230" s="14">
        <f t="shared" si="23"/>
        <v>17</v>
      </c>
      <c r="W230" s="45">
        <f>W193</f>
        <v>1</v>
      </c>
      <c r="X230" s="14">
        <f>X193</f>
        <v>0</v>
      </c>
      <c r="Y230" s="26">
        <f t="shared" si="21"/>
        <v>53</v>
      </c>
      <c r="Z230" s="14">
        <f t="shared" si="21"/>
        <v>76</v>
      </c>
      <c r="AA230">
        <f>SUM(Y230:Z230)</f>
        <v>129</v>
      </c>
    </row>
    <row r="231" spans="3:27" ht="12.75">
      <c r="C231" s="134" t="s">
        <v>92</v>
      </c>
      <c r="D231" s="135"/>
      <c r="E231" s="135"/>
      <c r="F231" s="136"/>
      <c r="G231" s="26">
        <f>G203</f>
        <v>0</v>
      </c>
      <c r="H231" s="83">
        <f aca="true" t="shared" si="24" ref="H231:V231">H203</f>
        <v>2</v>
      </c>
      <c r="I231" s="26">
        <f t="shared" si="24"/>
        <v>2</v>
      </c>
      <c r="J231" s="14">
        <f t="shared" si="24"/>
        <v>2</v>
      </c>
      <c r="K231" s="45">
        <f t="shared" si="24"/>
        <v>0</v>
      </c>
      <c r="L231" s="83">
        <f t="shared" si="24"/>
        <v>0</v>
      </c>
      <c r="M231" s="26">
        <f t="shared" si="24"/>
        <v>2</v>
      </c>
      <c r="N231" s="14">
        <f t="shared" si="24"/>
        <v>3</v>
      </c>
      <c r="O231" s="26">
        <f>O203</f>
        <v>0</v>
      </c>
      <c r="P231" s="14">
        <f>P203</f>
        <v>0</v>
      </c>
      <c r="Q231" s="26">
        <f t="shared" si="24"/>
        <v>1</v>
      </c>
      <c r="R231" s="14">
        <f t="shared" si="24"/>
        <v>0</v>
      </c>
      <c r="S231" s="45">
        <f t="shared" si="24"/>
        <v>36</v>
      </c>
      <c r="T231" s="83">
        <f t="shared" si="24"/>
        <v>42</v>
      </c>
      <c r="U231" s="26">
        <f t="shared" si="24"/>
        <v>5</v>
      </c>
      <c r="V231" s="14">
        <f t="shared" si="24"/>
        <v>6</v>
      </c>
      <c r="W231" s="45">
        <f>W203</f>
        <v>0</v>
      </c>
      <c r="X231" s="14">
        <f>X203</f>
        <v>0</v>
      </c>
      <c r="Y231" s="26">
        <f t="shared" si="21"/>
        <v>46</v>
      </c>
      <c r="Z231" s="14">
        <f t="shared" si="21"/>
        <v>55</v>
      </c>
      <c r="AA231">
        <f>SUM(Y231:Z231)</f>
        <v>101</v>
      </c>
    </row>
    <row r="232" spans="3:27" ht="12.75">
      <c r="C232" s="137" t="s">
        <v>37</v>
      </c>
      <c r="D232" s="138"/>
      <c r="E232" s="138"/>
      <c r="F232" s="139"/>
      <c r="G232" s="27">
        <f>G213</f>
        <v>0</v>
      </c>
      <c r="H232" s="84">
        <f aca="true" t="shared" si="25" ref="H232:V232">H213</f>
        <v>0</v>
      </c>
      <c r="I232" s="27">
        <f t="shared" si="25"/>
        <v>0</v>
      </c>
      <c r="J232" s="17">
        <f t="shared" si="25"/>
        <v>0</v>
      </c>
      <c r="K232" s="46">
        <f t="shared" si="25"/>
        <v>0</v>
      </c>
      <c r="L232" s="84">
        <f t="shared" si="25"/>
        <v>0</v>
      </c>
      <c r="M232" s="27">
        <f t="shared" si="25"/>
        <v>0</v>
      </c>
      <c r="N232" s="17">
        <f t="shared" si="25"/>
        <v>0</v>
      </c>
      <c r="O232" s="27">
        <f>O213</f>
        <v>0</v>
      </c>
      <c r="P232" s="17">
        <f>P213</f>
        <v>0</v>
      </c>
      <c r="Q232" s="27">
        <f t="shared" si="25"/>
        <v>0</v>
      </c>
      <c r="R232" s="17">
        <f t="shared" si="25"/>
        <v>0</v>
      </c>
      <c r="S232" s="46">
        <f t="shared" si="25"/>
        <v>0</v>
      </c>
      <c r="T232" s="84">
        <f t="shared" si="25"/>
        <v>0</v>
      </c>
      <c r="U232" s="27">
        <f t="shared" si="25"/>
        <v>0</v>
      </c>
      <c r="V232" s="17">
        <f t="shared" si="25"/>
        <v>0</v>
      </c>
      <c r="W232" s="46">
        <f>W213</f>
        <v>0</v>
      </c>
      <c r="X232" s="17">
        <f>X213</f>
        <v>0</v>
      </c>
      <c r="Y232" s="27">
        <f t="shared" si="21"/>
        <v>0</v>
      </c>
      <c r="Z232" s="17">
        <f t="shared" si="21"/>
        <v>0</v>
      </c>
      <c r="AA232">
        <f>SUM(Y232:Z232)</f>
        <v>0</v>
      </c>
    </row>
    <row r="233" spans="7:27" ht="12.75">
      <c r="G233">
        <f>SUM(G228:G232)</f>
        <v>41</v>
      </c>
      <c r="H233">
        <f>SUM(H228:H232)</f>
        <v>46</v>
      </c>
      <c r="I233">
        <f aca="true" t="shared" si="26" ref="I233:V233">SUM(I228:I232)</f>
        <v>62</v>
      </c>
      <c r="J233">
        <f t="shared" si="26"/>
        <v>83</v>
      </c>
      <c r="K233">
        <f t="shared" si="26"/>
        <v>3</v>
      </c>
      <c r="L233">
        <f t="shared" si="26"/>
        <v>6</v>
      </c>
      <c r="M233">
        <f t="shared" si="26"/>
        <v>53</v>
      </c>
      <c r="N233">
        <f t="shared" si="26"/>
        <v>46</v>
      </c>
      <c r="O233">
        <f>SUM(O228:O232)</f>
        <v>0</v>
      </c>
      <c r="P233">
        <f>SUM(P228:P232)</f>
        <v>4</v>
      </c>
      <c r="Q233">
        <f t="shared" si="26"/>
        <v>90</v>
      </c>
      <c r="R233">
        <f t="shared" si="26"/>
        <v>129</v>
      </c>
      <c r="S233">
        <f t="shared" si="26"/>
        <v>1151</v>
      </c>
      <c r="T233">
        <f t="shared" si="26"/>
        <v>1432</v>
      </c>
      <c r="U233">
        <f t="shared" si="26"/>
        <v>169</v>
      </c>
      <c r="V233">
        <f t="shared" si="26"/>
        <v>222</v>
      </c>
      <c r="W233">
        <f>SUM(W228:W232)</f>
        <v>12</v>
      </c>
      <c r="X233">
        <f>SUM(X228:X232)</f>
        <v>23</v>
      </c>
      <c r="Y233">
        <f>SUM(Y228:Y232)</f>
        <v>1581</v>
      </c>
      <c r="Z233">
        <f>SUM(Z228:Z232)</f>
        <v>1991</v>
      </c>
      <c r="AA233">
        <f>SUM(AA228:AA232)</f>
        <v>3572</v>
      </c>
    </row>
    <row r="241" ht="12.75">
      <c r="B241" s="2" t="s">
        <v>8</v>
      </c>
    </row>
    <row r="242" ht="12.75">
      <c r="B242" s="2" t="s">
        <v>36</v>
      </c>
    </row>
    <row r="243" spans="2:3" ht="12.75">
      <c r="B243" s="2" t="s">
        <v>467</v>
      </c>
      <c r="C243" s="30"/>
    </row>
    <row r="244" spans="2:3" ht="12.75">
      <c r="B244" s="2"/>
      <c r="C244" s="30"/>
    </row>
    <row r="245" spans="3:26" ht="12.75">
      <c r="C245" s="2" t="s">
        <v>14</v>
      </c>
      <c r="G245" s="130" t="s">
        <v>9</v>
      </c>
      <c r="H245" s="130"/>
      <c r="I245" s="130" t="s">
        <v>11</v>
      </c>
      <c r="J245" s="130"/>
      <c r="K245" s="130" t="s">
        <v>10</v>
      </c>
      <c r="L245" s="130"/>
      <c r="M245" s="130" t="s">
        <v>437</v>
      </c>
      <c r="N245" s="130"/>
      <c r="O245" s="128" t="s">
        <v>438</v>
      </c>
      <c r="P245" s="129"/>
      <c r="Q245" s="130" t="s">
        <v>3</v>
      </c>
      <c r="R245" s="130"/>
      <c r="S245" s="130" t="s">
        <v>4</v>
      </c>
      <c r="T245" s="130"/>
      <c r="U245" s="130" t="s">
        <v>5</v>
      </c>
      <c r="V245" s="130"/>
      <c r="W245" s="128" t="s">
        <v>94</v>
      </c>
      <c r="X245" s="129"/>
      <c r="Y245" s="130" t="s">
        <v>13</v>
      </c>
      <c r="Z245" s="130"/>
    </row>
    <row r="246" spans="2:28" ht="12.75">
      <c r="B246" s="2" t="s">
        <v>56</v>
      </c>
      <c r="E246" s="30" t="s">
        <v>57</v>
      </c>
      <c r="G246" s="24" t="s">
        <v>0</v>
      </c>
      <c r="H246" s="24" t="s">
        <v>6</v>
      </c>
      <c r="I246" s="24" t="s">
        <v>0</v>
      </c>
      <c r="J246" s="24" t="s">
        <v>6</v>
      </c>
      <c r="K246" s="24" t="s">
        <v>0</v>
      </c>
      <c r="L246" s="24" t="s">
        <v>6</v>
      </c>
      <c r="M246" s="33" t="s">
        <v>0</v>
      </c>
      <c r="N246" s="33" t="s">
        <v>6</v>
      </c>
      <c r="O246" s="33" t="s">
        <v>0</v>
      </c>
      <c r="P246" s="33" t="s">
        <v>6</v>
      </c>
      <c r="Q246" s="24" t="s">
        <v>0</v>
      </c>
      <c r="R246" s="24" t="s">
        <v>6</v>
      </c>
      <c r="S246" s="24" t="s">
        <v>0</v>
      </c>
      <c r="T246" s="24" t="s">
        <v>6</v>
      </c>
      <c r="U246" s="24" t="s">
        <v>0</v>
      </c>
      <c r="V246" s="24" t="s">
        <v>6</v>
      </c>
      <c r="W246" s="33" t="s">
        <v>0</v>
      </c>
      <c r="X246" s="33" t="s">
        <v>6</v>
      </c>
      <c r="Y246" s="24" t="s">
        <v>0</v>
      </c>
      <c r="Z246" s="24" t="s">
        <v>6</v>
      </c>
      <c r="AA246" s="28" t="s">
        <v>1</v>
      </c>
      <c r="AB246" s="19"/>
    </row>
    <row r="247" spans="2:27" ht="12.75">
      <c r="B247" s="140" t="s">
        <v>19</v>
      </c>
      <c r="C247" s="141"/>
      <c r="D247" s="142"/>
      <c r="E247" s="143" t="s">
        <v>18</v>
      </c>
      <c r="F247" s="144"/>
      <c r="G247" s="25">
        <f>SUMIF(E7:E92,"=AS",G7:G92)</f>
        <v>3</v>
      </c>
      <c r="H247" s="82">
        <f>SUMIF(E7:E92,"=AS",H7:H92)</f>
        <v>4</v>
      </c>
      <c r="I247" s="25">
        <f>SUMIF(E7:E92,"=AS",I7:I92)</f>
        <v>21</v>
      </c>
      <c r="J247" s="13">
        <f>SUMIF(E7:E92,"=AS",J7:J92)</f>
        <v>30</v>
      </c>
      <c r="K247" s="47">
        <f>SUMIF(E7:E92,"=AS",K7:K92)</f>
        <v>1</v>
      </c>
      <c r="L247" s="82">
        <f>SUMIF(E7:E92,"=AS",L7:L92)</f>
        <v>1</v>
      </c>
      <c r="M247" s="25">
        <f>SUMIF(E7:E92,"=AS",M7:M92)</f>
        <v>12</v>
      </c>
      <c r="N247" s="13">
        <f>SUMIF(E7:E92,"=AS",N7:N92)</f>
        <v>12</v>
      </c>
      <c r="O247" s="25">
        <f>SUMIF(E7:E92,"=AS",O7:O92)</f>
        <v>0</v>
      </c>
      <c r="P247" s="13">
        <f>SUMIF(E7:E92,"=AS",P7:P92)</f>
        <v>1</v>
      </c>
      <c r="Q247" s="25">
        <f>SUMIF(E7:E92,"=AS",Q7:Q92)</f>
        <v>40</v>
      </c>
      <c r="R247" s="13">
        <f>SUMIF(E7:E92,"=AS",R7:R92)</f>
        <v>44</v>
      </c>
      <c r="S247" s="47">
        <f>SUMIF(E7:E92,"=AS",S7:S92)</f>
        <v>371</v>
      </c>
      <c r="T247" s="82">
        <f>SUMIF(E7:E92,"=AS",T7:T92)</f>
        <v>387</v>
      </c>
      <c r="U247" s="25">
        <f>SUMIF(E7:E92,"=AS",U7:U92)</f>
        <v>49</v>
      </c>
      <c r="V247" s="13">
        <f>SUMIF(E7:E92,"=AS",V7:V92)</f>
        <v>56</v>
      </c>
      <c r="W247" s="47">
        <f>SUMIF(E7:E92,"=AS",W7:W92)</f>
        <v>3</v>
      </c>
      <c r="X247" s="13">
        <f>SUMIF(E7:E92,"=AS",X7:X92)</f>
        <v>6</v>
      </c>
      <c r="Y247" s="25">
        <f>G247+I247+K247+M247+O247+Q247+S247+U247+W247</f>
        <v>500</v>
      </c>
      <c r="Z247" s="13">
        <f aca="true" t="shared" si="27" ref="Z247:Z255">H247+J247+L247+N247+P247+R247+T247+V247+X247</f>
        <v>541</v>
      </c>
      <c r="AA247">
        <f aca="true" t="shared" si="28" ref="AA247:AA255">SUM(Y247:Z247)</f>
        <v>1041</v>
      </c>
    </row>
    <row r="248" spans="2:27" ht="12.75">
      <c r="B248" s="145" t="s">
        <v>20</v>
      </c>
      <c r="C248" s="146"/>
      <c r="D248" s="147"/>
      <c r="E248" s="148" t="s">
        <v>32</v>
      </c>
      <c r="F248" s="149"/>
      <c r="G248" s="26">
        <f>SUMIF(E7:E92,"=BUS",G7:G92)</f>
        <v>4</v>
      </c>
      <c r="H248" s="83">
        <f>SUMIF(E7:E92,"=BUS",H7:H92)</f>
        <v>2</v>
      </c>
      <c r="I248" s="26">
        <f>SUMIF(E7:E92,"=BUS",I7:I92)</f>
        <v>4</v>
      </c>
      <c r="J248" s="14">
        <f>SUMIF(E7:E92,"=BUS",J7:J92)</f>
        <v>2</v>
      </c>
      <c r="K248" s="45">
        <f>SUMIF(E7:E92,"=BUS",K7:K92)</f>
        <v>0</v>
      </c>
      <c r="L248" s="83">
        <f>SUMIF(E7:E92,"=BUS",L7:L92)</f>
        <v>0</v>
      </c>
      <c r="M248" s="26">
        <f>SUMIF(E7:E92,"=BUS",M7:M92)</f>
        <v>5</v>
      </c>
      <c r="N248" s="14">
        <f>SUMIF(E7:E92,"=BUS",N7:N92)</f>
        <v>2</v>
      </c>
      <c r="O248" s="26">
        <f>SUMIF(E7:E92,"=BUS",O7:O92)</f>
        <v>0</v>
      </c>
      <c r="P248" s="14">
        <f>SUMIF(E7:E92,"=BUS",P7:P92)</f>
        <v>1</v>
      </c>
      <c r="Q248" s="26">
        <f>SUMIF(E7:E92,"=BUS",Q7:Q92)</f>
        <v>12</v>
      </c>
      <c r="R248" s="14">
        <f>SUMIF(E7:E92,"=BUS",R7:R92)</f>
        <v>7</v>
      </c>
      <c r="S248" s="45">
        <f>SUMIF(E7:E92,"=BUS",S7:S92)</f>
        <v>157</v>
      </c>
      <c r="T248" s="83">
        <f>SUMIF(E7:E92,"=BUS",T7:T92)</f>
        <v>101</v>
      </c>
      <c r="U248" s="26">
        <f>SUMIF(E7:E92,"=BUS",U7:U92)</f>
        <v>20</v>
      </c>
      <c r="V248" s="14">
        <f>SUMIF(E7:E92,"=BUS",V7:V92)</f>
        <v>11</v>
      </c>
      <c r="W248" s="45">
        <f>SUMIF(E7:E92,"=BUS",W7:W92)</f>
        <v>2</v>
      </c>
      <c r="X248" s="14">
        <f>SUMIF(E7:E92,"=BUS",X7:X92)</f>
        <v>2</v>
      </c>
      <c r="Y248" s="26">
        <f aca="true" t="shared" si="29" ref="Y248:Y255">G248+I248+K248+M248+O248+Q248+S248+U248+W248</f>
        <v>204</v>
      </c>
      <c r="Z248" s="14">
        <f t="shared" si="27"/>
        <v>128</v>
      </c>
      <c r="AA248">
        <f t="shared" si="28"/>
        <v>332</v>
      </c>
    </row>
    <row r="249" spans="2:27" ht="12.75">
      <c r="B249" s="145" t="s">
        <v>21</v>
      </c>
      <c r="C249" s="146"/>
      <c r="D249" s="147"/>
      <c r="E249" s="148" t="s">
        <v>42</v>
      </c>
      <c r="F249" s="149"/>
      <c r="G249" s="26">
        <f>SUMIF(E7:E92,"=ENGR",G7:G92)</f>
        <v>1</v>
      </c>
      <c r="H249" s="83">
        <f>SUMIF(E7:E92,"=ENGR",H7:H92)</f>
        <v>0</v>
      </c>
      <c r="I249" s="26">
        <f>SUMIF(E7:E92,"=ENGR",I7:I92)</f>
        <v>6</v>
      </c>
      <c r="J249" s="14">
        <f>SUMIF(E7:E92,"=ENGR",J7:J92)</f>
        <v>0</v>
      </c>
      <c r="K249" s="45">
        <f>SUMIF(E7:E92,"=ENGR",K7:K92)</f>
        <v>0</v>
      </c>
      <c r="L249" s="83">
        <f>SUMIF(E7:E92,"=ENGR",L7:L92)</f>
        <v>0</v>
      </c>
      <c r="M249" s="26">
        <f>SUMIF(E7:E92,"=ENGR",M7:M92)</f>
        <v>6</v>
      </c>
      <c r="N249" s="14">
        <f>SUMIF(E7:E92,"=ENGR",N7:N92)</f>
        <v>0</v>
      </c>
      <c r="O249" s="26">
        <f>SUMIF(E7:E92,"=ENGR",O7:O92)</f>
        <v>0</v>
      </c>
      <c r="P249" s="14">
        <f>SUMIF(E7:E92,"=ENGR",P7:P92)</f>
        <v>0</v>
      </c>
      <c r="Q249" s="26">
        <f>SUMIF(E7:E92,"=ENGR",Q7:Q92)</f>
        <v>13</v>
      </c>
      <c r="R249" s="14">
        <f>SUMIF(E7:E92,"=ENGR",R7:R92)</f>
        <v>1</v>
      </c>
      <c r="S249" s="45">
        <f>SUMIF(E7:E92,"=ENGR",S7:S92)</f>
        <v>140</v>
      </c>
      <c r="T249" s="83">
        <f>SUMIF(E7:E92,"=ENGR",T7:T92)</f>
        <v>23</v>
      </c>
      <c r="U249" s="26">
        <f>SUMIF(E7:E92,"=ENGR",U7:U92)</f>
        <v>25</v>
      </c>
      <c r="V249" s="14">
        <f>SUMIF(E7:E92,"=ENGR",V7:V92)</f>
        <v>5</v>
      </c>
      <c r="W249" s="45">
        <f>SUMIF(E7:E92,"=ENGR",W7:W92)</f>
        <v>2</v>
      </c>
      <c r="X249" s="14">
        <f>SUMIF(E7:E92,"=ENGR",X7:X92)</f>
        <v>0</v>
      </c>
      <c r="Y249" s="26">
        <f t="shared" si="29"/>
        <v>193</v>
      </c>
      <c r="Z249" s="14">
        <f t="shared" si="27"/>
        <v>29</v>
      </c>
      <c r="AA249">
        <f t="shared" si="28"/>
        <v>222</v>
      </c>
    </row>
    <row r="250" spans="2:27" ht="12.75">
      <c r="B250" s="145" t="s">
        <v>22</v>
      </c>
      <c r="C250" s="146"/>
      <c r="D250" s="147"/>
      <c r="E250" s="150" t="s">
        <v>41</v>
      </c>
      <c r="F250" s="151"/>
      <c r="G250" s="26">
        <f>SUMIF(E7:E92,"=ELSCI",G7:G92)</f>
        <v>0</v>
      </c>
      <c r="H250" s="83">
        <f>SUMIF(E7:E92,"=ELSCI",H7:H92)</f>
        <v>2</v>
      </c>
      <c r="I250" s="26">
        <f>SUMIF(E7:E92,"=ELSCI",I7:I92)</f>
        <v>2</v>
      </c>
      <c r="J250" s="14">
        <f>SUMIF(E7:E92,"=ELSCI",J7:J92)</f>
        <v>7</v>
      </c>
      <c r="K250" s="45">
        <f>SUMIF(E7:E92,"=ELSCI",K7:K92)</f>
        <v>1</v>
      </c>
      <c r="L250" s="83">
        <f>SUMIF(E7:E92,"=ELSCI",L7:L92)</f>
        <v>1</v>
      </c>
      <c r="M250" s="26">
        <f>SUMIF(E7:E92,"=ELSCI",M7:M92)</f>
        <v>9</v>
      </c>
      <c r="N250" s="14">
        <f>SUMIF(E7:E92,"=ELSCI",N7:N92)</f>
        <v>11</v>
      </c>
      <c r="O250" s="26">
        <f>SUMIF(E7:E92,"=ELSCI",O7:O92)</f>
        <v>0</v>
      </c>
      <c r="P250" s="14">
        <f>SUMIF(E7:E92,"=ELSCI",P7:P92)</f>
        <v>0</v>
      </c>
      <c r="Q250" s="26">
        <f>SUMIF(E7:E92,"=ELSCI",Q7:Q92)</f>
        <v>6</v>
      </c>
      <c r="R250" s="14">
        <f>SUMIF(E7:E92,"=ELSCI",R7:R92)</f>
        <v>14</v>
      </c>
      <c r="S250" s="45">
        <f>SUMIF(E7:E92,"=ELSCI",S7:S92)</f>
        <v>158</v>
      </c>
      <c r="T250" s="83">
        <f>SUMIF(E7:E92,"=ELSCI",T7:T92)</f>
        <v>176</v>
      </c>
      <c r="U250" s="26">
        <f>SUMIF(E7:E92,"=ELSCI",U7:U92)</f>
        <v>18</v>
      </c>
      <c r="V250" s="14">
        <f>SUMIF(E7:E92,"=ELSCI",V7:V92)</f>
        <v>24</v>
      </c>
      <c r="W250" s="45">
        <f>SUMIF(E7:E92,"=ELSCI",W7:W92)</f>
        <v>2</v>
      </c>
      <c r="X250" s="14">
        <f>SUMIF(E7:E92,"=ELSCI",X7:X92)</f>
        <v>4</v>
      </c>
      <c r="Y250" s="26">
        <f t="shared" si="29"/>
        <v>196</v>
      </c>
      <c r="Z250" s="14">
        <f t="shared" si="27"/>
        <v>239</v>
      </c>
      <c r="AA250">
        <f t="shared" si="28"/>
        <v>435</v>
      </c>
    </row>
    <row r="251" spans="2:27" ht="12.75">
      <c r="B251" s="145" t="s">
        <v>23</v>
      </c>
      <c r="C251" s="146"/>
      <c r="D251" s="147"/>
      <c r="E251" s="150" t="s">
        <v>28</v>
      </c>
      <c r="F251" s="151"/>
      <c r="G251" s="26">
        <f>SUMIF(E7:E92,"=HSS",G7:G92)</f>
        <v>0</v>
      </c>
      <c r="H251" s="83">
        <f>SUMIF(E7:E92,"=HSS",H7:H92)</f>
        <v>1</v>
      </c>
      <c r="I251" s="26">
        <f>SUMIF(E7:E92,"=HSS",I7:I92)</f>
        <v>14</v>
      </c>
      <c r="J251" s="14">
        <f>SUMIF(E7:E92,"=HSS",J7:J92)</f>
        <v>8</v>
      </c>
      <c r="K251" s="45">
        <f>SUMIF(E7:E92,"=HSS",K7:K92)</f>
        <v>0</v>
      </c>
      <c r="L251" s="83">
        <f>SUMIF(E7:E92,"=HSS",L7:L92)</f>
        <v>1</v>
      </c>
      <c r="M251" s="26">
        <f>SUMIF(E7:E92,"=HSS",M7:M92)</f>
        <v>4</v>
      </c>
      <c r="N251" s="14">
        <f>SUMIF(E7:E92,"=HSS",N7:N92)</f>
        <v>5</v>
      </c>
      <c r="O251" s="26">
        <f>SUMIF(E7:E92,"=HSS",O7:O92)</f>
        <v>0</v>
      </c>
      <c r="P251" s="14">
        <f>SUMIF(E7:E92,"=HSS",P7:P92)</f>
        <v>0</v>
      </c>
      <c r="Q251" s="26">
        <f>SUMIF(E7:E92,"=HSS",Q7:Q92)</f>
        <v>8</v>
      </c>
      <c r="R251" s="14">
        <f>SUMIF(E7:E92,"=HSS",R7:R92)</f>
        <v>31</v>
      </c>
      <c r="S251" s="45">
        <f>SUMIF(E7:E92,"=HSS",S7:S92)</f>
        <v>82</v>
      </c>
      <c r="T251" s="83">
        <f>SUMIF(E7:E92,"=HSS",T7:T92)</f>
        <v>287</v>
      </c>
      <c r="U251" s="26">
        <f>SUMIF(E7:E92,"=HSS",U7:U92)</f>
        <v>11</v>
      </c>
      <c r="V251" s="14">
        <f>SUMIF(E7:E92,"=HSS",V7:V92)</f>
        <v>47</v>
      </c>
      <c r="W251" s="45">
        <f>SUMIF(E7:E92,"=HSS",W7:W92)</f>
        <v>1</v>
      </c>
      <c r="X251" s="14">
        <f>SUMIF(E7:E92,"=HSS",X7:X92)</f>
        <v>6</v>
      </c>
      <c r="Y251" s="26">
        <f t="shared" si="29"/>
        <v>120</v>
      </c>
      <c r="Z251" s="14">
        <f t="shared" si="27"/>
        <v>386</v>
      </c>
      <c r="AA251">
        <f t="shared" si="28"/>
        <v>506</v>
      </c>
    </row>
    <row r="252" spans="2:27" ht="12.75">
      <c r="B252" s="145" t="s">
        <v>24</v>
      </c>
      <c r="C252" s="146"/>
      <c r="D252" s="147"/>
      <c r="E252" s="150" t="s">
        <v>43</v>
      </c>
      <c r="F252" s="151"/>
      <c r="G252" s="26">
        <f>SUMIF(E7:E92,"=NURS",G7:G92)</f>
        <v>0</v>
      </c>
      <c r="H252" s="83">
        <f>SUMIF(E7:E92,"=NURS",H7:H92)</f>
        <v>0</v>
      </c>
      <c r="I252" s="26">
        <f>SUMIF(E7:E92,"=NURS",I7:I92)</f>
        <v>2</v>
      </c>
      <c r="J252" s="14">
        <f>SUMIF(E7:E92,"=NURS",J7:J92)</f>
        <v>16</v>
      </c>
      <c r="K252" s="45">
        <f>SUMIF(E7:E92,"=NURS",K7:K92)</f>
        <v>0</v>
      </c>
      <c r="L252" s="83">
        <f>SUMIF(E7:E92,"=NURS",L7:L92)</f>
        <v>0</v>
      </c>
      <c r="M252" s="26">
        <f>SUMIF(E7:E92,"=NURS",M7:M92)</f>
        <v>2</v>
      </c>
      <c r="N252" s="14">
        <f>SUMIF(E7:E92,"=NURS",N7:N92)</f>
        <v>2</v>
      </c>
      <c r="O252" s="26">
        <f>SUMIF(E7:E92,"=NURS",O7:O92)</f>
        <v>0</v>
      </c>
      <c r="P252" s="14">
        <f>SUMIF(E7:E92,"=NURS",P7:P92)</f>
        <v>0</v>
      </c>
      <c r="Q252" s="26">
        <f>SUMIF(E7:E92,"=NURS",Q7:Q92)</f>
        <v>1</v>
      </c>
      <c r="R252" s="14">
        <f>SUMIF(E7:E92,"=NURS",R7:R92)</f>
        <v>14</v>
      </c>
      <c r="S252" s="45">
        <f>SUMIF(E7:E92,"=NURS",S7:S92)</f>
        <v>8</v>
      </c>
      <c r="T252" s="83">
        <f>SUMIF(E7:E92,"=NURS",T7:T92)</f>
        <v>157</v>
      </c>
      <c r="U252" s="26">
        <f>SUMIF(E7:E92,"=NURS",U7:U92)</f>
        <v>1</v>
      </c>
      <c r="V252" s="14">
        <f>SUMIF(E7:E92,"=NURS",V7:V92)</f>
        <v>17</v>
      </c>
      <c r="W252" s="45">
        <f>SUMIF(E7:E92,"=NURS",W7:W92)</f>
        <v>0</v>
      </c>
      <c r="X252" s="14">
        <f>SUMIF(E7:E92,"=NURS",X7:X92)</f>
        <v>2</v>
      </c>
      <c r="Y252" s="26">
        <f t="shared" si="29"/>
        <v>14</v>
      </c>
      <c r="Z252" s="14">
        <f t="shared" si="27"/>
        <v>208</v>
      </c>
      <c r="AA252">
        <f t="shared" si="28"/>
        <v>222</v>
      </c>
    </row>
    <row r="253" spans="2:27" ht="12.75">
      <c r="B253" s="145" t="s">
        <v>25</v>
      </c>
      <c r="C253" s="146"/>
      <c r="D253" s="147"/>
      <c r="E253" s="150" t="s">
        <v>30</v>
      </c>
      <c r="F253" s="151"/>
      <c r="G253" s="26">
        <f>SUMIF(E7:E92,"=OC",G7:G92)</f>
        <v>0</v>
      </c>
      <c r="H253" s="83">
        <f>SUMIF(E7:E92,"=OC",H7:H92)</f>
        <v>0</v>
      </c>
      <c r="I253" s="26">
        <f>SUMIF(E7:E92,"=OC",I7:I92)</f>
        <v>0</v>
      </c>
      <c r="J253" s="14">
        <f>SUMIF(E7:E92,"=OC",J7:J92)</f>
        <v>0</v>
      </c>
      <c r="K253" s="45">
        <f>SUMIF(E7:E92,"=OC",K7:K92)</f>
        <v>0</v>
      </c>
      <c r="L253" s="83">
        <f>SUMIF(E7:E92,"=OC",L7:L92)</f>
        <v>0</v>
      </c>
      <c r="M253" s="26">
        <f>SUMIF(E7:E92,"=OC",M7:M92)</f>
        <v>0</v>
      </c>
      <c r="N253" s="14">
        <f>SUMIF(E7:E92,"=OC",N7:N92)</f>
        <v>0</v>
      </c>
      <c r="O253" s="26">
        <f>SUMIF(E7:E92,"=OC",O7:O92)</f>
        <v>0</v>
      </c>
      <c r="P253" s="14">
        <f>SUMIF(E7:E92,"=OC",P7:P92)</f>
        <v>0</v>
      </c>
      <c r="Q253" s="26">
        <f>SUMIF(E7:E92,"=OC",Q7:Q92)</f>
        <v>0</v>
      </c>
      <c r="R253" s="14">
        <f>SUMIF(E7:E92,"=OC",R7:R92)</f>
        <v>0</v>
      </c>
      <c r="S253" s="45">
        <f>SUMIF(E7:E92,"=OC",S7:S92)</f>
        <v>0</v>
      </c>
      <c r="T253" s="83">
        <f>SUMIF(E7:E92,"=OC",T7:T92)</f>
        <v>0</v>
      </c>
      <c r="U253" s="26">
        <f>SUMIF(E7:E92,"=OC",U7:U92)</f>
        <v>0</v>
      </c>
      <c r="V253" s="14">
        <f>SUMIF(E7:E92,"=OC",V7:V92)</f>
        <v>0</v>
      </c>
      <c r="W253" s="45">
        <f>SUMIF(E7:E92,"=OC",W7:W92)</f>
        <v>0</v>
      </c>
      <c r="X253" s="14">
        <f>SUMIF(E7:E92,"=OC",X7:X92)</f>
        <v>0</v>
      </c>
      <c r="Y253" s="26">
        <f t="shared" si="29"/>
        <v>0</v>
      </c>
      <c r="Z253" s="14">
        <f t="shared" si="27"/>
        <v>0</v>
      </c>
      <c r="AA253">
        <f t="shared" si="28"/>
        <v>0</v>
      </c>
    </row>
    <row r="254" spans="2:27" ht="12.75">
      <c r="B254" s="145" t="s">
        <v>26</v>
      </c>
      <c r="C254" s="146"/>
      <c r="D254" s="147"/>
      <c r="E254" s="161" t="s">
        <v>17</v>
      </c>
      <c r="F254" s="151"/>
      <c r="G254" s="26">
        <f>SUMIF(E7:E92,"=PH",G7:G92)</f>
        <v>0</v>
      </c>
      <c r="H254" s="83">
        <f>SUMIF(E7:E92,"=PH",H7:H92)</f>
        <v>0</v>
      </c>
      <c r="I254" s="26">
        <f>SUMIF(E7:E92,"=PH",I7:I92)</f>
        <v>1</v>
      </c>
      <c r="J254" s="14">
        <f>SUMIF(E7:E92,"=PH",J7:J92)</f>
        <v>0</v>
      </c>
      <c r="K254" s="45">
        <f>SUMIF(E7:E92,"=PH",K7:K92)</f>
        <v>0</v>
      </c>
      <c r="L254" s="83">
        <f>SUMIF(E7:E92,"=PH",L7:L92)</f>
        <v>0</v>
      </c>
      <c r="M254" s="26">
        <f>SUMIF(E7:E92,"=PH",M7:M92)</f>
        <v>0</v>
      </c>
      <c r="N254" s="14">
        <f>SUMIF(E7:E92,"=PH",N7:N92)</f>
        <v>2</v>
      </c>
      <c r="O254" s="26">
        <f>SUMIF(E7:E92,"=PH",O7:O92)</f>
        <v>0</v>
      </c>
      <c r="P254" s="14">
        <f>SUMIF(E7:E92,"=PH",P7:P92)</f>
        <v>0</v>
      </c>
      <c r="Q254" s="26">
        <f>SUMIF(E7:E92,"=PH",Q7:Q92)</f>
        <v>1</v>
      </c>
      <c r="R254" s="14">
        <f>SUMIF(E7:E92,"=PH",R7:R92)</f>
        <v>0</v>
      </c>
      <c r="S254" s="45">
        <f>SUMIF(E7:E92,"=PH",S7:S92)</f>
        <v>9</v>
      </c>
      <c r="T254" s="83">
        <f>SUMIF(E7:E92,"=PH",T7:T92)</f>
        <v>4</v>
      </c>
      <c r="U254" s="26">
        <f>SUMIF(E7:E92,"=PH",U7:U92)</f>
        <v>0</v>
      </c>
      <c r="V254" s="14">
        <f>SUMIF(E7:E92,"=PH",V7:V92)</f>
        <v>2</v>
      </c>
      <c r="W254" s="45">
        <f>SUMIF(E7:E92,"=PH",W7:W92)</f>
        <v>0</v>
      </c>
      <c r="X254" s="14">
        <f>SUMIF(E7:E92,"=PH",X7:X92)</f>
        <v>0</v>
      </c>
      <c r="Y254" s="26">
        <f t="shared" si="29"/>
        <v>11</v>
      </c>
      <c r="Z254" s="14">
        <f t="shared" si="27"/>
        <v>8</v>
      </c>
      <c r="AA254">
        <f t="shared" si="28"/>
        <v>19</v>
      </c>
    </row>
    <row r="255" spans="2:27" ht="12.75">
      <c r="B255" s="152" t="s">
        <v>38</v>
      </c>
      <c r="C255" s="153"/>
      <c r="D255" s="154"/>
      <c r="E255" s="155" t="s">
        <v>29</v>
      </c>
      <c r="F255" s="156"/>
      <c r="G255" s="27">
        <f>SUMIF(E7:E92,"=CCE",G7:G92)</f>
        <v>0</v>
      </c>
      <c r="H255" s="84">
        <f>SUMIF(E7:E92,"=CCE",H7:H92)</f>
        <v>0</v>
      </c>
      <c r="I255" s="27">
        <f>SUMIF(E7:E92,"=CCE",I7:I92)</f>
        <v>1</v>
      </c>
      <c r="J255" s="17">
        <f>SUMIF(E7:E92,"=CCE",J7:J92)</f>
        <v>1</v>
      </c>
      <c r="K255" s="46">
        <f>SUMIF(E7:E92,"=CCE",K7:K92)</f>
        <v>0</v>
      </c>
      <c r="L255" s="84">
        <f>SUMIF(E7:E92,"=CCE",L7:L92)</f>
        <v>0</v>
      </c>
      <c r="M255" s="27">
        <f>SUMIF(E7:E92,"=CCE",M7:M92)</f>
        <v>0</v>
      </c>
      <c r="N255" s="17">
        <f>SUMIF(E7:E92,"=CCE",N7:N92)</f>
        <v>0</v>
      </c>
      <c r="O255" s="27">
        <f>SUMIF(E7:E92,"=CCE",O7:O92)</f>
        <v>0</v>
      </c>
      <c r="P255" s="17">
        <f>SUMIF(E7:E92,"=CCE",P7:P92)</f>
        <v>1</v>
      </c>
      <c r="Q255" s="27">
        <f>SUMIF(E7:E92,"=CCE",Q7:Q92)</f>
        <v>0</v>
      </c>
      <c r="R255" s="17">
        <f>SUMIF(E7:E92,"=CCE",R7:R92)</f>
        <v>0</v>
      </c>
      <c r="S255" s="46">
        <f>SUMIF(E7:E92,"=CCE",S7:S92)</f>
        <v>4</v>
      </c>
      <c r="T255" s="84">
        <f>SUMIF(E7:E92,"=CCE",T7:T92)</f>
        <v>5</v>
      </c>
      <c r="U255" s="27">
        <f>SUMIF(E7:E92,"=CCE",U7:U92)</f>
        <v>2</v>
      </c>
      <c r="V255" s="17">
        <f>SUMIF(E7:E92,"=CCE",V7:V92)</f>
        <v>7</v>
      </c>
      <c r="W255" s="46">
        <f>SUMIF(E7:E92,"=CCE",W7:W92)</f>
        <v>0</v>
      </c>
      <c r="X255" s="17">
        <f>SUMIF(E7:E92,"=CCE",X7:X92)</f>
        <v>0</v>
      </c>
      <c r="Y255" s="27">
        <f t="shared" si="29"/>
        <v>7</v>
      </c>
      <c r="Z255" s="17">
        <f t="shared" si="27"/>
        <v>14</v>
      </c>
      <c r="AA255">
        <f t="shared" si="28"/>
        <v>21</v>
      </c>
    </row>
    <row r="256" spans="2:27" ht="12.75">
      <c r="B256" s="31" t="s">
        <v>27</v>
      </c>
      <c r="G256">
        <f>SUM(G247:G255)</f>
        <v>8</v>
      </c>
      <c r="H256">
        <f aca="true" t="shared" si="30" ref="H256:AA256">SUM(H247:H255)</f>
        <v>9</v>
      </c>
      <c r="I256">
        <f t="shared" si="30"/>
        <v>51</v>
      </c>
      <c r="J256">
        <f t="shared" si="30"/>
        <v>64</v>
      </c>
      <c r="K256">
        <f t="shared" si="30"/>
        <v>2</v>
      </c>
      <c r="L256">
        <f t="shared" si="30"/>
        <v>3</v>
      </c>
      <c r="M256">
        <f t="shared" si="30"/>
        <v>38</v>
      </c>
      <c r="N256">
        <f t="shared" si="30"/>
        <v>34</v>
      </c>
      <c r="O256">
        <f>SUM(O247:O255)</f>
        <v>0</v>
      </c>
      <c r="P256">
        <f>SUM(P247:P255)</f>
        <v>3</v>
      </c>
      <c r="Q256">
        <f t="shared" si="30"/>
        <v>81</v>
      </c>
      <c r="R256">
        <f t="shared" si="30"/>
        <v>111</v>
      </c>
      <c r="S256">
        <f t="shared" si="30"/>
        <v>929</v>
      </c>
      <c r="T256">
        <f t="shared" si="30"/>
        <v>1140</v>
      </c>
      <c r="U256">
        <f t="shared" si="30"/>
        <v>126</v>
      </c>
      <c r="V256">
        <f t="shared" si="30"/>
        <v>169</v>
      </c>
      <c r="W256">
        <f>SUM(W247:W255)</f>
        <v>10</v>
      </c>
      <c r="X256">
        <f>SUM(X247:X255)</f>
        <v>20</v>
      </c>
      <c r="Y256">
        <f t="shared" si="30"/>
        <v>1245</v>
      </c>
      <c r="Z256">
        <f t="shared" si="30"/>
        <v>1553</v>
      </c>
      <c r="AA256">
        <f t="shared" si="30"/>
        <v>2798</v>
      </c>
    </row>
    <row r="257" ht="12.75">
      <c r="B257" s="31"/>
    </row>
    <row r="259" spans="3:26" ht="12.75">
      <c r="C259" s="2" t="s">
        <v>15</v>
      </c>
      <c r="G259" s="130" t="s">
        <v>9</v>
      </c>
      <c r="H259" s="130"/>
      <c r="I259" s="130" t="s">
        <v>11</v>
      </c>
      <c r="J259" s="130"/>
      <c r="K259" s="130" t="s">
        <v>10</v>
      </c>
      <c r="L259" s="130"/>
      <c r="M259" s="130" t="s">
        <v>437</v>
      </c>
      <c r="N259" s="130"/>
      <c r="O259" s="128" t="s">
        <v>438</v>
      </c>
      <c r="P259" s="129"/>
      <c r="Q259" s="130" t="s">
        <v>3</v>
      </c>
      <c r="R259" s="130"/>
      <c r="S259" s="130" t="s">
        <v>4</v>
      </c>
      <c r="T259" s="130"/>
      <c r="U259" s="130" t="s">
        <v>5</v>
      </c>
      <c r="V259" s="130"/>
      <c r="W259" s="128" t="s">
        <v>94</v>
      </c>
      <c r="X259" s="129"/>
      <c r="Y259" s="130" t="s">
        <v>13</v>
      </c>
      <c r="Z259" s="130"/>
    </row>
    <row r="260" spans="2:27" ht="12.75">
      <c r="B260" s="2" t="s">
        <v>56</v>
      </c>
      <c r="E260" s="30" t="s">
        <v>57</v>
      </c>
      <c r="G260" s="24" t="s">
        <v>0</v>
      </c>
      <c r="H260" s="24" t="s">
        <v>6</v>
      </c>
      <c r="I260" s="24" t="s">
        <v>0</v>
      </c>
      <c r="J260" s="24" t="s">
        <v>6</v>
      </c>
      <c r="K260" s="24" t="s">
        <v>0</v>
      </c>
      <c r="L260" s="24" t="s">
        <v>6</v>
      </c>
      <c r="M260" s="33" t="s">
        <v>0</v>
      </c>
      <c r="N260" s="33" t="s">
        <v>6</v>
      </c>
      <c r="O260" s="33" t="s">
        <v>0</v>
      </c>
      <c r="P260" s="33" t="s">
        <v>6</v>
      </c>
      <c r="Q260" s="24" t="s">
        <v>0</v>
      </c>
      <c r="R260" s="24" t="s">
        <v>6</v>
      </c>
      <c r="S260" s="24" t="s">
        <v>0</v>
      </c>
      <c r="T260" s="24" t="s">
        <v>6</v>
      </c>
      <c r="U260" s="24" t="s">
        <v>0</v>
      </c>
      <c r="V260" s="24" t="s">
        <v>6</v>
      </c>
      <c r="W260" s="33" t="s">
        <v>0</v>
      </c>
      <c r="X260" s="33" t="s">
        <v>6</v>
      </c>
      <c r="Y260" s="24" t="s">
        <v>0</v>
      </c>
      <c r="Z260" s="24" t="s">
        <v>6</v>
      </c>
      <c r="AA260" s="28" t="s">
        <v>1</v>
      </c>
    </row>
    <row r="261" spans="2:27" ht="12.75">
      <c r="B261" s="140" t="s">
        <v>19</v>
      </c>
      <c r="C261" s="141"/>
      <c r="D261" s="142"/>
      <c r="E261" s="143" t="s">
        <v>44</v>
      </c>
      <c r="F261" s="144"/>
      <c r="G261" s="25">
        <f>SUMIF(E102:E153,"=GRAS",G102:G153)</f>
        <v>0</v>
      </c>
      <c r="H261" s="82">
        <f>SUMIF(E102:E153,"=GRAS",H102:H153)</f>
        <v>8</v>
      </c>
      <c r="I261" s="25">
        <f>SUMIF(E102:E153,"=GRAS",I102:I153)</f>
        <v>2</v>
      </c>
      <c r="J261" s="13">
        <f>SUMIF(E102:E153,"=GRAS",J102:J153)</f>
        <v>8</v>
      </c>
      <c r="K261" s="47">
        <f>SUMIF(E102:E153,"=GRAS",K102:K153)</f>
        <v>0</v>
      </c>
      <c r="L261" s="82">
        <f>SUMIF(E102:E153,"=GRAS",L102:L153)</f>
        <v>2</v>
      </c>
      <c r="M261" s="25">
        <f>SUMIF(E102:E153,"=GRAS",M102:M153)</f>
        <v>1</v>
      </c>
      <c r="N261" s="13">
        <f>SUMIF(E102:E153,"=GRAS",N102:N153)</f>
        <v>0</v>
      </c>
      <c r="O261" s="25">
        <f>SUMIF(E102:E153,"=GRAS",O102:O153)</f>
        <v>0</v>
      </c>
      <c r="P261" s="13">
        <f>SUMIF(E102:E153,"=GRAS",P102:P153)</f>
        <v>0</v>
      </c>
      <c r="Q261" s="25">
        <f>SUMIF(E102:E153,"=GRAS",Q102:Q153)</f>
        <v>3</v>
      </c>
      <c r="R261" s="13">
        <f>SUMIF(E102:E153,"=GRAS",R102:R153)</f>
        <v>3</v>
      </c>
      <c r="S261" s="47">
        <f>SUMIF(E102:E153,"=GRAS",S102:S153)</f>
        <v>25</v>
      </c>
      <c r="T261" s="82">
        <f>SUMIF(E102:E153,"=GRAS",T102:T153)</f>
        <v>44</v>
      </c>
      <c r="U261" s="25">
        <f>SUMIF(E102:E153,"=GRAS",U102:U153)</f>
        <v>6</v>
      </c>
      <c r="V261" s="13">
        <f>SUMIF(E102:E153,"=GRAS",V102:V153)</f>
        <v>10</v>
      </c>
      <c r="W261" s="47">
        <f>SUMIF(E102:E153,"=GRAS",W102:W153)</f>
        <v>0</v>
      </c>
      <c r="X261" s="11">
        <f>SUMIF(E102:E153,"=GRAS",X102:X153)</f>
        <v>2</v>
      </c>
      <c r="Y261" s="25">
        <f aca="true" t="shared" si="31" ref="Y261:Y270">G261+I261+K261+M261+O261+Q261+S261+U261+W261</f>
        <v>37</v>
      </c>
      <c r="Z261" s="13">
        <f aca="true" t="shared" si="32" ref="Z261:Z270">H261+J261+L261+N261+P261+R261+T261+V261+X261</f>
        <v>77</v>
      </c>
      <c r="AA261">
        <f aca="true" t="shared" si="33" ref="AA261:AA270">SUM(Y261:Z261)</f>
        <v>114</v>
      </c>
    </row>
    <row r="262" spans="2:27" ht="12.75">
      <c r="B262" s="145" t="s">
        <v>20</v>
      </c>
      <c r="C262" s="146"/>
      <c r="D262" s="147"/>
      <c r="E262" s="148" t="s">
        <v>51</v>
      </c>
      <c r="F262" s="149"/>
      <c r="G262" s="26">
        <f>SUMIF(E102:E153,"=GRBUS",G102:G153)</f>
        <v>6</v>
      </c>
      <c r="H262" s="83">
        <f>SUMIF(E102:E153,"=GRBUS",H102:H153)</f>
        <v>3</v>
      </c>
      <c r="I262" s="26">
        <f>SUMIF(E102:E153,"=GRBUS",I102:I153)</f>
        <v>1</v>
      </c>
      <c r="J262" s="14">
        <f>SUMIF(E102:E153,"=GRBUS",J102:J153)</f>
        <v>3</v>
      </c>
      <c r="K262" s="45">
        <f>SUMIF(E102:E153,"=GRBUS",K102:K153)</f>
        <v>0</v>
      </c>
      <c r="L262" s="83">
        <f>SUMIF(E102:E153,"=GRBUS",L102:L153)</f>
        <v>0</v>
      </c>
      <c r="M262" s="26">
        <f>SUMIF(E102:E153,"=GRBUS",M102:M153)</f>
        <v>3</v>
      </c>
      <c r="N262" s="14">
        <f>SUMIF(E102:E153,"=GRBUS",N102:N153)</f>
        <v>1</v>
      </c>
      <c r="O262" s="26">
        <f>SUMIF(E102:E153,"=GRBUS",O102:O153)</f>
        <v>0</v>
      </c>
      <c r="P262" s="14">
        <f>SUMIF(E102:E153,"=GRBUS",P102:P153)</f>
        <v>0</v>
      </c>
      <c r="Q262" s="26">
        <f>SUMIF(E102:E153,"=GRBUS",Q102:Q153)</f>
        <v>2</v>
      </c>
      <c r="R262" s="14">
        <f>SUMIF(E102:E153,"=GRBUS",R102:R153)</f>
        <v>4</v>
      </c>
      <c r="S262" s="45">
        <f>SUMIF(E102:E153,"=GRBUS",S102:S153)</f>
        <v>62</v>
      </c>
      <c r="T262" s="83">
        <f>SUMIF(E102:E153,"=GRBUS",T102:T153)</f>
        <v>36</v>
      </c>
      <c r="U262" s="26">
        <f>SUMIF(E102:E153,"=GRBUS",U102:U153)</f>
        <v>14</v>
      </c>
      <c r="V262" s="14">
        <f>SUMIF(E102:E153,"=GRBUS",V102:V153)</f>
        <v>6</v>
      </c>
      <c r="W262" s="45">
        <f>SUMIF(E102:E153,"=GRBUS",W102:W153)</f>
        <v>1</v>
      </c>
      <c r="X262" s="6">
        <f>SUMIF(E102:E153,"=GRBUS",X102:X153)</f>
        <v>0</v>
      </c>
      <c r="Y262" s="26">
        <f t="shared" si="31"/>
        <v>89</v>
      </c>
      <c r="Z262" s="14">
        <f t="shared" si="32"/>
        <v>53</v>
      </c>
      <c r="AA262">
        <f t="shared" si="33"/>
        <v>142</v>
      </c>
    </row>
    <row r="263" spans="2:27" ht="12.75">
      <c r="B263" s="145" t="s">
        <v>21</v>
      </c>
      <c r="C263" s="146"/>
      <c r="D263" s="147"/>
      <c r="E263" s="148" t="s">
        <v>47</v>
      </c>
      <c r="F263" s="149"/>
      <c r="G263" s="26">
        <f>SUMIF(E102:E153,"=GRENG",G102:G153)</f>
        <v>13</v>
      </c>
      <c r="H263" s="83">
        <f>SUMIF(E102:E153,"=GRENG",H102:H153)</f>
        <v>1</v>
      </c>
      <c r="I263" s="26">
        <f>SUMIF(E102:E153,"=GRENG",I102:I153)</f>
        <v>1</v>
      </c>
      <c r="J263" s="14">
        <f>SUMIF(E102:E153,"=GRENG",J102:J153)</f>
        <v>0</v>
      </c>
      <c r="K263" s="45">
        <f>SUMIF(E102:E153,"=GRENG",K102:K153)</f>
        <v>0</v>
      </c>
      <c r="L263" s="83">
        <f>SUMIF(E102:E153,"=GRENG",L102:L153)</f>
        <v>0</v>
      </c>
      <c r="M263" s="26">
        <f>SUMIF(E102:E153,"=GRENG",M102:M153)</f>
        <v>3</v>
      </c>
      <c r="N263" s="14">
        <f>SUMIF(E102:E153,"=GRENG",N102:N153)</f>
        <v>0</v>
      </c>
      <c r="O263" s="26">
        <f>SUMIF(E102:E153,"=GRENG",O102:O153)</f>
        <v>0</v>
      </c>
      <c r="P263" s="14">
        <f>SUMIF(E102:E153,"=GRENG",P102:P153)</f>
        <v>0</v>
      </c>
      <c r="Q263" s="26">
        <f>SUMIF(E102:E153,"=GRENG",Q102:Q153)</f>
        <v>3</v>
      </c>
      <c r="R263" s="14">
        <f>SUMIF(E102:E153,"=GRENG",R102:R153)</f>
        <v>0</v>
      </c>
      <c r="S263" s="45">
        <f>SUMIF(E102:E153,"=GRENG",S102:S153)</f>
        <v>28</v>
      </c>
      <c r="T263" s="83">
        <f>SUMIF(E102:E153,"=GRENG",T102:T153)</f>
        <v>6</v>
      </c>
      <c r="U263" s="26">
        <f>SUMIF(E102:E153,"=GRENG",U102:U153)</f>
        <v>6</v>
      </c>
      <c r="V263" s="14">
        <f>SUMIF(E102:E153,"=GRENG",V102:V153)</f>
        <v>0</v>
      </c>
      <c r="W263" s="45">
        <f>SUMIF(E102:E153,"=GRENG",W102:W153)</f>
        <v>0</v>
      </c>
      <c r="X263" s="6">
        <f>SUMIF(E102:E153,"=GRENG",X102:X153)</f>
        <v>0</v>
      </c>
      <c r="Y263" s="26">
        <f t="shared" si="31"/>
        <v>54</v>
      </c>
      <c r="Z263" s="14">
        <f t="shared" si="32"/>
        <v>7</v>
      </c>
      <c r="AA263">
        <f t="shared" si="33"/>
        <v>61</v>
      </c>
    </row>
    <row r="264" spans="2:27" ht="12.75">
      <c r="B264" s="145" t="s">
        <v>22</v>
      </c>
      <c r="C264" s="146"/>
      <c r="D264" s="147"/>
      <c r="E264" s="150" t="s">
        <v>45</v>
      </c>
      <c r="F264" s="151"/>
      <c r="G264" s="26">
        <f>SUMIF(E102:E153,"=GRELS",G102:G153)</f>
        <v>0</v>
      </c>
      <c r="H264" s="83">
        <f>SUMIF(E102:E153,"=GRELS",H102:H153)</f>
        <v>6</v>
      </c>
      <c r="I264" s="26">
        <f>SUMIF(E102:E153,"=GRELS",I102:I153)</f>
        <v>3</v>
      </c>
      <c r="J264" s="14">
        <f>SUMIF(E102:E153,"=GRELS",J102:J153)</f>
        <v>1</v>
      </c>
      <c r="K264" s="45">
        <f>SUMIF(E102:E153,"=GRELS",K102:K153)</f>
        <v>0</v>
      </c>
      <c r="L264" s="83">
        <f>SUMIF(E102:E153,"=GRELS",L102:L153)</f>
        <v>1</v>
      </c>
      <c r="M264" s="26">
        <f>SUMIF(E102:E153,"=GRELS",M102:M153)</f>
        <v>0</v>
      </c>
      <c r="N264" s="14">
        <f>SUMIF(E102:E153,"=GRELS",N102:N153)</f>
        <v>2</v>
      </c>
      <c r="O264" s="26">
        <f>SUMIF(E102:E153,"=GRELS",O102:O153)</f>
        <v>0</v>
      </c>
      <c r="P264" s="14">
        <f>SUMIF(E102:E153,"=GRELS",P102:P153)</f>
        <v>0</v>
      </c>
      <c r="Q264" s="26">
        <f>SUMIF(E102:E153,"=GRELS",Q102:Q153)</f>
        <v>0</v>
      </c>
      <c r="R264" s="14">
        <f>SUMIF(E102:E153,"=GRELS",R102:R153)</f>
        <v>4</v>
      </c>
      <c r="S264" s="45">
        <f>SUMIF(E102:E153,"=GRELS",S102:S153)</f>
        <v>27</v>
      </c>
      <c r="T264" s="83">
        <f>SUMIF(E102:E153,"=GRELS",T102:T153)</f>
        <v>34</v>
      </c>
      <c r="U264" s="26">
        <f>SUMIF(E102:E153,"=GRELS",U102:U153)</f>
        <v>6</v>
      </c>
      <c r="V264" s="14">
        <f>SUMIF(E102:E153,"=GRELS",V102:V153)</f>
        <v>4</v>
      </c>
      <c r="W264" s="45">
        <f>SUMIF(E102:E153,"=GRELS",W102:W153)</f>
        <v>0</v>
      </c>
      <c r="X264" s="6">
        <f>SUMIF(E102:E153,"=GRELS",X102:X153)</f>
        <v>1</v>
      </c>
      <c r="Y264" s="26">
        <f t="shared" si="31"/>
        <v>36</v>
      </c>
      <c r="Z264" s="14">
        <f t="shared" si="32"/>
        <v>53</v>
      </c>
      <c r="AA264">
        <f t="shared" si="33"/>
        <v>89</v>
      </c>
    </row>
    <row r="265" spans="2:27" ht="12.75">
      <c r="B265" s="145" t="s">
        <v>23</v>
      </c>
      <c r="C265" s="146"/>
      <c r="D265" s="147"/>
      <c r="E265" s="150" t="s">
        <v>46</v>
      </c>
      <c r="F265" s="151"/>
      <c r="G265" s="26">
        <f>SUMIF(E102:E153,"=GRHSS",G102:G153)</f>
        <v>1</v>
      </c>
      <c r="H265" s="83">
        <f>SUMIF(E102:E153,"=GRHSS",H102:H153)</f>
        <v>3</v>
      </c>
      <c r="I265" s="26">
        <f>SUMIF(E102:E153,"=GRHSS",I102:I153)</f>
        <v>1</v>
      </c>
      <c r="J265" s="14">
        <f>SUMIF(E102:E153,"=GRHSS",J102:J153)</f>
        <v>3</v>
      </c>
      <c r="K265" s="45">
        <f>SUMIF(E102:E153,"=GRHSS",K102:K153)</f>
        <v>1</v>
      </c>
      <c r="L265" s="83">
        <f>SUMIF(E102:E153,"=GRHSS",L102:L153)</f>
        <v>0</v>
      </c>
      <c r="M265" s="26">
        <f>SUMIF(E102:E153,"=GRHSS",M102:M153)</f>
        <v>1</v>
      </c>
      <c r="N265" s="14">
        <f>SUMIF(E102:E153,"=GRHSS",N102:N153)</f>
        <v>2</v>
      </c>
      <c r="O265" s="26">
        <f>SUMIF(E102:E153,"=GRHSS",O102:O153)</f>
        <v>0</v>
      </c>
      <c r="P265" s="14">
        <f>SUMIF(E102:E153,"=GRHSS",P102:P153)</f>
        <v>1</v>
      </c>
      <c r="Q265" s="26">
        <f>SUMIF(E102:E153,"=GRHSS",Q102:Q153)</f>
        <v>0</v>
      </c>
      <c r="R265" s="14">
        <f>SUMIF(E102:E153,"=GRHSS",R102:R153)</f>
        <v>4</v>
      </c>
      <c r="S265" s="45">
        <f>SUMIF(E102:E153,"=GRHSS",S102:S153)</f>
        <v>10</v>
      </c>
      <c r="T265" s="83">
        <f>SUMIF(E102:E153,"=GRHSS",T102:T153)</f>
        <v>56</v>
      </c>
      <c r="U265" s="26">
        <f>SUMIF(E102:E153,"=GRHSS",U102:U153)</f>
        <v>1</v>
      </c>
      <c r="V265" s="14">
        <f>SUMIF(E102:E153,"=GRHSS",V102:V153)</f>
        <v>4</v>
      </c>
      <c r="W265" s="45">
        <f>SUMIF(E102:E153,"=GRHSS",W102:W153)</f>
        <v>0</v>
      </c>
      <c r="X265" s="6">
        <f>SUMIF(E102:E153,"=GRHSS",X102:X153)</f>
        <v>0</v>
      </c>
      <c r="Y265" s="26">
        <f t="shared" si="31"/>
        <v>15</v>
      </c>
      <c r="Z265" s="14">
        <f t="shared" si="32"/>
        <v>73</v>
      </c>
      <c r="AA265">
        <f t="shared" si="33"/>
        <v>88</v>
      </c>
    </row>
    <row r="266" spans="2:27" ht="12.75">
      <c r="B266" s="158" t="s">
        <v>512</v>
      </c>
      <c r="C266" s="159"/>
      <c r="D266" s="160"/>
      <c r="E266" s="161" t="s">
        <v>474</v>
      </c>
      <c r="F266" s="151"/>
      <c r="G266" s="26">
        <f>SUMIF(E102:E153,"=LABOR",G102:G153)</f>
        <v>0</v>
      </c>
      <c r="H266" s="83">
        <f>SUMIF(E102:E153,"=LABOR",H102:H153)</f>
        <v>0</v>
      </c>
      <c r="I266" s="26">
        <f>SUMIF(E102:E153,"=LABOR",I102:I153)</f>
        <v>0</v>
      </c>
      <c r="J266" s="14">
        <f>SUMIF(E102:E153,"=LABOR",J102:J153)</f>
        <v>0</v>
      </c>
      <c r="K266" s="45">
        <f>SUMIF(E102:E153,"=LABOR",K102:K153)</f>
        <v>0</v>
      </c>
      <c r="L266" s="83">
        <f>SUMIF(E102:E153,"=LABOR",L102:L153)</f>
        <v>0</v>
      </c>
      <c r="M266" s="26">
        <f>SUMIF(E102:E153,"=LABOR",M102:M153)</f>
        <v>0</v>
      </c>
      <c r="N266" s="14">
        <f>SUMIF(E102:E153,"=LABOR",N102:N153)</f>
        <v>1</v>
      </c>
      <c r="O266" s="26">
        <f>SUMIF(E102:E153,"=LABOR",O102:O153)</f>
        <v>0</v>
      </c>
      <c r="P266" s="14">
        <f>SUMIF(E102:E153,"=LABOR",P102:P153)</f>
        <v>0</v>
      </c>
      <c r="Q266" s="26">
        <f>SUMIF(E102:E153,"=LABOR",Q102:Q153)</f>
        <v>0</v>
      </c>
      <c r="R266" s="14">
        <f>SUMIF(E102:E153,"=LABOR",R102:R153)</f>
        <v>0</v>
      </c>
      <c r="S266" s="45">
        <f>SUMIF(E102:E153,"=LABOR",S102:S153)</f>
        <v>0</v>
      </c>
      <c r="T266" s="83">
        <f>SUMIF(E102:E153,"=LABOR",T102:T153)</f>
        <v>3</v>
      </c>
      <c r="U266" s="26">
        <f>SUMIF(E102:E153,"=LABOR",U102:U153)</f>
        <v>0</v>
      </c>
      <c r="V266" s="14">
        <f>SUMIF(E102:E153,"=LABOR",V102:V153)</f>
        <v>1</v>
      </c>
      <c r="W266" s="45">
        <f>SUMIF(E102:E153,"=LABOR",W102:W153)</f>
        <v>0</v>
      </c>
      <c r="X266" s="6">
        <f>SUMIF(E102:E153,"=LABOR",X102:X153)</f>
        <v>0</v>
      </c>
      <c r="Y266" s="26">
        <f>G266+I266+K266+M266+O266+Q266+S266+U266+W266</f>
        <v>0</v>
      </c>
      <c r="Z266" s="14">
        <f>H266+J266+L266+N266+P266+R266+T266+V266+X266</f>
        <v>5</v>
      </c>
      <c r="AA266">
        <f>SUM(Y266:Z266)</f>
        <v>5</v>
      </c>
    </row>
    <row r="267" spans="2:27" ht="12.75">
      <c r="B267" s="145" t="s">
        <v>24</v>
      </c>
      <c r="C267" s="146"/>
      <c r="D267" s="147"/>
      <c r="E267" s="150" t="s">
        <v>49</v>
      </c>
      <c r="F267" s="151"/>
      <c r="G267" s="26">
        <f>SUMIF(E102:E153,"=GRNUR",G102:G153)</f>
        <v>0</v>
      </c>
      <c r="H267" s="83">
        <f>SUMIF(E102:E153,"=GRNUR",H102:H153)</f>
        <v>1</v>
      </c>
      <c r="I267" s="26">
        <f>SUMIF(E102:E153,"=GRNUR",I102:I153)</f>
        <v>0</v>
      </c>
      <c r="J267" s="14">
        <f>SUMIF(E102:E153,"=GRNUR",J102:J153)</f>
        <v>0</v>
      </c>
      <c r="K267" s="45">
        <f>SUMIF(E102:E153,"=GRNUR",K102:K153)</f>
        <v>0</v>
      </c>
      <c r="L267" s="83">
        <f>SUMIF(E102:E153,"=GRNUR",L102:L153)</f>
        <v>0</v>
      </c>
      <c r="M267" s="26">
        <f>SUMIF(E102:E153,"=GRNUR",M102:M153)</f>
        <v>0</v>
      </c>
      <c r="N267" s="14">
        <f>SUMIF(E102:E153,"=GRNUR",N102:N153)</f>
        <v>0</v>
      </c>
      <c r="O267" s="26">
        <f>SUMIF(E102:E153,"=GRNUR",O102:O153)</f>
        <v>0</v>
      </c>
      <c r="P267" s="14">
        <f>SUMIF(E102:E153,"=GRNUR",P102:P153)</f>
        <v>0</v>
      </c>
      <c r="Q267" s="26">
        <f>SUMIF(E102:E153,"=GRNUR",Q102:Q153)</f>
        <v>0</v>
      </c>
      <c r="R267" s="14">
        <f>SUMIF(E102:E153,"=GRNUR",R102:R153)</f>
        <v>1</v>
      </c>
      <c r="S267" s="45">
        <f>SUMIF(E102:E153,"=GRNUR",S102:S153)</f>
        <v>1</v>
      </c>
      <c r="T267" s="83">
        <f>SUMIF(E102:E153,"=GRNUR",T102:T153)</f>
        <v>18</v>
      </c>
      <c r="U267" s="26">
        <f>SUMIF(E102:E153,"=GRNUR",U102:U153)</f>
        <v>0</v>
      </c>
      <c r="V267" s="14">
        <f>SUMIF(E102:E153,"=GRNUR",V102:V153)</f>
        <v>4</v>
      </c>
      <c r="W267" s="45">
        <f>SUMIF(E102:E153,"=GRNUR",W102:W153)</f>
        <v>0</v>
      </c>
      <c r="X267" s="6">
        <f>SUMIF(E102:E153,"=GRNUR",X102:X153)</f>
        <v>0</v>
      </c>
      <c r="Y267" s="26">
        <f t="shared" si="31"/>
        <v>1</v>
      </c>
      <c r="Z267" s="14">
        <f t="shared" si="32"/>
        <v>24</v>
      </c>
      <c r="AA267">
        <f t="shared" si="33"/>
        <v>25</v>
      </c>
    </row>
    <row r="268" spans="2:27" ht="12.75">
      <c r="B268" s="166" t="s">
        <v>25</v>
      </c>
      <c r="C268" s="167"/>
      <c r="D268" s="167"/>
      <c r="E268" s="168" t="s">
        <v>48</v>
      </c>
      <c r="F268" s="169"/>
      <c r="G268" s="26">
        <f>SUMIF(E102:E153,"=GOCG",G102:G153)</f>
        <v>0</v>
      </c>
      <c r="H268" s="83">
        <f>SUMIF(E102:E153,"=GOCG",H102:H153)</f>
        <v>2</v>
      </c>
      <c r="I268" s="26">
        <f>SUMIF(E102:E153,"=GOCG",I102:I153)</f>
        <v>0</v>
      </c>
      <c r="J268" s="14">
        <f>SUMIF(E102:E153,"=GOCG",J102:J153)</f>
        <v>0</v>
      </c>
      <c r="K268" s="45">
        <f>SUMIF(E102:E153,"=GOCG",K102:K153)</f>
        <v>0</v>
      </c>
      <c r="L268" s="83">
        <f>SUMIF(E102:E153,"=GOCG",L102:L153)</f>
        <v>0</v>
      </c>
      <c r="M268" s="26">
        <f>SUMIF(E102:E153,"=GOCG",M102:M153)</f>
        <v>0</v>
      </c>
      <c r="N268" s="14">
        <f>SUMIF(E102:E153,"=GOCG",N102:N153)</f>
        <v>0</v>
      </c>
      <c r="O268" s="26">
        <f>SUMIF(E102:E153,"=GOCE",O102:O153)</f>
        <v>0</v>
      </c>
      <c r="P268" s="14">
        <f>SUMIF(E102:E153,"=GOCG",P102:P153)</f>
        <v>0</v>
      </c>
      <c r="Q268" s="26">
        <f>SUMIF(E102:E153,"=GOCG",Q102:Q153)</f>
        <v>0</v>
      </c>
      <c r="R268" s="14">
        <f>SUMIF(E102:E153,"=GOCG",R102:R153)</f>
        <v>0</v>
      </c>
      <c r="S268" s="45">
        <f>SUMIF(E102:E153,"=GOCG",S102:S153)</f>
        <v>3</v>
      </c>
      <c r="T268" s="83">
        <f>SUMIF(E102:E153,"=GOCG",T102:T153)</f>
        <v>8</v>
      </c>
      <c r="U268" s="26">
        <f>SUMIF(E102:E153,"=GOCG",U102:U153)</f>
        <v>0</v>
      </c>
      <c r="V268" s="14">
        <f>SUMIF(E102:E153,"=GOCG",V102:V153)</f>
        <v>1</v>
      </c>
      <c r="W268" s="45">
        <f>SUMIF(E102:E153,"=GOCG",W102:W153)</f>
        <v>0</v>
      </c>
      <c r="X268" s="6">
        <f>SUMIF(E102:E153,"=GOCG",X102:X153)</f>
        <v>0</v>
      </c>
      <c r="Y268" s="26">
        <f t="shared" si="31"/>
        <v>3</v>
      </c>
      <c r="Z268" s="14">
        <f t="shared" si="32"/>
        <v>11</v>
      </c>
      <c r="AA268">
        <f t="shared" si="33"/>
        <v>14</v>
      </c>
    </row>
    <row r="269" spans="2:27" ht="12.75">
      <c r="B269" s="166" t="s">
        <v>26</v>
      </c>
      <c r="C269" s="167"/>
      <c r="D269" s="167"/>
      <c r="E269" s="168" t="s">
        <v>50</v>
      </c>
      <c r="F269" s="169"/>
      <c r="G269" s="26">
        <f>SUMIF(E102:E153,"=GRPH",G102:G153)</f>
        <v>0</v>
      </c>
      <c r="H269" s="83">
        <f>SUMIF(E102:E153,"=GRPH",H102:H153)</f>
        <v>2</v>
      </c>
      <c r="I269" s="26">
        <f>SUMIF(E102:E153,"=GRPH",I102:I153)</f>
        <v>0</v>
      </c>
      <c r="J269" s="14">
        <f>SUMIF(E102:E153,"=GRPH",J102:J153)</f>
        <v>0</v>
      </c>
      <c r="K269" s="45">
        <f>SUMIF(E102:E153,"=GRPH",K102:K153)</f>
        <v>0</v>
      </c>
      <c r="L269" s="83">
        <f>SUMIF(E102:E153,"=GRPH",L102:L153)</f>
        <v>0</v>
      </c>
      <c r="M269" s="26">
        <f>SUMIF(E102:E153,"=GRPH",M102:M153)</f>
        <v>0</v>
      </c>
      <c r="N269" s="14">
        <f>SUMIF(E102:E153,"=GRPH",N102:N153)</f>
        <v>0</v>
      </c>
      <c r="O269" s="26">
        <f>SUMIF(E102:E153,"=GRPH",O102:O153)</f>
        <v>0</v>
      </c>
      <c r="P269" s="14">
        <f>SUMIF(E102:E153,"=GRPH",P102:P153)</f>
        <v>0</v>
      </c>
      <c r="Q269" s="26">
        <f>SUMIF(E102:E153,"=GRPH",Q102:Q153)</f>
        <v>0</v>
      </c>
      <c r="R269" s="14">
        <f>SUMIF(E102:E153,"=GRPH",R102:R153)</f>
        <v>0</v>
      </c>
      <c r="S269" s="45">
        <f>SUMIF(E102:E153,"=GRPH",S102:S153)</f>
        <v>2</v>
      </c>
      <c r="T269" s="83">
        <f>SUMIF(E102:E153,"=GRPH",T102:T153)</f>
        <v>2</v>
      </c>
      <c r="U269" s="26">
        <f>SUMIF(E102:E153,"=GRPH",U102:U153)</f>
        <v>0</v>
      </c>
      <c r="V269" s="14">
        <f>SUMIF(E102:E153,"=GRPH",V102:V153)</f>
        <v>0</v>
      </c>
      <c r="W269" s="45">
        <f>SUMIF(E102:E153,"=GRPH",W102:W153)</f>
        <v>0</v>
      </c>
      <c r="X269" s="6">
        <f>SUMIF(E102:E153,"=GRPH",X102:X153)</f>
        <v>0</v>
      </c>
      <c r="Y269" s="26">
        <f t="shared" si="31"/>
        <v>2</v>
      </c>
      <c r="Z269" s="14">
        <f t="shared" si="32"/>
        <v>4</v>
      </c>
      <c r="AA269">
        <f t="shared" si="33"/>
        <v>6</v>
      </c>
    </row>
    <row r="270" spans="2:27" ht="12.75">
      <c r="B270" s="162" t="s">
        <v>39</v>
      </c>
      <c r="C270" s="163"/>
      <c r="D270" s="163"/>
      <c r="E270" s="164" t="s">
        <v>33</v>
      </c>
      <c r="F270" s="165"/>
      <c r="G270" s="27">
        <f>SUMIF(E102:E153,"=GS",G102:G153)</f>
        <v>0</v>
      </c>
      <c r="H270" s="84">
        <f>SUMIF(E102:E153,"=GS",H102:H153)</f>
        <v>0</v>
      </c>
      <c r="I270" s="27">
        <f>SUMIF(E102:E153,"=GS",I102:I153)</f>
        <v>0</v>
      </c>
      <c r="J270" s="17">
        <f>SUMIF(E102:E153,"=GS",J102:J153)</f>
        <v>0</v>
      </c>
      <c r="K270" s="46">
        <f>SUMIF(E102:E153,"=GS",K102:K153)</f>
        <v>0</v>
      </c>
      <c r="L270" s="84">
        <f>SUMIF(E102:E153,"=GS",L102:L153)</f>
        <v>0</v>
      </c>
      <c r="M270" s="27">
        <f>SUMIF(E102:E153,"=GS",M102:M153)</f>
        <v>0</v>
      </c>
      <c r="N270" s="17">
        <f>SUMIF(E102:E153,"=GS",N102:N153)</f>
        <v>0</v>
      </c>
      <c r="O270" s="27">
        <f>SUMIF(E102:E153,"=GS",O102:O153)</f>
        <v>0</v>
      </c>
      <c r="P270" s="17">
        <f>SUMIF(E102:E153,"=GS",P102:P153)</f>
        <v>0</v>
      </c>
      <c r="Q270" s="27">
        <f>SUMIF(E102:E153,"=GS",Q102:Q153)</f>
        <v>0</v>
      </c>
      <c r="R270" s="17">
        <f>SUMIF(E102:E153,"=GS",R102:R153)</f>
        <v>0</v>
      </c>
      <c r="S270" s="46">
        <f>SUMIF(E102:E153,"=GS",S102:S153)</f>
        <v>0</v>
      </c>
      <c r="T270" s="84">
        <f>SUMIF(E102:E153,"=GS",T102:T153)</f>
        <v>0</v>
      </c>
      <c r="U270" s="27">
        <f>SUMIF(E102:E153,"=GS",U102:U153)</f>
        <v>0</v>
      </c>
      <c r="V270" s="17">
        <f>SUMIF(E102:E153,"=GS",V102:V153)</f>
        <v>0</v>
      </c>
      <c r="W270" s="46">
        <f>SUMIF(E102:E153,"=GS",W102:W153)</f>
        <v>0</v>
      </c>
      <c r="X270" s="15">
        <f>SUMIF(E102:E153,"=GS",X102:X153)</f>
        <v>0</v>
      </c>
      <c r="Y270" s="27">
        <f t="shared" si="31"/>
        <v>0</v>
      </c>
      <c r="Z270" s="17">
        <f t="shared" si="32"/>
        <v>0</v>
      </c>
      <c r="AA270">
        <f t="shared" si="33"/>
        <v>0</v>
      </c>
    </row>
    <row r="271" spans="2:27" ht="12.75">
      <c r="B271" s="31" t="s">
        <v>27</v>
      </c>
      <c r="G271">
        <f>SUM(G261:G270)</f>
        <v>20</v>
      </c>
      <c r="H271">
        <f>SUM(H261:H270)</f>
        <v>26</v>
      </c>
      <c r="I271">
        <f>SUM(I261:I270)</f>
        <v>8</v>
      </c>
      <c r="J271">
        <f>SUM(J261:J270)</f>
        <v>15</v>
      </c>
      <c r="K271">
        <f aca="true" t="shared" si="34" ref="K271:AA271">SUM(K261:K270)</f>
        <v>1</v>
      </c>
      <c r="L271">
        <f t="shared" si="34"/>
        <v>3</v>
      </c>
      <c r="M271">
        <f t="shared" si="34"/>
        <v>8</v>
      </c>
      <c r="N271">
        <f t="shared" si="34"/>
        <v>6</v>
      </c>
      <c r="O271">
        <f>SUM(O261:O270)</f>
        <v>0</v>
      </c>
      <c r="P271">
        <f>SUM(P261:P270)</f>
        <v>1</v>
      </c>
      <c r="Q271">
        <f t="shared" si="34"/>
        <v>8</v>
      </c>
      <c r="R271">
        <f t="shared" si="34"/>
        <v>16</v>
      </c>
      <c r="S271" s="38">
        <f t="shared" si="34"/>
        <v>158</v>
      </c>
      <c r="T271" s="38">
        <f t="shared" si="34"/>
        <v>207</v>
      </c>
      <c r="U271" s="38">
        <f t="shared" si="34"/>
        <v>33</v>
      </c>
      <c r="V271" s="38">
        <f t="shared" si="34"/>
        <v>30</v>
      </c>
      <c r="W271" s="38">
        <f>SUM(W261:W270)</f>
        <v>1</v>
      </c>
      <c r="X271" s="38">
        <f>SUM(X261:X270)</f>
        <v>3</v>
      </c>
      <c r="Y271">
        <f t="shared" si="34"/>
        <v>237</v>
      </c>
      <c r="Z271">
        <f t="shared" si="34"/>
        <v>307</v>
      </c>
      <c r="AA271">
        <f t="shared" si="34"/>
        <v>544</v>
      </c>
    </row>
    <row r="272" spans="2:24" ht="12.75">
      <c r="B272" s="31"/>
      <c r="S272" s="38"/>
      <c r="T272" s="38"/>
      <c r="U272" s="38"/>
      <c r="V272" s="38"/>
      <c r="W272" s="38"/>
      <c r="X272" s="38"/>
    </row>
    <row r="274" spans="3:26" ht="12.75">
      <c r="C274" s="2" t="s">
        <v>16</v>
      </c>
      <c r="G274" s="130" t="s">
        <v>9</v>
      </c>
      <c r="H274" s="130"/>
      <c r="I274" s="130" t="s">
        <v>11</v>
      </c>
      <c r="J274" s="130"/>
      <c r="K274" s="130" t="s">
        <v>10</v>
      </c>
      <c r="L274" s="130"/>
      <c r="M274" s="130" t="s">
        <v>437</v>
      </c>
      <c r="N274" s="130"/>
      <c r="O274" s="128" t="s">
        <v>438</v>
      </c>
      <c r="P274" s="129"/>
      <c r="Q274" s="130" t="s">
        <v>3</v>
      </c>
      <c r="R274" s="130"/>
      <c r="S274" s="130" t="s">
        <v>4</v>
      </c>
      <c r="T274" s="130"/>
      <c r="U274" s="130" t="s">
        <v>5</v>
      </c>
      <c r="V274" s="130"/>
      <c r="W274" s="128" t="s">
        <v>94</v>
      </c>
      <c r="X274" s="129"/>
      <c r="Y274" s="130" t="s">
        <v>13</v>
      </c>
      <c r="Z274" s="130"/>
    </row>
    <row r="275" spans="2:27" ht="12.75">
      <c r="B275" s="2" t="s">
        <v>56</v>
      </c>
      <c r="E275" s="30" t="s">
        <v>57</v>
      </c>
      <c r="G275" s="24" t="s">
        <v>0</v>
      </c>
      <c r="H275" s="24" t="s">
        <v>6</v>
      </c>
      <c r="I275" s="24" t="s">
        <v>0</v>
      </c>
      <c r="J275" s="24" t="s">
        <v>6</v>
      </c>
      <c r="K275" s="24" t="s">
        <v>0</v>
      </c>
      <c r="L275" s="24" t="s">
        <v>6</v>
      </c>
      <c r="M275" s="33" t="s">
        <v>0</v>
      </c>
      <c r="N275" s="33" t="s">
        <v>6</v>
      </c>
      <c r="O275" s="33" t="s">
        <v>0</v>
      </c>
      <c r="P275" s="33" t="s">
        <v>6</v>
      </c>
      <c r="Q275" s="24" t="s">
        <v>0</v>
      </c>
      <c r="R275" s="24" t="s">
        <v>6</v>
      </c>
      <c r="S275" s="24" t="s">
        <v>0</v>
      </c>
      <c r="T275" s="24" t="s">
        <v>6</v>
      </c>
      <c r="U275" s="24" t="s">
        <v>0</v>
      </c>
      <c r="V275" s="24" t="s">
        <v>6</v>
      </c>
      <c r="W275" s="33" t="s">
        <v>0</v>
      </c>
      <c r="X275" s="33" t="s">
        <v>6</v>
      </c>
      <c r="Y275" s="24" t="s">
        <v>0</v>
      </c>
      <c r="Z275" s="24" t="s">
        <v>6</v>
      </c>
      <c r="AA275" s="28" t="s">
        <v>1</v>
      </c>
    </row>
    <row r="276" spans="2:27" ht="12.75">
      <c r="B276" s="140" t="s">
        <v>19</v>
      </c>
      <c r="C276" s="141"/>
      <c r="D276" s="142"/>
      <c r="E276" s="143" t="s">
        <v>44</v>
      </c>
      <c r="F276" s="144"/>
      <c r="G276" s="25">
        <f>SUMIF(E163:E192,"=GRAS",G163:G192)</f>
        <v>2</v>
      </c>
      <c r="H276" s="82">
        <f>SUMIF(E163:E192,"=GRAS",H163:H192)</f>
        <v>4</v>
      </c>
      <c r="I276" s="25">
        <f>SUMIF(E163:E192,"=GRAS",I163:I192)</f>
        <v>1</v>
      </c>
      <c r="J276" s="13">
        <f>SUMIF(E163:E192,"=GRAS",J163:J192)</f>
        <v>1</v>
      </c>
      <c r="K276" s="47">
        <f>SUMIF(E163:E192,"=GRAS",K163:K192)</f>
        <v>0</v>
      </c>
      <c r="L276" s="82">
        <f>SUMIF(E163:E192,"=GRAS",L163:L192)</f>
        <v>0</v>
      </c>
      <c r="M276" s="25">
        <f>SUMIF(E163:E192,"=GRAS",M163:M192)</f>
        <v>0</v>
      </c>
      <c r="N276" s="13">
        <f>SUMIF(E163:E192,"=GRAS",N163:N192)</f>
        <v>1</v>
      </c>
      <c r="O276" s="25">
        <f>SUMIF(E163:E192,"=GRAS",O163:O192)</f>
        <v>0</v>
      </c>
      <c r="P276" s="13">
        <f>SUMIF(E163:E192,"=GRAS",P163:P192)</f>
        <v>0</v>
      </c>
      <c r="Q276" s="25">
        <f>SUMIF(E163:E192,"=GRAS",Q163:Q192)</f>
        <v>0</v>
      </c>
      <c r="R276" s="13">
        <f>SUMIF(E163:E192,"=GRAS",R163:R192)</f>
        <v>0</v>
      </c>
      <c r="S276" s="47">
        <f>SUMIF(E163:E192,"=GRAS",S163:S192)</f>
        <v>11</v>
      </c>
      <c r="T276" s="82">
        <f>SUMIF(E163:E192,"=GRAS",T163:T192)</f>
        <v>10</v>
      </c>
      <c r="U276" s="25">
        <f>SUMIF(E163:E192,"=GRAS",U163:U192)</f>
        <v>1</v>
      </c>
      <c r="V276" s="13">
        <f>SUMIF(E163:E192,"=GRAS",V163:V192)</f>
        <v>6</v>
      </c>
      <c r="W276" s="47">
        <f>SUMIF(E163:E192,"=GRAS",W163:W192)</f>
        <v>0</v>
      </c>
      <c r="X276" s="11">
        <f>SUMIF(E163:E192,"=GRAS",X163:X192)</f>
        <v>0</v>
      </c>
      <c r="Y276" s="25">
        <f aca="true" t="shared" si="35" ref="Y276:Y283">G276+I276+K276+M276+O276+Q276+S276+U276+W276</f>
        <v>15</v>
      </c>
      <c r="Z276" s="13">
        <f aca="true" t="shared" si="36" ref="Z276:Z283">H276+J276+L276+N276+P276+R276+T276+V276+X276</f>
        <v>22</v>
      </c>
      <c r="AA276">
        <f aca="true" t="shared" si="37" ref="AA276:AA283">SUM(Y276:Z276)</f>
        <v>37</v>
      </c>
    </row>
    <row r="277" spans="2:27" ht="12.75">
      <c r="B277" s="145" t="s">
        <v>20</v>
      </c>
      <c r="C277" s="146"/>
      <c r="D277" s="147"/>
      <c r="E277" s="148" t="s">
        <v>51</v>
      </c>
      <c r="F277" s="149"/>
      <c r="G277" s="26">
        <f>SUMIF(E163:E192,"=GRBUS",G163:G192)</f>
        <v>1</v>
      </c>
      <c r="H277" s="83">
        <f>SUMIF(E163:E192,"=GRBUS",H163:H192)</f>
        <v>0</v>
      </c>
      <c r="I277" s="26">
        <f>SUMIF(E163:E192,"=GRBUS",I163:I192)</f>
        <v>0</v>
      </c>
      <c r="J277" s="14">
        <f>SUMIF(E163:E192,"=GRBUS",J163:J192)</f>
        <v>0</v>
      </c>
      <c r="K277" s="45">
        <f>SUMIF(E163:E192,"=GRBUS",K163:K192)</f>
        <v>0</v>
      </c>
      <c r="L277" s="83">
        <f>SUMIF(E163:E192,"=GRBUS",L163:L192)</f>
        <v>0</v>
      </c>
      <c r="M277" s="26">
        <f>SUMIF(E163:E192,"=GRBUS",M163:M192)</f>
        <v>0</v>
      </c>
      <c r="N277" s="14">
        <f>SUMIF(E163:E192,"=GRBUS",N163:N192)</f>
        <v>0</v>
      </c>
      <c r="O277" s="26">
        <f>SUMIF(E163:E192,"=GRBUS",O163:O192)</f>
        <v>0</v>
      </c>
      <c r="P277" s="14">
        <f>SUMIF(E163:E192,"=GRBUS",P163:P192)</f>
        <v>0</v>
      </c>
      <c r="Q277" s="26">
        <f>SUMIF(E163:E192,"=GRBUS",Q163:Q192)</f>
        <v>0</v>
      </c>
      <c r="R277" s="14">
        <f>SUMIF(E163:E192,"=GRBUS",R163:R192)</f>
        <v>0</v>
      </c>
      <c r="S277" s="45">
        <f>SUMIF(E163:E192,"=GRBUS",S163:S192)</f>
        <v>0</v>
      </c>
      <c r="T277" s="83">
        <f>SUMIF(E163:E192,"=GRBUS",T163:T192)</f>
        <v>0</v>
      </c>
      <c r="U277" s="26">
        <f>SUMIF(E163:E192,"=GRBUS",U163:U192)</f>
        <v>0</v>
      </c>
      <c r="V277" s="14">
        <f>SUMIF(E163:E192,"=GRBUS",V163:V192)</f>
        <v>0</v>
      </c>
      <c r="W277" s="45">
        <f>SUMIF(E163:E192,"=GRBUS",W163:W192)</f>
        <v>0</v>
      </c>
      <c r="X277" s="6">
        <f>SUMIF(E163:E192,"=GRBUS",X163:X192)</f>
        <v>0</v>
      </c>
      <c r="Y277" s="26">
        <f t="shared" si="35"/>
        <v>1</v>
      </c>
      <c r="Z277" s="14">
        <f t="shared" si="36"/>
        <v>0</v>
      </c>
      <c r="AA277">
        <f t="shared" si="37"/>
        <v>1</v>
      </c>
    </row>
    <row r="278" spans="2:27" ht="12.75">
      <c r="B278" s="145" t="s">
        <v>21</v>
      </c>
      <c r="C278" s="146"/>
      <c r="D278" s="147"/>
      <c r="E278" s="148" t="s">
        <v>47</v>
      </c>
      <c r="F278" s="149"/>
      <c r="G278" s="26">
        <f>SUMIF(E163:E192,"=GRENG",G163:G192)</f>
        <v>6</v>
      </c>
      <c r="H278" s="83">
        <f>SUMIF(E163:E192,"=GRENG",H163:H192)</f>
        <v>1</v>
      </c>
      <c r="I278" s="26">
        <f>SUMIF(E163:E192,"=GRENG",I163:I192)</f>
        <v>0</v>
      </c>
      <c r="J278" s="14">
        <f>SUMIF(E163:E192,"=GRENG",J163:J192)</f>
        <v>0</v>
      </c>
      <c r="K278" s="45">
        <f>SUMIF(E163:E192,"=GRENG",K163:K192)</f>
        <v>0</v>
      </c>
      <c r="L278" s="83">
        <f>SUMIF(E163:E192,"=GRENG",L163:L192)</f>
        <v>0</v>
      </c>
      <c r="M278" s="26">
        <f>SUMIF(E163:E192,"=GRENG",M163:M192)</f>
        <v>2</v>
      </c>
      <c r="N278" s="14">
        <f>SUMIF(E163:E192,"=GRENG",N163:N192)</f>
        <v>0</v>
      </c>
      <c r="O278" s="26">
        <f>SUMIF(E163:E192,"=GRENG",O163:O192)</f>
        <v>0</v>
      </c>
      <c r="P278" s="14">
        <f>SUMIF(E163:E192,"=GRENG",P163:P192)</f>
        <v>0</v>
      </c>
      <c r="Q278" s="26">
        <f>SUMIF(E163:E192,"=GRENG",Q163:Q192)</f>
        <v>0</v>
      </c>
      <c r="R278" s="14">
        <f>SUMIF(E163:E192,"=GRENG",R163:R192)</f>
        <v>1</v>
      </c>
      <c r="S278" s="45">
        <f>SUMIF(E163:E192,"=GRENG",S163:S192)</f>
        <v>1</v>
      </c>
      <c r="T278" s="83">
        <f>SUMIF(E163:E192,"=GRENG",T163:T192)</f>
        <v>0</v>
      </c>
      <c r="U278" s="26">
        <f>SUMIF(E163:E192,"=GRENG",U163:U192)</f>
        <v>1</v>
      </c>
      <c r="V278" s="14">
        <f>SUMIF(E163:E192,"=GRENG",V163:V192)</f>
        <v>1</v>
      </c>
      <c r="W278" s="45">
        <f>SUMIF(E163:E192,"=GRENG",W163:W192)</f>
        <v>0</v>
      </c>
      <c r="X278" s="6">
        <f>SUMIF(E163:E192,"=GRENG",X163:X192)</f>
        <v>0</v>
      </c>
      <c r="Y278" s="26">
        <f t="shared" si="35"/>
        <v>10</v>
      </c>
      <c r="Z278" s="14">
        <f t="shared" si="36"/>
        <v>3</v>
      </c>
      <c r="AA278">
        <f t="shared" si="37"/>
        <v>13</v>
      </c>
    </row>
    <row r="279" spans="2:27" ht="12.75">
      <c r="B279" s="145" t="s">
        <v>22</v>
      </c>
      <c r="C279" s="146"/>
      <c r="D279" s="147"/>
      <c r="E279" s="150" t="s">
        <v>45</v>
      </c>
      <c r="F279" s="151"/>
      <c r="G279" s="26">
        <f>SUMIF(E163:E192,"=GRELS",G163:G192)</f>
        <v>0</v>
      </c>
      <c r="H279" s="83">
        <f>SUMIF(E163:E192,"=GRELS",H163:H192)</f>
        <v>1</v>
      </c>
      <c r="I279" s="26">
        <f>SUMIF(E163:E192,"=GRELS",I163:I192)</f>
        <v>0</v>
      </c>
      <c r="J279" s="14">
        <f>SUMIF(E163:E192,"=GRELS",J163:J192)</f>
        <v>0</v>
      </c>
      <c r="K279" s="45">
        <f>SUMIF(E163:E192,"=GRELS",K163:K192)</f>
        <v>0</v>
      </c>
      <c r="L279" s="83">
        <f>SUMIF(E163:E192,"=GRELS",L163:L192)</f>
        <v>0</v>
      </c>
      <c r="M279" s="26">
        <f>SUMIF(E163:E192,"=GRELS",M163:M192)</f>
        <v>1</v>
      </c>
      <c r="N279" s="14">
        <f>SUMIF(E163:E192,"=GRELS",N163:N192)</f>
        <v>1</v>
      </c>
      <c r="O279" s="26">
        <f>SUMIF(E163:E192,"=GRELS",O163:O192)</f>
        <v>0</v>
      </c>
      <c r="P279" s="14">
        <f>SUMIF(E163:E192,"=GRELS",P163:P192)</f>
        <v>0</v>
      </c>
      <c r="Q279" s="26">
        <f>SUMIF(E163:E192,"=GRELS",Q163:Q192)</f>
        <v>0</v>
      </c>
      <c r="R279" s="14">
        <f>SUMIF(E163:E192,"=GRELS",R163:R192)</f>
        <v>1</v>
      </c>
      <c r="S279" s="45">
        <f>SUMIF(E163:E192,"=GRELS",S163:S192)</f>
        <v>5</v>
      </c>
      <c r="T279" s="83">
        <f>SUMIF(E163:E192,"=GRELS",T163:T192)</f>
        <v>5</v>
      </c>
      <c r="U279" s="26">
        <f>SUMIF(E163:E192,"=GRELS",U163:U192)</f>
        <v>1</v>
      </c>
      <c r="V279" s="14">
        <f>SUMIF(E163:E192,"=GRELS",V163:V192)</f>
        <v>1</v>
      </c>
      <c r="W279" s="45">
        <f>SUMIF(E163:E192,"=GRELS",W163:W192)</f>
        <v>0</v>
      </c>
      <c r="X279" s="6">
        <f>SUMIF(E163:E192,"=GRELS",X163:X192)</f>
        <v>0</v>
      </c>
      <c r="Y279" s="26">
        <f t="shared" si="35"/>
        <v>7</v>
      </c>
      <c r="Z279" s="14">
        <f t="shared" si="36"/>
        <v>9</v>
      </c>
      <c r="AA279">
        <f t="shared" si="37"/>
        <v>16</v>
      </c>
    </row>
    <row r="280" spans="2:27" ht="12.75">
      <c r="B280" s="145" t="s">
        <v>23</v>
      </c>
      <c r="C280" s="146"/>
      <c r="D280" s="147"/>
      <c r="E280" s="150" t="s">
        <v>46</v>
      </c>
      <c r="F280" s="151"/>
      <c r="G280" s="26">
        <f>SUMIF(E163:E192,"=GRHSS",G163:G192)</f>
        <v>1</v>
      </c>
      <c r="H280" s="83">
        <f>SUMIF(E163:E192,"=GRHSS",H163:H192)</f>
        <v>1</v>
      </c>
      <c r="I280" s="26">
        <f>SUMIF(E163:E192,"=GRHSS",I163:I192)</f>
        <v>0</v>
      </c>
      <c r="J280" s="14">
        <f>SUMIF(E163:E192,"=GRHSS",J163:J192)</f>
        <v>1</v>
      </c>
      <c r="K280" s="45">
        <f>SUMIF(E163:E192,"=GRHSS",K163:K192)</f>
        <v>0</v>
      </c>
      <c r="L280" s="83">
        <f>SUMIF(E163:E192,"=GRHSS",L163:L192)</f>
        <v>0</v>
      </c>
      <c r="M280" s="26">
        <f>SUMIF(E163:E192,"=GRHSS",M163:M192)</f>
        <v>1</v>
      </c>
      <c r="N280" s="14">
        <f>SUMIF(E163:E192,"=GRHSS",N163:N192)</f>
        <v>0</v>
      </c>
      <c r="O280" s="26">
        <f>SUMIF(E163:E192,"=GRHSS",O163:O192)</f>
        <v>0</v>
      </c>
      <c r="P280" s="14">
        <f>SUMIF(E163:E192,"=GRHSS",P163:P192)</f>
        <v>0</v>
      </c>
      <c r="Q280" s="26">
        <f>SUMIF(E163:E192,"=GRHSS",Q163:Q192)</f>
        <v>0</v>
      </c>
      <c r="R280" s="14">
        <f>SUMIF(E163:E192,"=GRHSS",R163:R192)</f>
        <v>0</v>
      </c>
      <c r="S280" s="45">
        <f>SUMIF(E163:E192,"=GRHSS",S163:S192)</f>
        <v>9</v>
      </c>
      <c r="T280" s="83">
        <f>SUMIF(E163:E192,"=GRHSS",T163:T192)</f>
        <v>17</v>
      </c>
      <c r="U280" s="26">
        <f>SUMIF(E163:E192,"=GRHSS",U163:U192)</f>
        <v>2</v>
      </c>
      <c r="V280" s="14">
        <f>SUMIF(E163:E192,"=GRHSS",V163:V192)</f>
        <v>8</v>
      </c>
      <c r="W280" s="45">
        <f>SUMIF(E163:E192,"=GRHSS",W163:W192)</f>
        <v>0</v>
      </c>
      <c r="X280" s="6">
        <f>SUMIF(E163:E192,"=GRHSS",X163:X192)</f>
        <v>0</v>
      </c>
      <c r="Y280" s="26">
        <f t="shared" si="35"/>
        <v>13</v>
      </c>
      <c r="Z280" s="14">
        <f t="shared" si="36"/>
        <v>27</v>
      </c>
      <c r="AA280">
        <f t="shared" si="37"/>
        <v>40</v>
      </c>
    </row>
    <row r="281" spans="2:27" ht="12.75">
      <c r="B281" s="145" t="s">
        <v>24</v>
      </c>
      <c r="C281" s="146"/>
      <c r="D281" s="147"/>
      <c r="E281" s="150" t="s">
        <v>49</v>
      </c>
      <c r="F281" s="151"/>
      <c r="G281" s="26">
        <f>SUMIF(E163:E192,"=GRNUR",G163:G192)</f>
        <v>0</v>
      </c>
      <c r="H281" s="83">
        <f>SUMIF(E163:E192,"=GRNUR",H163:H192)</f>
        <v>0</v>
      </c>
      <c r="I281" s="26">
        <f>SUMIF(E163:E192,"=GRNUR",I163:I192)</f>
        <v>0</v>
      </c>
      <c r="J281" s="14">
        <f>SUMIF(E163:E192,"=GRNUR",J163:J192)</f>
        <v>0</v>
      </c>
      <c r="K281" s="45">
        <f>SUMIF(E163:E192,"=GRNUR",K163:K192)</f>
        <v>0</v>
      </c>
      <c r="L281" s="83">
        <f>SUMIF(E163:E192,"=GRNUR",L163:L192)</f>
        <v>0</v>
      </c>
      <c r="M281" s="26">
        <f>SUMIF(E163:E192,"=GRNUR",M163:M192)</f>
        <v>0</v>
      </c>
      <c r="N281" s="14">
        <f>SUMIF(E163:E192,"=GRNUR",N163:N192)</f>
        <v>0</v>
      </c>
      <c r="O281" s="26">
        <f>SUMIF(E163:E192,"=GRNUR",O163:O192)</f>
        <v>0</v>
      </c>
      <c r="P281" s="14">
        <f>SUMIF(E163:E192,"=GRNUR",P163:P192)</f>
        <v>0</v>
      </c>
      <c r="Q281" s="26">
        <f>SUMIF(E163:E192,"=GRNUR",Q163:Q192)</f>
        <v>0</v>
      </c>
      <c r="R281" s="14">
        <f>SUMIF(E163:E192,"=GRNUR",R163:R192)</f>
        <v>0</v>
      </c>
      <c r="S281" s="45">
        <f>SUMIF(E163:E192,"GRNUR",S163:S192)</f>
        <v>0</v>
      </c>
      <c r="T281" s="83">
        <f>SUMIF(E163:E192,"=GRNUR",T163:T192)</f>
        <v>5</v>
      </c>
      <c r="U281" s="26">
        <f>SUMIF(E163:E192,"=GRNUR",U163:U192)</f>
        <v>0</v>
      </c>
      <c r="V281" s="14">
        <f>SUMIF(E163:E192,"=GRNUR",V163:V192)</f>
        <v>0</v>
      </c>
      <c r="W281" s="45">
        <f>SUMIF(E163:E192,"=GRNUR",W163:W192)</f>
        <v>0</v>
      </c>
      <c r="X281" s="6">
        <f>SUMIF(E163:E192,"=GRNUR",X163:X192)</f>
        <v>0</v>
      </c>
      <c r="Y281" s="26">
        <f t="shared" si="35"/>
        <v>0</v>
      </c>
      <c r="Z281" s="14">
        <f t="shared" si="36"/>
        <v>5</v>
      </c>
      <c r="AA281">
        <f t="shared" si="37"/>
        <v>5</v>
      </c>
    </row>
    <row r="282" spans="2:27" ht="12.75">
      <c r="B282" s="145" t="s">
        <v>25</v>
      </c>
      <c r="C282" s="146"/>
      <c r="D282" s="147"/>
      <c r="E282" s="168" t="s">
        <v>48</v>
      </c>
      <c r="F282" s="169"/>
      <c r="G282" s="26">
        <f>SUMIF(E163:E192,"=GOCG",G163:G192)</f>
        <v>0</v>
      </c>
      <c r="H282" s="83">
        <f>SUMIF(E163:E192,"=GOCG",H163:H192)</f>
        <v>1</v>
      </c>
      <c r="I282" s="26">
        <f>SUMIF(E163:E192,"=GOCG",I163:I192)</f>
        <v>0</v>
      </c>
      <c r="J282" s="14">
        <f>SUMIF(E163:E192,"=GOCG",J163:J192)</f>
        <v>0</v>
      </c>
      <c r="K282" s="45">
        <f>SUMIF(E163:E192,"=GOCG",K163:K192)</f>
        <v>0</v>
      </c>
      <c r="L282" s="83">
        <f>SUMIF(E163:E192,"=GOCG",L163:L192)</f>
        <v>0</v>
      </c>
      <c r="M282" s="26">
        <f>SUMIF(E163:E192,"=GOCG",M163:M192)</f>
        <v>0</v>
      </c>
      <c r="N282" s="14">
        <f>SUMIF(E163:E192,"=GOCG",N163:N192)</f>
        <v>0</v>
      </c>
      <c r="O282" s="26">
        <f>SUMIF(E163:E192,"=GOCE",O163:O192)</f>
        <v>0</v>
      </c>
      <c r="P282" s="14">
        <f>SUMIF(E163:E192,"=GOCE",P163:P192)</f>
        <v>0</v>
      </c>
      <c r="Q282" s="26">
        <f>SUMIF(E163:E192,"=GOCG",Q163:Q192)</f>
        <v>0</v>
      </c>
      <c r="R282" s="14">
        <f>SUMIF(E163:E192,"=GOCG",R163:R192)</f>
        <v>0</v>
      </c>
      <c r="S282" s="45">
        <f>SUMIF(E163:E192,"=GOCG",S163:S192)</f>
        <v>2</v>
      </c>
      <c r="T282" s="83">
        <f>SUMIF(E163:E192,"=GOCG",T163:T192)</f>
        <v>6</v>
      </c>
      <c r="U282" s="26">
        <f>SUMIF(E163:E192,"=GOCG",U163:U192)</f>
        <v>0</v>
      </c>
      <c r="V282" s="14">
        <f>SUMIF(E163:E192,"=GOCG",V163:V192)</f>
        <v>0</v>
      </c>
      <c r="W282" s="45">
        <f>SUMIF(E163:E192,"=GOCG",W163:W192)</f>
        <v>0</v>
      </c>
      <c r="X282" s="6">
        <f>SUMIF(E163:E192,"=GOCG",X163:X192)</f>
        <v>0</v>
      </c>
      <c r="Y282" s="26">
        <f t="shared" si="35"/>
        <v>2</v>
      </c>
      <c r="Z282" s="14">
        <f t="shared" si="36"/>
        <v>7</v>
      </c>
      <c r="AA282">
        <f t="shared" si="37"/>
        <v>9</v>
      </c>
    </row>
    <row r="283" spans="2:27" ht="12.75">
      <c r="B283" s="152" t="s">
        <v>26</v>
      </c>
      <c r="C283" s="153"/>
      <c r="D283" s="154"/>
      <c r="E283" s="164" t="s">
        <v>50</v>
      </c>
      <c r="F283" s="165"/>
      <c r="G283" s="27">
        <f>SUMIF(E163:E192,"=GRPH",G163:G192)</f>
        <v>3</v>
      </c>
      <c r="H283" s="84">
        <f>SUMIF(E163:E192,"=GRPH",H163:H192)</f>
        <v>1</v>
      </c>
      <c r="I283" s="27">
        <f>SUMIF(E163:E192,"=GRPH",I163:I192)</f>
        <v>0</v>
      </c>
      <c r="J283" s="17">
        <f>SUMIF(E163:E192,"=GRPH",J163:J192)</f>
        <v>0</v>
      </c>
      <c r="K283" s="46">
        <f>SUMIF(E163:E192,"=GRPH",K163:K192)</f>
        <v>0</v>
      </c>
      <c r="L283" s="84">
        <f>SUMIF(E163:E192,"=GRPH",L163:L192)</f>
        <v>0</v>
      </c>
      <c r="M283" s="27">
        <f>SUMIF(E163:E192,"=GRPH",M163:M192)</f>
        <v>1</v>
      </c>
      <c r="N283" s="17">
        <f>SUMIF(E163:E192,"=GRPH",N163:N192)</f>
        <v>1</v>
      </c>
      <c r="O283" s="27">
        <f>SUMIF(E163:E192,"=GRPH",O163:O192)</f>
        <v>0</v>
      </c>
      <c r="P283" s="17">
        <f>SUMIF(E163:E192,"=GRPH",P163:P192)</f>
        <v>0</v>
      </c>
      <c r="Q283" s="27">
        <f>SUMIF(E163:E192,"=GRPH",Q163:Q192)</f>
        <v>0</v>
      </c>
      <c r="R283" s="17">
        <f>SUMIF(E163:E192,"=GRPH",R163:R192)</f>
        <v>0</v>
      </c>
      <c r="S283" s="46">
        <f>SUMIF(E163:E192,"=GRPH",S163:S192)</f>
        <v>0</v>
      </c>
      <c r="T283" s="84">
        <f>SUMIF(E163:E192,"=GRPH",T163:T192)</f>
        <v>0</v>
      </c>
      <c r="U283" s="27">
        <f>SUMIF(E163:E192,"=GRPH",U163:U192)</f>
        <v>0</v>
      </c>
      <c r="V283" s="17">
        <f>SUMIF(E163:E192,"=GRPH",V163:V192)</f>
        <v>1</v>
      </c>
      <c r="W283" s="46">
        <f>SUMIF(E163:E192,"=GRPH",W163:W192)</f>
        <v>1</v>
      </c>
      <c r="X283" s="15">
        <f>SUMIF(E163:E192,"=GRPH",X163:X192)</f>
        <v>0</v>
      </c>
      <c r="Y283" s="27">
        <f t="shared" si="35"/>
        <v>5</v>
      </c>
      <c r="Z283" s="17">
        <f t="shared" si="36"/>
        <v>3</v>
      </c>
      <c r="AA283">
        <f t="shared" si="37"/>
        <v>8</v>
      </c>
    </row>
    <row r="284" spans="2:27" ht="12.75">
      <c r="B284" s="31" t="s">
        <v>27</v>
      </c>
      <c r="G284">
        <f aca="true" t="shared" si="38" ref="G284:AA284">SUM(G276:G283)</f>
        <v>13</v>
      </c>
      <c r="H284">
        <f t="shared" si="38"/>
        <v>9</v>
      </c>
      <c r="I284">
        <f t="shared" si="38"/>
        <v>1</v>
      </c>
      <c r="J284">
        <f t="shared" si="38"/>
        <v>2</v>
      </c>
      <c r="K284">
        <f t="shared" si="38"/>
        <v>0</v>
      </c>
      <c r="L284">
        <f t="shared" si="38"/>
        <v>0</v>
      </c>
      <c r="M284">
        <f t="shared" si="38"/>
        <v>5</v>
      </c>
      <c r="N284">
        <f t="shared" si="38"/>
        <v>3</v>
      </c>
      <c r="O284">
        <f>SUM(O276:O283)</f>
        <v>0</v>
      </c>
      <c r="P284">
        <f>SUM(P276:P283)</f>
        <v>0</v>
      </c>
      <c r="Q284">
        <f t="shared" si="38"/>
        <v>0</v>
      </c>
      <c r="R284">
        <f t="shared" si="38"/>
        <v>2</v>
      </c>
      <c r="S284">
        <f t="shared" si="38"/>
        <v>28</v>
      </c>
      <c r="T284">
        <f t="shared" si="38"/>
        <v>43</v>
      </c>
      <c r="U284">
        <f t="shared" si="38"/>
        <v>5</v>
      </c>
      <c r="V284">
        <f t="shared" si="38"/>
        <v>17</v>
      </c>
      <c r="W284">
        <f>SUM(W276:W283)</f>
        <v>1</v>
      </c>
      <c r="X284">
        <f>SUM(X276:X283)</f>
        <v>0</v>
      </c>
      <c r="Y284">
        <f t="shared" si="38"/>
        <v>53</v>
      </c>
      <c r="Z284">
        <f t="shared" si="38"/>
        <v>76</v>
      </c>
      <c r="AA284">
        <f t="shared" si="38"/>
        <v>129</v>
      </c>
    </row>
    <row r="285" ht="12.75">
      <c r="B285" s="31"/>
    </row>
    <row r="287" spans="3:26" ht="12.75">
      <c r="C287" s="2" t="s">
        <v>92</v>
      </c>
      <c r="G287" s="130" t="s">
        <v>9</v>
      </c>
      <c r="H287" s="130"/>
      <c r="I287" s="130" t="s">
        <v>11</v>
      </c>
      <c r="J287" s="130"/>
      <c r="K287" s="130" t="s">
        <v>10</v>
      </c>
      <c r="L287" s="130"/>
      <c r="M287" s="130" t="s">
        <v>437</v>
      </c>
      <c r="N287" s="130"/>
      <c r="O287" s="128" t="s">
        <v>438</v>
      </c>
      <c r="P287" s="129"/>
      <c r="Q287" s="130" t="s">
        <v>3</v>
      </c>
      <c r="R287" s="130"/>
      <c r="S287" s="130" t="s">
        <v>4</v>
      </c>
      <c r="T287" s="130"/>
      <c r="U287" s="130" t="s">
        <v>5</v>
      </c>
      <c r="V287" s="130"/>
      <c r="W287" s="128" t="s">
        <v>94</v>
      </c>
      <c r="X287" s="129"/>
      <c r="Y287" s="130" t="s">
        <v>13</v>
      </c>
      <c r="Z287" s="130"/>
    </row>
    <row r="288" spans="2:27" ht="12.75">
      <c r="B288" s="2" t="s">
        <v>56</v>
      </c>
      <c r="E288" s="30" t="s">
        <v>57</v>
      </c>
      <c r="G288" s="24" t="s">
        <v>0</v>
      </c>
      <c r="H288" s="24" t="s">
        <v>6</v>
      </c>
      <c r="I288" s="24" t="s">
        <v>0</v>
      </c>
      <c r="J288" s="24" t="s">
        <v>6</v>
      </c>
      <c r="K288" s="24" t="s">
        <v>0</v>
      </c>
      <c r="L288" s="24" t="s">
        <v>6</v>
      </c>
      <c r="M288" s="33" t="s">
        <v>0</v>
      </c>
      <c r="N288" s="33" t="s">
        <v>6</v>
      </c>
      <c r="O288" s="33" t="s">
        <v>0</v>
      </c>
      <c r="P288" s="33" t="s">
        <v>6</v>
      </c>
      <c r="Q288" s="24" t="s">
        <v>0</v>
      </c>
      <c r="R288" s="24" t="s">
        <v>6</v>
      </c>
      <c r="S288" s="24" t="s">
        <v>0</v>
      </c>
      <c r="T288" s="24" t="s">
        <v>6</v>
      </c>
      <c r="U288" s="24" t="s">
        <v>0</v>
      </c>
      <c r="V288" s="24" t="s">
        <v>6</v>
      </c>
      <c r="W288" s="33" t="s">
        <v>0</v>
      </c>
      <c r="X288" s="33" t="s">
        <v>6</v>
      </c>
      <c r="Y288" s="24" t="s">
        <v>0</v>
      </c>
      <c r="Z288" s="24" t="s">
        <v>6</v>
      </c>
      <c r="AA288" s="28" t="s">
        <v>1</v>
      </c>
    </row>
    <row r="289" spans="2:27" ht="12.75">
      <c r="B289" s="170" t="s">
        <v>26</v>
      </c>
      <c r="C289" s="171"/>
      <c r="D289" s="171"/>
      <c r="E289" s="172" t="s">
        <v>52</v>
      </c>
      <c r="F289" s="173"/>
      <c r="G289" s="36">
        <f>SUMIF(E202:E202,"=PHARM",G202:G202)</f>
        <v>0</v>
      </c>
      <c r="H289" s="94">
        <f>SUMIF(E202:E202,"=PHARM",H202:H202)</f>
        <v>2</v>
      </c>
      <c r="I289" s="36">
        <f>SUMIF(E202:E202,"=PHARM",I202:I202)</f>
        <v>2</v>
      </c>
      <c r="J289" s="23">
        <f>SUMIF(E202:E202,"=PHARM",J202:J202)</f>
        <v>2</v>
      </c>
      <c r="K289" s="70">
        <f>SUMIF(E202:E202,"=PHARM",K202:K202)</f>
        <v>0</v>
      </c>
      <c r="L289" s="94">
        <f>SUMIF(E202:E202,"=PHARM",L202:L202)</f>
        <v>0</v>
      </c>
      <c r="M289" s="36">
        <f>SUMIF(E202:E202,"=PHARM",M202:M202)</f>
        <v>2</v>
      </c>
      <c r="N289" s="23">
        <f>SUMIF(E202:E202,"=PHARM",N202:N202)</f>
        <v>3</v>
      </c>
      <c r="O289" s="36">
        <f>SUMIF(E202:E202,"=PHARM",O202:O202)</f>
        <v>0</v>
      </c>
      <c r="P289" s="23">
        <f>SUMIF(E202:E202,"=PHARM",P202:P202)</f>
        <v>0</v>
      </c>
      <c r="Q289" s="36">
        <f>SUMIF(E202:E202,"=PHARM",Q202:Q202)</f>
        <v>1</v>
      </c>
      <c r="R289" s="23">
        <f>SUMIF(E202:E202,"=PHARM",R202:R202)</f>
        <v>0</v>
      </c>
      <c r="S289" s="70">
        <f>SUMIF(E202:E202,"=PHARM",S202:S202)</f>
        <v>36</v>
      </c>
      <c r="T289" s="94">
        <f>SUMIF(E202:E202,"=PHARM",T202:T202)</f>
        <v>42</v>
      </c>
      <c r="U289" s="36">
        <f>SUMIF(E202:E202,"=PHARM",U202:U202)</f>
        <v>5</v>
      </c>
      <c r="V289" s="23">
        <f>SUMIF(E202:E202,"=PHARM",V202:V202)</f>
        <v>6</v>
      </c>
      <c r="W289" s="70">
        <f>SUMIF(E202:E202,"=PHARM",W202:W202)</f>
        <v>0</v>
      </c>
      <c r="X289" s="21">
        <f>SUMIF(E202:E202,"=PHARM",X202:X202)</f>
        <v>0</v>
      </c>
      <c r="Y289" s="36">
        <f>G289+I289+K289+M289+O289+Q289+S289+U289+W289</f>
        <v>46</v>
      </c>
      <c r="Z289" s="23">
        <f>H289+J289+L289+N289+P289+R289+T289+V289+X289</f>
        <v>55</v>
      </c>
      <c r="AA289">
        <f>SUM(Y289:Z289)</f>
        <v>101</v>
      </c>
    </row>
    <row r="290" spans="2:27" ht="12.75">
      <c r="B290" s="31" t="s">
        <v>27</v>
      </c>
      <c r="G290">
        <f>SUM(G289)</f>
        <v>0</v>
      </c>
      <c r="H290">
        <f aca="true" t="shared" si="39" ref="H290:AA290">SUM(H289)</f>
        <v>2</v>
      </c>
      <c r="I290">
        <f t="shared" si="39"/>
        <v>2</v>
      </c>
      <c r="J290">
        <f t="shared" si="39"/>
        <v>2</v>
      </c>
      <c r="K290">
        <f t="shared" si="39"/>
        <v>0</v>
      </c>
      <c r="L290">
        <f t="shared" si="39"/>
        <v>0</v>
      </c>
      <c r="M290">
        <f t="shared" si="39"/>
        <v>2</v>
      </c>
      <c r="N290">
        <f t="shared" si="39"/>
        <v>3</v>
      </c>
      <c r="O290">
        <f>SUM(O289)</f>
        <v>0</v>
      </c>
      <c r="P290">
        <f>SUM(P289)</f>
        <v>0</v>
      </c>
      <c r="Q290">
        <f t="shared" si="39"/>
        <v>1</v>
      </c>
      <c r="R290">
        <f t="shared" si="39"/>
        <v>0</v>
      </c>
      <c r="S290">
        <f t="shared" si="39"/>
        <v>36</v>
      </c>
      <c r="T290">
        <f t="shared" si="39"/>
        <v>42</v>
      </c>
      <c r="U290">
        <f t="shared" si="39"/>
        <v>5</v>
      </c>
      <c r="V290">
        <f t="shared" si="39"/>
        <v>6</v>
      </c>
      <c r="W290">
        <f>SUM(W289)</f>
        <v>0</v>
      </c>
      <c r="X290">
        <f>SUM(X289)</f>
        <v>0</v>
      </c>
      <c r="Y290">
        <f t="shared" si="39"/>
        <v>46</v>
      </c>
      <c r="Z290">
        <f t="shared" si="39"/>
        <v>55</v>
      </c>
      <c r="AA290">
        <f t="shared" si="39"/>
        <v>101</v>
      </c>
    </row>
    <row r="293" spans="3:26" ht="12.75">
      <c r="C293" s="2" t="s">
        <v>37</v>
      </c>
      <c r="G293" s="130" t="s">
        <v>9</v>
      </c>
      <c r="H293" s="130"/>
      <c r="I293" s="130" t="s">
        <v>11</v>
      </c>
      <c r="J293" s="130"/>
      <c r="K293" s="130" t="s">
        <v>10</v>
      </c>
      <c r="L293" s="130"/>
      <c r="M293" s="130" t="s">
        <v>437</v>
      </c>
      <c r="N293" s="130"/>
      <c r="O293" s="128" t="s">
        <v>438</v>
      </c>
      <c r="P293" s="129"/>
      <c r="Q293" s="130" t="s">
        <v>3</v>
      </c>
      <c r="R293" s="130"/>
      <c r="S293" s="130" t="s">
        <v>4</v>
      </c>
      <c r="T293" s="130"/>
      <c r="U293" s="130" t="s">
        <v>5</v>
      </c>
      <c r="V293" s="130"/>
      <c r="W293" s="128" t="s">
        <v>94</v>
      </c>
      <c r="X293" s="129"/>
      <c r="Y293" s="130" t="s">
        <v>13</v>
      </c>
      <c r="Z293" s="130"/>
    </row>
    <row r="294" spans="2:27" ht="12.75">
      <c r="B294" s="2" t="s">
        <v>56</v>
      </c>
      <c r="E294" s="30" t="s">
        <v>57</v>
      </c>
      <c r="G294" s="24" t="s">
        <v>0</v>
      </c>
      <c r="H294" s="24" t="s">
        <v>6</v>
      </c>
      <c r="I294" s="24" t="s">
        <v>0</v>
      </c>
      <c r="J294" s="24" t="s">
        <v>6</v>
      </c>
      <c r="K294" s="24" t="s">
        <v>0</v>
      </c>
      <c r="L294" s="24" t="s">
        <v>6</v>
      </c>
      <c r="M294" s="33" t="s">
        <v>0</v>
      </c>
      <c r="N294" s="33" t="s">
        <v>6</v>
      </c>
      <c r="O294" s="33" t="s">
        <v>0</v>
      </c>
      <c r="P294" s="33" t="s">
        <v>6</v>
      </c>
      <c r="Q294" s="24" t="s">
        <v>0</v>
      </c>
      <c r="R294" s="24" t="s">
        <v>6</v>
      </c>
      <c r="S294" s="24" t="s">
        <v>0</v>
      </c>
      <c r="T294" s="24" t="s">
        <v>6</v>
      </c>
      <c r="U294" s="24" t="s">
        <v>0</v>
      </c>
      <c r="V294" s="24" t="s">
        <v>6</v>
      </c>
      <c r="W294" s="33" t="s">
        <v>0</v>
      </c>
      <c r="X294" s="33" t="s">
        <v>6</v>
      </c>
      <c r="Y294" s="24" t="s">
        <v>0</v>
      </c>
      <c r="Z294" s="24" t="s">
        <v>6</v>
      </c>
      <c r="AA294" s="28" t="s">
        <v>1</v>
      </c>
    </row>
    <row r="295" spans="2:27" ht="12.75">
      <c r="B295" s="174"/>
      <c r="C295" s="175"/>
      <c r="D295" s="176"/>
      <c r="E295" s="177"/>
      <c r="F295" s="178"/>
      <c r="G295" s="36">
        <f>SUMIF(E212:E212,"=GRHSS",G212:G212)</f>
        <v>0</v>
      </c>
      <c r="H295" s="94">
        <f>SUMIF(E212:E212,"=GRGRHSSS",H212:H212)</f>
        <v>0</v>
      </c>
      <c r="I295" s="36">
        <f>SUMIF(E212:E212,"=GRHSS",I212:I212)</f>
        <v>0</v>
      </c>
      <c r="J295" s="23">
        <f>SUMIF(E212:E212,"=GRHSS",J212:J212)</f>
        <v>0</v>
      </c>
      <c r="K295" s="70">
        <f>SUMIF(E212:E212,"=GRHSS",K212:K212)</f>
        <v>0</v>
      </c>
      <c r="L295" s="94">
        <f>SUMIF(E212:E212,"=GRHSS",L212:L212)</f>
        <v>0</v>
      </c>
      <c r="M295" s="36">
        <f>SUMIF(E212:E212,"=GRHSS",M212:M212)</f>
        <v>0</v>
      </c>
      <c r="N295" s="23">
        <f>SUMIF(E212:E212,"=GRHSS",N212:N212)</f>
        <v>0</v>
      </c>
      <c r="O295" s="36">
        <f>SUMIF(E212:E212,"=GRHSS",O212:O212)</f>
        <v>0</v>
      </c>
      <c r="P295" s="23">
        <f>SUMIF(E212:E212,"=GRHSS",P212:P212)</f>
        <v>0</v>
      </c>
      <c r="Q295" s="36">
        <f>SUMIF(E212:E212,"=GRHSS",Q212:Q212)</f>
        <v>0</v>
      </c>
      <c r="R295" s="23">
        <f>SUMIF(E212:E212,"=GRHSS",R212:R212)</f>
        <v>0</v>
      </c>
      <c r="S295" s="70">
        <f>SUMIF(E212:E212,"=GRHSS",S212:S212)</f>
        <v>0</v>
      </c>
      <c r="T295" s="94">
        <f>SUMIF(E212:E212,"=GRHSS",T212:T212)</f>
        <v>0</v>
      </c>
      <c r="U295" s="36">
        <f>SUMIF(E212:E212,"=GRHSS",U212:U212)</f>
        <v>0</v>
      </c>
      <c r="V295" s="23">
        <f>SUMIF(E212:E212,"=GRHSS",V212:V212)</f>
        <v>0</v>
      </c>
      <c r="W295" s="70">
        <f>SUMIF(E212:E212,"=GRHSS",W212:W212)</f>
        <v>0</v>
      </c>
      <c r="X295" s="21">
        <f>SUMIF(G212:G212,"=GRHSS",X212:X212)</f>
        <v>0</v>
      </c>
      <c r="Y295" s="36">
        <f>G295+I295+K295+M295+O295+Q295+S295+U295+W295</f>
        <v>0</v>
      </c>
      <c r="Z295" s="23">
        <f>H295+J295+L295+N295+P295+R295+T295+V295+X295</f>
        <v>0</v>
      </c>
      <c r="AA295">
        <f>SUM(Y295:Z295)</f>
        <v>0</v>
      </c>
    </row>
    <row r="296" spans="2:27" ht="12.75">
      <c r="B296" s="31" t="s">
        <v>27</v>
      </c>
      <c r="G296">
        <f aca="true" t="shared" si="40" ref="G296:AA296">SUM(G295)</f>
        <v>0</v>
      </c>
      <c r="H296">
        <f t="shared" si="40"/>
        <v>0</v>
      </c>
      <c r="I296">
        <f t="shared" si="40"/>
        <v>0</v>
      </c>
      <c r="J296">
        <f t="shared" si="40"/>
        <v>0</v>
      </c>
      <c r="K296">
        <f t="shared" si="40"/>
        <v>0</v>
      </c>
      <c r="L296">
        <f t="shared" si="40"/>
        <v>0</v>
      </c>
      <c r="M296">
        <f t="shared" si="40"/>
        <v>0</v>
      </c>
      <c r="N296">
        <f t="shared" si="40"/>
        <v>0</v>
      </c>
      <c r="O296">
        <f>SUM(O295)</f>
        <v>0</v>
      </c>
      <c r="P296">
        <f>SUM(P295)</f>
        <v>0</v>
      </c>
      <c r="Q296">
        <f t="shared" si="40"/>
        <v>0</v>
      </c>
      <c r="R296">
        <f t="shared" si="40"/>
        <v>0</v>
      </c>
      <c r="S296">
        <f t="shared" si="40"/>
        <v>0</v>
      </c>
      <c r="T296">
        <f t="shared" si="40"/>
        <v>0</v>
      </c>
      <c r="U296">
        <f t="shared" si="40"/>
        <v>0</v>
      </c>
      <c r="V296">
        <f t="shared" si="40"/>
        <v>0</v>
      </c>
      <c r="W296">
        <f>SUM(W295)</f>
        <v>0</v>
      </c>
      <c r="X296">
        <f>SUM(X295)</f>
        <v>0</v>
      </c>
      <c r="Y296">
        <f t="shared" si="40"/>
        <v>0</v>
      </c>
      <c r="Z296">
        <f t="shared" si="40"/>
        <v>0</v>
      </c>
      <c r="AA296">
        <f t="shared" si="40"/>
        <v>0</v>
      </c>
    </row>
    <row r="297" ht="12.75">
      <c r="B297" s="31"/>
    </row>
    <row r="298" ht="12.75">
      <c r="B298" s="31"/>
    </row>
    <row r="300" ht="12.75">
      <c r="B300" s="2" t="s">
        <v>8</v>
      </c>
    </row>
    <row r="301" ht="12.75">
      <c r="B301" s="2" t="s">
        <v>462</v>
      </c>
    </row>
    <row r="302" ht="12.75">
      <c r="B302" s="2" t="s">
        <v>467</v>
      </c>
    </row>
    <row r="304" spans="2:5" ht="12.75">
      <c r="B304" s="2" t="s">
        <v>2</v>
      </c>
      <c r="C304" s="30" t="s">
        <v>113</v>
      </c>
      <c r="D304" s="67" t="s">
        <v>62</v>
      </c>
      <c r="E304" s="67" t="s">
        <v>1</v>
      </c>
    </row>
    <row r="305" spans="2:4" ht="12.75">
      <c r="B305" s="31" t="s">
        <v>14</v>
      </c>
      <c r="C305" t="s">
        <v>96</v>
      </c>
      <c r="D305" s="19">
        <f>SUMIF(AC7:AC92,"=BA",AA7:AA92)</f>
        <v>988</v>
      </c>
    </row>
    <row r="306" spans="3:4" ht="12.75">
      <c r="C306" t="s">
        <v>98</v>
      </c>
      <c r="D306" s="19">
        <f>SUMIF(AC7:AC92,"=BFA",AA7:AA92)</f>
        <v>34</v>
      </c>
    </row>
    <row r="307" spans="3:4" ht="12.75">
      <c r="C307" t="s">
        <v>413</v>
      </c>
      <c r="D307" s="19">
        <f>SUMIF(AC7:AC92,"=BIS",AA7:AA92)</f>
        <v>21</v>
      </c>
    </row>
    <row r="308" spans="3:4" ht="12.75">
      <c r="C308" t="s">
        <v>97</v>
      </c>
      <c r="D308" s="19">
        <f>SUMIF(AC7:AC92,"=BLA",AA7:AA92)</f>
        <v>13</v>
      </c>
    </row>
    <row r="309" spans="3:4" ht="12.75">
      <c r="C309" t="s">
        <v>99</v>
      </c>
      <c r="D309" s="19">
        <f>SUMIF(AC7:AC92,"=BM",AA7:AA92)</f>
        <v>12</v>
      </c>
    </row>
    <row r="310" spans="3:5" ht="12.75">
      <c r="C310" t="s">
        <v>95</v>
      </c>
      <c r="D310" s="19">
        <f>SUMIF(AC7:AC92,"=BS",AA7:AA92)</f>
        <v>1730</v>
      </c>
      <c r="E310">
        <f>SUM(D305:D310)</f>
        <v>2798</v>
      </c>
    </row>
    <row r="311" ht="12.75">
      <c r="D311"/>
    </row>
    <row r="312" spans="2:4" ht="12.75">
      <c r="B312" s="38" t="s">
        <v>15</v>
      </c>
      <c r="C312" t="s">
        <v>102</v>
      </c>
      <c r="D312" s="19">
        <f>SUMIF(AC102:AC153,"=MA",AA102:AA153)</f>
        <v>76</v>
      </c>
    </row>
    <row r="313" spans="3:4" ht="12.75">
      <c r="C313" t="s">
        <v>108</v>
      </c>
      <c r="D313" s="19">
        <f>SUMIF(AC102:AC153,"=MBA",AA102:AA153)</f>
        <v>97</v>
      </c>
    </row>
    <row r="314" spans="3:4" ht="12.75">
      <c r="C314" t="s">
        <v>101</v>
      </c>
      <c r="D314" s="19">
        <f>SUMIF(AC102:AC153,"=MESM",AA102:AA153)</f>
        <v>18</v>
      </c>
    </row>
    <row r="315" spans="3:4" ht="12.75">
      <c r="C315" t="s">
        <v>103</v>
      </c>
      <c r="D315" s="19">
        <f>SUMIF(AC102:AC153,"=MLIS",AA102:AA153)</f>
        <v>40</v>
      </c>
    </row>
    <row r="316" spans="3:4" ht="12.75">
      <c r="C316" t="s">
        <v>107</v>
      </c>
      <c r="D316" s="19">
        <f>SUMIF(AC102:AC153,"=MM",AA102:AA153)</f>
        <v>0</v>
      </c>
    </row>
    <row r="317" spans="3:4" ht="12.75">
      <c r="C317" t="s">
        <v>106</v>
      </c>
      <c r="D317" s="19">
        <f>SUMIF(AC102:AC153,"=MMA",AA102:AA153)</f>
        <v>4</v>
      </c>
    </row>
    <row r="318" spans="3:4" ht="12.75">
      <c r="C318" t="s">
        <v>104</v>
      </c>
      <c r="D318" s="19">
        <f>SUMIF(AC102:AC153,"=MOO",AA102:AA153)</f>
        <v>2</v>
      </c>
    </row>
    <row r="319" spans="3:4" ht="12.75">
      <c r="C319" t="s">
        <v>105</v>
      </c>
      <c r="D319" s="19">
        <f>SUMIF(AC102:AC153,"=MPA",AA102:AA153)</f>
        <v>15</v>
      </c>
    </row>
    <row r="320" spans="3:5" ht="12.75">
      <c r="C320" t="s">
        <v>100</v>
      </c>
      <c r="D320" s="19">
        <f>SUMIF(AC102:AC153,"=MS",AA102:AA153)</f>
        <v>292</v>
      </c>
      <c r="E320">
        <f>SUM(D312:D320)</f>
        <v>544</v>
      </c>
    </row>
    <row r="321" ht="12.75">
      <c r="D321"/>
    </row>
    <row r="322" spans="2:4" ht="12.75">
      <c r="B322" s="38" t="s">
        <v>16</v>
      </c>
      <c r="C322" t="s">
        <v>414</v>
      </c>
      <c r="D322" s="19">
        <f>SUMIF(AC163:AC192,"=DNP",AA163:AA192)</f>
        <v>0</v>
      </c>
    </row>
    <row r="323" spans="3:4" ht="12.75">
      <c r="C323" s="42" t="s">
        <v>110</v>
      </c>
      <c r="D323" s="19">
        <f>SUMIF(AC163:AC192,"=DPT",AA163:AA192)</f>
        <v>28</v>
      </c>
    </row>
    <row r="324" spans="3:5" ht="12.75">
      <c r="C324" s="42" t="s">
        <v>109</v>
      </c>
      <c r="D324" s="19">
        <f>SUMIF(AC163:AC192,"=PHD",AA163:AA192)</f>
        <v>101</v>
      </c>
      <c r="E324">
        <f>SUM(D322:D324)</f>
        <v>129</v>
      </c>
    </row>
    <row r="325" spans="3:4" ht="12.75">
      <c r="C325" s="42"/>
      <c r="D325" s="19"/>
    </row>
    <row r="326" spans="2:5" ht="12.75">
      <c r="B326" s="38" t="s">
        <v>92</v>
      </c>
      <c r="C326" t="s">
        <v>111</v>
      </c>
      <c r="D326" s="19">
        <f>SUMIF(AC202:AC202,"=PMD",AA202:AA202)</f>
        <v>101</v>
      </c>
      <c r="E326">
        <f>SUM(D326)</f>
        <v>101</v>
      </c>
    </row>
    <row r="327" ht="12.75">
      <c r="D327"/>
    </row>
    <row r="328" spans="2:4" ht="12.75">
      <c r="B328" s="38" t="s">
        <v>37</v>
      </c>
      <c r="C328" t="s">
        <v>114</v>
      </c>
      <c r="D328">
        <v>0</v>
      </c>
    </row>
    <row r="329" spans="2:4" ht="12.75">
      <c r="B329" s="38"/>
      <c r="D329"/>
    </row>
    <row r="330" spans="3:5" ht="12.75">
      <c r="C330" s="40" t="s">
        <v>1</v>
      </c>
      <c r="D330">
        <f>SUM(D305:D328)</f>
        <v>3572</v>
      </c>
      <c r="E330">
        <f>SUM(E305:E328)</f>
        <v>3572</v>
      </c>
    </row>
    <row r="333" ht="12.75">
      <c r="AC333"/>
    </row>
  </sheetData>
  <sheetProtection/>
  <mergeCells count="173">
    <mergeCell ref="E266:F266"/>
    <mergeCell ref="Q287:R287"/>
    <mergeCell ref="S287:T287"/>
    <mergeCell ref="U287:V287"/>
    <mergeCell ref="Y287:Z287"/>
    <mergeCell ref="W287:X287"/>
    <mergeCell ref="G287:H287"/>
    <mergeCell ref="I287:J287"/>
    <mergeCell ref="K287:L287"/>
    <mergeCell ref="M287:N287"/>
    <mergeCell ref="O287:P287"/>
    <mergeCell ref="Q274:R274"/>
    <mergeCell ref="S274:T274"/>
    <mergeCell ref="U274:V274"/>
    <mergeCell ref="Y274:Z274"/>
    <mergeCell ref="W274:X274"/>
    <mergeCell ref="G274:H274"/>
    <mergeCell ref="I274:J274"/>
    <mergeCell ref="K274:L274"/>
    <mergeCell ref="M274:N274"/>
    <mergeCell ref="O274:P274"/>
    <mergeCell ref="Q259:R259"/>
    <mergeCell ref="S259:T259"/>
    <mergeCell ref="U259:V259"/>
    <mergeCell ref="Y259:Z259"/>
    <mergeCell ref="W259:X259"/>
    <mergeCell ref="G259:H259"/>
    <mergeCell ref="I259:J259"/>
    <mergeCell ref="K259:L259"/>
    <mergeCell ref="M259:N259"/>
    <mergeCell ref="O259:P259"/>
    <mergeCell ref="Q245:R245"/>
    <mergeCell ref="S245:T245"/>
    <mergeCell ref="U245:V245"/>
    <mergeCell ref="Y245:Z245"/>
    <mergeCell ref="W245:X245"/>
    <mergeCell ref="G245:H245"/>
    <mergeCell ref="I245:J245"/>
    <mergeCell ref="K245:L245"/>
    <mergeCell ref="M245:N245"/>
    <mergeCell ref="O245:P245"/>
    <mergeCell ref="G5:H5"/>
    <mergeCell ref="I5:J5"/>
    <mergeCell ref="K5:L5"/>
    <mergeCell ref="M5:N5"/>
    <mergeCell ref="Q5:R5"/>
    <mergeCell ref="S5:T5"/>
    <mergeCell ref="U5:V5"/>
    <mergeCell ref="Y5:Z5"/>
    <mergeCell ref="W5:X5"/>
    <mergeCell ref="G100:H100"/>
    <mergeCell ref="I100:J100"/>
    <mergeCell ref="K100:L100"/>
    <mergeCell ref="M100:N100"/>
    <mergeCell ref="Q100:R100"/>
    <mergeCell ref="S100:T100"/>
    <mergeCell ref="U100:V100"/>
    <mergeCell ref="Y100:Z100"/>
    <mergeCell ref="W100:X100"/>
    <mergeCell ref="G161:H161"/>
    <mergeCell ref="I161:J161"/>
    <mergeCell ref="K161:L161"/>
    <mergeCell ref="M161:N161"/>
    <mergeCell ref="Q161:R161"/>
    <mergeCell ref="S161:T161"/>
    <mergeCell ref="U161:V161"/>
    <mergeCell ref="Y161:Z161"/>
    <mergeCell ref="W161:X161"/>
    <mergeCell ref="G200:H200"/>
    <mergeCell ref="I200:J200"/>
    <mergeCell ref="K200:L200"/>
    <mergeCell ref="M200:N200"/>
    <mergeCell ref="Q200:R200"/>
    <mergeCell ref="S200:T200"/>
    <mergeCell ref="U200:V200"/>
    <mergeCell ref="Y200:Z200"/>
    <mergeCell ref="W200:X200"/>
    <mergeCell ref="G226:H226"/>
    <mergeCell ref="I226:J226"/>
    <mergeCell ref="K226:L226"/>
    <mergeCell ref="M226:N226"/>
    <mergeCell ref="Q226:R226"/>
    <mergeCell ref="S226:T226"/>
    <mergeCell ref="U226:V226"/>
    <mergeCell ref="Y226:Z226"/>
    <mergeCell ref="W226:X226"/>
    <mergeCell ref="G210:H210"/>
    <mergeCell ref="I210:J210"/>
    <mergeCell ref="K210:L210"/>
    <mergeCell ref="M210:N210"/>
    <mergeCell ref="Q210:R210"/>
    <mergeCell ref="S210:T210"/>
    <mergeCell ref="U210:V210"/>
    <mergeCell ref="O226:P226"/>
    <mergeCell ref="Y210:Z210"/>
    <mergeCell ref="W210:X210"/>
    <mergeCell ref="B276:D276"/>
    <mergeCell ref="B277:D277"/>
    <mergeCell ref="B278:D278"/>
    <mergeCell ref="B279:D279"/>
    <mergeCell ref="E269:F269"/>
    <mergeCell ref="E247:F247"/>
    <mergeCell ref="E248:F248"/>
    <mergeCell ref="E249:F249"/>
    <mergeCell ref="B280:D280"/>
    <mergeCell ref="B281:D281"/>
    <mergeCell ref="B282:D282"/>
    <mergeCell ref="B283:D283"/>
    <mergeCell ref="E276:F276"/>
    <mergeCell ref="E277:F277"/>
    <mergeCell ref="E278:F278"/>
    <mergeCell ref="E279:F279"/>
    <mergeCell ref="E280:F280"/>
    <mergeCell ref="E281:F281"/>
    <mergeCell ref="E282:F282"/>
    <mergeCell ref="E283:F283"/>
    <mergeCell ref="E261:F261"/>
    <mergeCell ref="E262:F262"/>
    <mergeCell ref="E263:F263"/>
    <mergeCell ref="E264:F264"/>
    <mergeCell ref="E265:F265"/>
    <mergeCell ref="E267:F267"/>
    <mergeCell ref="E268:F268"/>
    <mergeCell ref="E270:F270"/>
    <mergeCell ref="E250:F250"/>
    <mergeCell ref="E251:F251"/>
    <mergeCell ref="E252:F252"/>
    <mergeCell ref="E253:F253"/>
    <mergeCell ref="E254:F254"/>
    <mergeCell ref="E255:F255"/>
    <mergeCell ref="B247:D247"/>
    <mergeCell ref="B248:D248"/>
    <mergeCell ref="B249:D249"/>
    <mergeCell ref="B250:D250"/>
    <mergeCell ref="B251:D251"/>
    <mergeCell ref="B252:D252"/>
    <mergeCell ref="B253:D253"/>
    <mergeCell ref="B254:D254"/>
    <mergeCell ref="B255:D255"/>
    <mergeCell ref="B261:D261"/>
    <mergeCell ref="B262:D262"/>
    <mergeCell ref="B263:D263"/>
    <mergeCell ref="B264:D264"/>
    <mergeCell ref="B265:D265"/>
    <mergeCell ref="B267:D267"/>
    <mergeCell ref="B268:D268"/>
    <mergeCell ref="B270:D270"/>
    <mergeCell ref="B269:D269"/>
    <mergeCell ref="B266:D266"/>
    <mergeCell ref="B289:D289"/>
    <mergeCell ref="E289:F289"/>
    <mergeCell ref="G293:H293"/>
    <mergeCell ref="I293:J293"/>
    <mergeCell ref="U293:V293"/>
    <mergeCell ref="Y293:Z293"/>
    <mergeCell ref="W293:X293"/>
    <mergeCell ref="B295:D295"/>
    <mergeCell ref="E295:F295"/>
    <mergeCell ref="K293:L293"/>
    <mergeCell ref="M293:N293"/>
    <mergeCell ref="Q293:R293"/>
    <mergeCell ref="S293:T293"/>
    <mergeCell ref="O293:P293"/>
    <mergeCell ref="C232:F232"/>
    <mergeCell ref="C228:F228"/>
    <mergeCell ref="C229:F229"/>
    <mergeCell ref="C230:F230"/>
    <mergeCell ref="C231:F231"/>
    <mergeCell ref="O5:P5"/>
    <mergeCell ref="O100:P100"/>
    <mergeCell ref="O161:P161"/>
    <mergeCell ref="O200:P200"/>
    <mergeCell ref="O210:P210"/>
  </mergeCells>
  <printOptions horizontalCentered="1"/>
  <pageMargins left="0.5" right="0.5" top="1" bottom="0.75" header="0.5" footer="0.5"/>
  <pageSetup horizontalDpi="600" verticalDpi="600" orientation="landscape" scale="57" r:id="rId1"/>
  <rowBreaks count="5" manualBreakCount="5">
    <brk id="95" max="255" man="1"/>
    <brk id="154" max="255" man="1"/>
    <brk id="221" max="26" man="1"/>
    <brk id="240" max="255" man="1"/>
    <brk id="299" max="26" man="1"/>
  </rowBreaks>
  <colBreaks count="1" manualBreakCount="1"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Rhode Island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Boden</dc:creator>
  <cp:keywords/>
  <dc:description/>
  <cp:lastModifiedBy>Gboden</cp:lastModifiedBy>
  <cp:lastPrinted>2014-08-04T20:26:55Z</cp:lastPrinted>
  <dcterms:created xsi:type="dcterms:W3CDTF">2002-09-13T20:28:34Z</dcterms:created>
  <dcterms:modified xsi:type="dcterms:W3CDTF">2014-08-04T20:29:35Z</dcterms:modified>
  <cp:category/>
  <cp:version/>
  <cp:contentType/>
  <cp:contentStatus/>
</cp:coreProperties>
</file>