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D:\IR-PROJECTS\PQR Program Quality Review\Degree data for all programs\"/>
    </mc:Choice>
  </mc:AlternateContent>
  <xr:revisionPtr revIDLastSave="0" documentId="13_ncr:1_{50FADF2F-C145-47A1-BE31-FECB8FE4263E}" xr6:coauthVersionLast="41" xr6:coauthVersionMax="41" xr10:uidLastSave="{00000000-0000-0000-0000-000000000000}"/>
  <bookViews>
    <workbookView xWindow="29460" yWindow="1095" windowWidth="26595" windowHeight="14370" tabRatio="729" activeTab="6" xr2:uid="{00000000-000D-0000-FFFF-FFFF00000000}"/>
  </bookViews>
  <sheets>
    <sheet name="GR degree freq" sheetId="7" r:id="rId1"/>
    <sheet name="UG degree freq" sheetId="4" r:id="rId2"/>
    <sheet name="Minors" sheetId="8" r:id="rId3"/>
    <sheet name="Second Majors" sheetId="6" r:id="rId4"/>
    <sheet name="By Residency" sheetId="10" r:id="rId5"/>
    <sheet name="By Individual" sheetId="9" r:id="rId6"/>
    <sheet name="By Degree type" sheetId="3" r:id="rId7"/>
  </sheets>
  <definedNames>
    <definedName name="_xlnm.Print_Area" localSheetId="6">'By Degree type'!$A$228:$AA$309</definedName>
    <definedName name="_xlnm.Print_Area" localSheetId="0">'GR degree freq'!$A$1:$E$53</definedName>
    <definedName name="_xlnm.Print_Area" localSheetId="1">'UG degree freq'!$A$1:$F$33</definedName>
    <definedName name="_xlnm.Print_Titles" localSheetId="3">'Second Majors'!$5:$6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303" i="9" l="1"/>
  <c r="W303" i="9"/>
  <c r="V303" i="9"/>
  <c r="U303" i="9"/>
  <c r="T303" i="9"/>
  <c r="S303" i="9"/>
  <c r="R303" i="9"/>
  <c r="Q303" i="9"/>
  <c r="P303" i="9"/>
  <c r="O303" i="9"/>
  <c r="N303" i="9"/>
  <c r="M303" i="9"/>
  <c r="L303" i="9"/>
  <c r="K303" i="9"/>
  <c r="J303" i="9"/>
  <c r="I303" i="9"/>
  <c r="Y303" i="9" s="1"/>
  <c r="H303" i="9"/>
  <c r="G303" i="9"/>
  <c r="Z303" i="9"/>
  <c r="X305" i="9"/>
  <c r="W305" i="9"/>
  <c r="V305" i="9"/>
  <c r="U305" i="9"/>
  <c r="T305" i="9"/>
  <c r="S305" i="9"/>
  <c r="R305" i="9"/>
  <c r="Q305" i="9"/>
  <c r="P305" i="9"/>
  <c r="O305" i="9"/>
  <c r="N305" i="9"/>
  <c r="M305" i="9"/>
  <c r="Y305" i="9" s="1"/>
  <c r="AA305" i="9" s="1"/>
  <c r="L305" i="9"/>
  <c r="Z305" i="9" s="1"/>
  <c r="K305" i="9"/>
  <c r="J305" i="9"/>
  <c r="I305" i="9"/>
  <c r="H305" i="9"/>
  <c r="G305" i="9"/>
  <c r="X304" i="9"/>
  <c r="W304" i="9"/>
  <c r="V304" i="9"/>
  <c r="U304" i="9"/>
  <c r="T304" i="9"/>
  <c r="S304" i="9"/>
  <c r="R304" i="9"/>
  <c r="Q304" i="9"/>
  <c r="Y304" i="9" s="1"/>
  <c r="P304" i="9"/>
  <c r="O304" i="9"/>
  <c r="N304" i="9"/>
  <c r="M304" i="9"/>
  <c r="L304" i="9"/>
  <c r="K304" i="9"/>
  <c r="J304" i="9"/>
  <c r="I304" i="9"/>
  <c r="H304" i="9"/>
  <c r="Z304" i="9" s="1"/>
  <c r="G304" i="9"/>
  <c r="X287" i="9"/>
  <c r="W287" i="9"/>
  <c r="V287" i="9"/>
  <c r="U287" i="9"/>
  <c r="T287" i="9"/>
  <c r="S287" i="9"/>
  <c r="R287" i="9"/>
  <c r="Q287" i="9"/>
  <c r="P287" i="9"/>
  <c r="O287" i="9"/>
  <c r="N287" i="9"/>
  <c r="M287" i="9"/>
  <c r="L287" i="9"/>
  <c r="K287" i="9"/>
  <c r="J287" i="9"/>
  <c r="I287" i="9"/>
  <c r="H287" i="9"/>
  <c r="G287" i="9"/>
  <c r="X284" i="9"/>
  <c r="W284" i="9"/>
  <c r="V284" i="9"/>
  <c r="U284" i="9"/>
  <c r="T284" i="9"/>
  <c r="Z284" i="9" s="1"/>
  <c r="S284" i="9"/>
  <c r="R284" i="9"/>
  <c r="Q284" i="9"/>
  <c r="P284" i="9"/>
  <c r="O284" i="9"/>
  <c r="N284" i="9"/>
  <c r="M284" i="9"/>
  <c r="L284" i="9"/>
  <c r="K284" i="9"/>
  <c r="J284" i="9"/>
  <c r="I284" i="9"/>
  <c r="H284" i="9"/>
  <c r="G284" i="9"/>
  <c r="Y284" i="9" s="1"/>
  <c r="G271" i="9"/>
  <c r="X267" i="9"/>
  <c r="W267" i="9"/>
  <c r="V267" i="9"/>
  <c r="U267" i="9"/>
  <c r="T267" i="9"/>
  <c r="S267" i="9"/>
  <c r="R267" i="9"/>
  <c r="Z267" i="9" s="1"/>
  <c r="Q267" i="9"/>
  <c r="P267" i="9"/>
  <c r="O267" i="9"/>
  <c r="N267" i="9"/>
  <c r="M267" i="9"/>
  <c r="L267" i="9"/>
  <c r="K267" i="9"/>
  <c r="J267" i="9"/>
  <c r="I267" i="9"/>
  <c r="H267" i="9"/>
  <c r="G267" i="9"/>
  <c r="Y267" i="9" s="1"/>
  <c r="X271" i="9"/>
  <c r="W271" i="9"/>
  <c r="V271" i="9"/>
  <c r="U271" i="9"/>
  <c r="T271" i="9"/>
  <c r="S271" i="9"/>
  <c r="R271" i="9"/>
  <c r="Q271" i="9"/>
  <c r="P271" i="9"/>
  <c r="O271" i="9"/>
  <c r="N271" i="9"/>
  <c r="M271" i="9"/>
  <c r="L271" i="9"/>
  <c r="K271" i="9"/>
  <c r="J271" i="9"/>
  <c r="I271" i="9"/>
  <c r="H271" i="9"/>
  <c r="Z271" i="9" s="1"/>
  <c r="X270" i="9"/>
  <c r="W270" i="9"/>
  <c r="V270" i="9"/>
  <c r="U270" i="9"/>
  <c r="T270" i="9"/>
  <c r="S270" i="9"/>
  <c r="R270" i="9"/>
  <c r="Q270" i="9"/>
  <c r="P270" i="9"/>
  <c r="O270" i="9"/>
  <c r="N270" i="9"/>
  <c r="M270" i="9"/>
  <c r="L270" i="9"/>
  <c r="K270" i="9"/>
  <c r="J270" i="9"/>
  <c r="I270" i="9"/>
  <c r="H270" i="9"/>
  <c r="Z270" i="9" s="1"/>
  <c r="G270" i="9"/>
  <c r="Y270" i="9" s="1"/>
  <c r="AA270" i="9" s="1"/>
  <c r="X259" i="9"/>
  <c r="W259" i="9"/>
  <c r="V259" i="9"/>
  <c r="U259" i="9"/>
  <c r="T259" i="9"/>
  <c r="S259" i="9"/>
  <c r="R259" i="9"/>
  <c r="Q259" i="9"/>
  <c r="P259" i="9"/>
  <c r="O259" i="9"/>
  <c r="N259" i="9"/>
  <c r="M259" i="9"/>
  <c r="L259" i="9"/>
  <c r="K259" i="9"/>
  <c r="J259" i="9"/>
  <c r="I259" i="9"/>
  <c r="H259" i="9"/>
  <c r="G259" i="9"/>
  <c r="AA303" i="9" l="1"/>
  <c r="AA284" i="9"/>
  <c r="AA267" i="9"/>
  <c r="AA304" i="9"/>
  <c r="Y271" i="9"/>
  <c r="AA271" i="9" s="1"/>
  <c r="X254" i="9" l="1"/>
  <c r="W254" i="9"/>
  <c r="V254" i="9"/>
  <c r="U254" i="9"/>
  <c r="T254" i="9"/>
  <c r="S254" i="9"/>
  <c r="R254" i="9"/>
  <c r="Q254" i="9"/>
  <c r="P254" i="9"/>
  <c r="O254" i="9"/>
  <c r="N254" i="9"/>
  <c r="M254" i="9"/>
  <c r="L254" i="9"/>
  <c r="K254" i="9"/>
  <c r="J254" i="9"/>
  <c r="I254" i="9"/>
  <c r="H254" i="9"/>
  <c r="Z254" i="9" s="1"/>
  <c r="G254" i="9"/>
  <c r="Y254" i="9" s="1"/>
  <c r="X251" i="9"/>
  <c r="W251" i="9"/>
  <c r="V251" i="9"/>
  <c r="U251" i="9"/>
  <c r="T251" i="9"/>
  <c r="S251" i="9"/>
  <c r="R251" i="9"/>
  <c r="Q251" i="9"/>
  <c r="P251" i="9"/>
  <c r="O251" i="9"/>
  <c r="N251" i="9"/>
  <c r="M251" i="9"/>
  <c r="L251" i="9"/>
  <c r="K251" i="9"/>
  <c r="J251" i="9"/>
  <c r="I251" i="9"/>
  <c r="H251" i="9"/>
  <c r="Z251" i="9" s="1"/>
  <c r="G251" i="9"/>
  <c r="Y251" i="9" s="1"/>
  <c r="X256" i="9"/>
  <c r="W256" i="9"/>
  <c r="V256" i="9"/>
  <c r="U256" i="9"/>
  <c r="T256" i="9"/>
  <c r="S256" i="9"/>
  <c r="R256" i="9"/>
  <c r="Q256" i="9"/>
  <c r="P256" i="9"/>
  <c r="O256" i="9"/>
  <c r="N256" i="9"/>
  <c r="M256" i="9"/>
  <c r="L256" i="9"/>
  <c r="K256" i="9"/>
  <c r="J256" i="9"/>
  <c r="I256" i="9"/>
  <c r="H256" i="9"/>
  <c r="Z256" i="9" s="1"/>
  <c r="G256" i="9"/>
  <c r="Y256" i="9" s="1"/>
  <c r="AA256" i="9" s="1"/>
  <c r="X269" i="3"/>
  <c r="W269" i="3"/>
  <c r="V269" i="3"/>
  <c r="U269" i="3"/>
  <c r="T269" i="3"/>
  <c r="S269" i="3"/>
  <c r="R269" i="3"/>
  <c r="Q269" i="3"/>
  <c r="P269" i="3"/>
  <c r="O269" i="3"/>
  <c r="N269" i="3"/>
  <c r="M269" i="3"/>
  <c r="L269" i="3"/>
  <c r="K269" i="3"/>
  <c r="J269" i="3"/>
  <c r="I269" i="3"/>
  <c r="H269" i="3"/>
  <c r="Z269" i="3" s="1"/>
  <c r="G269" i="3"/>
  <c r="X254" i="3"/>
  <c r="W254" i="3"/>
  <c r="V254" i="3"/>
  <c r="U254" i="3"/>
  <c r="T254" i="3"/>
  <c r="S254" i="3"/>
  <c r="R254" i="3"/>
  <c r="Q254" i="3"/>
  <c r="P254" i="3"/>
  <c r="O254" i="3"/>
  <c r="N254" i="3"/>
  <c r="M254" i="3"/>
  <c r="L254" i="3"/>
  <c r="K254" i="3"/>
  <c r="J254" i="3"/>
  <c r="I254" i="3"/>
  <c r="H254" i="3"/>
  <c r="Z254" i="3" s="1"/>
  <c r="G254" i="3"/>
  <c r="Y254" i="3" s="1"/>
  <c r="AA254" i="3" s="1"/>
  <c r="T143" i="8"/>
  <c r="U143" i="8" s="1"/>
  <c r="S143" i="8"/>
  <c r="T142" i="8"/>
  <c r="U142" i="8" s="1"/>
  <c r="S142" i="8"/>
  <c r="T141" i="8"/>
  <c r="S141" i="8"/>
  <c r="U124" i="8"/>
  <c r="T124" i="8"/>
  <c r="S124" i="8"/>
  <c r="AA251" i="9" l="1"/>
  <c r="AA254" i="9"/>
  <c r="Y269" i="3"/>
  <c r="AA269" i="3"/>
  <c r="U141" i="8"/>
  <c r="L11" i="10"/>
  <c r="P11" i="10"/>
  <c r="T11" i="10" s="1"/>
  <c r="Z214" i="3"/>
  <c r="Y214" i="3"/>
  <c r="AA214" i="3" s="1"/>
  <c r="AD214" i="3" s="1"/>
  <c r="X301" i="3"/>
  <c r="W301" i="3"/>
  <c r="V301" i="3"/>
  <c r="U301" i="3"/>
  <c r="T301" i="3"/>
  <c r="S301" i="3"/>
  <c r="R301" i="3"/>
  <c r="Q301" i="3"/>
  <c r="P301" i="3"/>
  <c r="O301" i="3"/>
  <c r="N301" i="3"/>
  <c r="M301" i="3"/>
  <c r="L301" i="3"/>
  <c r="K301" i="3"/>
  <c r="J301" i="3"/>
  <c r="I301" i="3"/>
  <c r="H301" i="3"/>
  <c r="G301" i="3"/>
  <c r="X302" i="3"/>
  <c r="W302" i="3"/>
  <c r="V302" i="3"/>
  <c r="U302" i="3"/>
  <c r="T302" i="3"/>
  <c r="S302" i="3"/>
  <c r="R302" i="3"/>
  <c r="Q302" i="3"/>
  <c r="P302" i="3"/>
  <c r="O302" i="3"/>
  <c r="N302" i="3"/>
  <c r="M302" i="3"/>
  <c r="L302" i="3"/>
  <c r="K302" i="3"/>
  <c r="J302" i="3"/>
  <c r="I302" i="3"/>
  <c r="H302" i="3"/>
  <c r="G302" i="3"/>
  <c r="X306" i="3"/>
  <c r="W306" i="3"/>
  <c r="V306" i="3"/>
  <c r="U306" i="3"/>
  <c r="T306" i="3"/>
  <c r="S306" i="3"/>
  <c r="R306" i="3"/>
  <c r="Q306" i="3"/>
  <c r="P306" i="3"/>
  <c r="O306" i="3"/>
  <c r="N306" i="3"/>
  <c r="M306" i="3"/>
  <c r="L306" i="3"/>
  <c r="K306" i="3"/>
  <c r="J306" i="3"/>
  <c r="I306" i="3"/>
  <c r="H306" i="3"/>
  <c r="G306" i="3"/>
  <c r="X285" i="3"/>
  <c r="W285" i="3"/>
  <c r="V285" i="3"/>
  <c r="U285" i="3"/>
  <c r="T285" i="3"/>
  <c r="S285" i="3"/>
  <c r="R285" i="3"/>
  <c r="Q285" i="3"/>
  <c r="P285" i="3"/>
  <c r="O285" i="3"/>
  <c r="N285" i="3"/>
  <c r="M285" i="3"/>
  <c r="L285" i="3"/>
  <c r="K285" i="3"/>
  <c r="J285" i="3"/>
  <c r="I285" i="3"/>
  <c r="H285" i="3"/>
  <c r="G285" i="3"/>
  <c r="X282" i="3"/>
  <c r="W282" i="3"/>
  <c r="V282" i="3"/>
  <c r="U282" i="3"/>
  <c r="T282" i="3"/>
  <c r="S282" i="3"/>
  <c r="R282" i="3"/>
  <c r="Q282" i="3"/>
  <c r="P282" i="3"/>
  <c r="O282" i="3"/>
  <c r="N282" i="3"/>
  <c r="M282" i="3"/>
  <c r="L282" i="3"/>
  <c r="K282" i="3"/>
  <c r="J282" i="3"/>
  <c r="I282" i="3"/>
  <c r="H282" i="3"/>
  <c r="G282" i="3"/>
  <c r="X265" i="3"/>
  <c r="W265" i="3"/>
  <c r="V265" i="3"/>
  <c r="U265" i="3"/>
  <c r="T265" i="3"/>
  <c r="S265" i="3"/>
  <c r="R265" i="3"/>
  <c r="Q265" i="3"/>
  <c r="P265" i="3"/>
  <c r="O265" i="3"/>
  <c r="N265" i="3"/>
  <c r="M265" i="3"/>
  <c r="L265" i="3"/>
  <c r="K265" i="3"/>
  <c r="J265" i="3"/>
  <c r="I265" i="3"/>
  <c r="H265" i="3"/>
  <c r="G265" i="3"/>
  <c r="X268" i="3"/>
  <c r="W268" i="3"/>
  <c r="V268" i="3"/>
  <c r="U268" i="3"/>
  <c r="T268" i="3"/>
  <c r="S268" i="3"/>
  <c r="R268" i="3"/>
  <c r="Q268" i="3"/>
  <c r="P268" i="3"/>
  <c r="O268" i="3"/>
  <c r="N268" i="3"/>
  <c r="M268" i="3"/>
  <c r="L268" i="3"/>
  <c r="K268" i="3"/>
  <c r="J268" i="3"/>
  <c r="I268" i="3"/>
  <c r="H268" i="3"/>
  <c r="G268" i="3"/>
  <c r="X303" i="3"/>
  <c r="W303" i="3"/>
  <c r="V303" i="3"/>
  <c r="U303" i="3"/>
  <c r="T303" i="3"/>
  <c r="S303" i="3"/>
  <c r="R303" i="3"/>
  <c r="Q303" i="3"/>
  <c r="P303" i="3"/>
  <c r="O303" i="3"/>
  <c r="N303" i="3"/>
  <c r="M303" i="3"/>
  <c r="L303" i="3"/>
  <c r="K303" i="3"/>
  <c r="J303" i="3"/>
  <c r="I303" i="3"/>
  <c r="H303" i="3"/>
  <c r="G303" i="3"/>
  <c r="X257" i="3"/>
  <c r="W257" i="3"/>
  <c r="V257" i="3"/>
  <c r="U257" i="3"/>
  <c r="T257" i="3"/>
  <c r="S257" i="3"/>
  <c r="R257" i="3"/>
  <c r="Q257" i="3"/>
  <c r="P257" i="3"/>
  <c r="O257" i="3"/>
  <c r="N257" i="3"/>
  <c r="M257" i="3"/>
  <c r="L257" i="3"/>
  <c r="K257" i="3"/>
  <c r="J257" i="3"/>
  <c r="I257" i="3"/>
  <c r="H257" i="3"/>
  <c r="G257" i="3"/>
  <c r="X252" i="3"/>
  <c r="W252" i="3"/>
  <c r="V252" i="3"/>
  <c r="U252" i="3"/>
  <c r="T252" i="3"/>
  <c r="S252" i="3"/>
  <c r="R252" i="3"/>
  <c r="Q252" i="3"/>
  <c r="P252" i="3"/>
  <c r="O252" i="3"/>
  <c r="N252" i="3"/>
  <c r="M252" i="3"/>
  <c r="L252" i="3"/>
  <c r="K252" i="3"/>
  <c r="J252" i="3"/>
  <c r="I252" i="3"/>
  <c r="H252" i="3"/>
  <c r="G252" i="3"/>
  <c r="X249" i="3"/>
  <c r="W249" i="3"/>
  <c r="V249" i="3"/>
  <c r="U249" i="3"/>
  <c r="T249" i="3"/>
  <c r="S249" i="3"/>
  <c r="R249" i="3"/>
  <c r="Q249" i="3"/>
  <c r="P249" i="3"/>
  <c r="O249" i="3"/>
  <c r="N249" i="3"/>
  <c r="M249" i="3"/>
  <c r="L249" i="3"/>
  <c r="K249" i="3"/>
  <c r="J249" i="3"/>
  <c r="I249" i="3"/>
  <c r="H249" i="3"/>
  <c r="G249" i="3"/>
  <c r="T144" i="8"/>
  <c r="S144" i="8"/>
  <c r="U140" i="8"/>
  <c r="T140" i="8"/>
  <c r="S140" i="8"/>
  <c r="O148" i="8"/>
  <c r="R148" i="8"/>
  <c r="Q148" i="8"/>
  <c r="P148" i="8"/>
  <c r="I148" i="8"/>
  <c r="H148" i="8"/>
  <c r="G148" i="8"/>
  <c r="D148" i="8"/>
  <c r="C148" i="8"/>
  <c r="T120" i="8"/>
  <c r="S120" i="8"/>
  <c r="T119" i="8"/>
  <c r="S119" i="8"/>
  <c r="T118" i="8"/>
  <c r="S118" i="8"/>
  <c r="T117" i="8"/>
  <c r="S117" i="8"/>
  <c r="T116" i="8"/>
  <c r="S116" i="8"/>
  <c r="T78" i="8"/>
  <c r="S78" i="8"/>
  <c r="T77" i="8"/>
  <c r="S77" i="8"/>
  <c r="T76" i="8"/>
  <c r="S76" i="8"/>
  <c r="T75" i="8"/>
  <c r="S75" i="8"/>
  <c r="T74" i="8"/>
  <c r="S74" i="8"/>
  <c r="T73" i="8"/>
  <c r="S73" i="8"/>
  <c r="T72" i="8"/>
  <c r="S72" i="8"/>
  <c r="T71" i="8"/>
  <c r="S71" i="8"/>
  <c r="T70" i="8"/>
  <c r="S70" i="8"/>
  <c r="T69" i="8"/>
  <c r="S69" i="8"/>
  <c r="Y110" i="9"/>
  <c r="Z110" i="9"/>
  <c r="Z111" i="3"/>
  <c r="Y111" i="3"/>
  <c r="Z13" i="6"/>
  <c r="Y13" i="6"/>
  <c r="AA13" i="6" s="1"/>
  <c r="Z18" i="6"/>
  <c r="AA18" i="6" s="1"/>
  <c r="Y18" i="6"/>
  <c r="Z17" i="6"/>
  <c r="Y17" i="6"/>
  <c r="Z16" i="6"/>
  <c r="Y16" i="6"/>
  <c r="Z144" i="9"/>
  <c r="Y144" i="9"/>
  <c r="Z211" i="9"/>
  <c r="Y211" i="9"/>
  <c r="Z84" i="9"/>
  <c r="Y84" i="9"/>
  <c r="Z83" i="9"/>
  <c r="Y83" i="9"/>
  <c r="Z82" i="9"/>
  <c r="Y82" i="9"/>
  <c r="Z81" i="9"/>
  <c r="Y81" i="9"/>
  <c r="Z80" i="9"/>
  <c r="Y80" i="9"/>
  <c r="Z79" i="9"/>
  <c r="Y79" i="9"/>
  <c r="Z78" i="9"/>
  <c r="Y78" i="9"/>
  <c r="Z77" i="9"/>
  <c r="Y77" i="9"/>
  <c r="Z76" i="9"/>
  <c r="Y76" i="9"/>
  <c r="Z75" i="9"/>
  <c r="Y75" i="9"/>
  <c r="Z149" i="3"/>
  <c r="Y149" i="3"/>
  <c r="AA149" i="3" s="1"/>
  <c r="Z211" i="3"/>
  <c r="AA211" i="3" s="1"/>
  <c r="AD211" i="3" s="1"/>
  <c r="Y211" i="3"/>
  <c r="Z86" i="3"/>
  <c r="Y86" i="3"/>
  <c r="Z85" i="3"/>
  <c r="Y85" i="3"/>
  <c r="Z84" i="3"/>
  <c r="Y84" i="3"/>
  <c r="Z83" i="3"/>
  <c r="Y83" i="3"/>
  <c r="Z82" i="3"/>
  <c r="Y82" i="3"/>
  <c r="Z81" i="3"/>
  <c r="Y81" i="3"/>
  <c r="Z80" i="3"/>
  <c r="AA80" i="3" s="1"/>
  <c r="Y80" i="3"/>
  <c r="Z79" i="3"/>
  <c r="Y79" i="3"/>
  <c r="Z78" i="3"/>
  <c r="Y78" i="3"/>
  <c r="Z77" i="3"/>
  <c r="Y77" i="3"/>
  <c r="Y7" i="3"/>
  <c r="Z7" i="3"/>
  <c r="Y8" i="3"/>
  <c r="AA8" i="3" s="1"/>
  <c r="Z8" i="3"/>
  <c r="Y9" i="3"/>
  <c r="Z9" i="3"/>
  <c r="Y10" i="3"/>
  <c r="AA10" i="3" s="1"/>
  <c r="Z10" i="3"/>
  <c r="Y11" i="3"/>
  <c r="Z11" i="3"/>
  <c r="Y12" i="3"/>
  <c r="Z12" i="3"/>
  <c r="Y13" i="3"/>
  <c r="AA13" i="3" s="1"/>
  <c r="Z13" i="3"/>
  <c r="Y14" i="3"/>
  <c r="Z14" i="3"/>
  <c r="Y15" i="3"/>
  <c r="Z15" i="3"/>
  <c r="Y16" i="3"/>
  <c r="AA16" i="3" s="1"/>
  <c r="Z16" i="3"/>
  <c r="Y17" i="3"/>
  <c r="Z17" i="3"/>
  <c r="Y18" i="3"/>
  <c r="AA18" i="3" s="1"/>
  <c r="Z18" i="3"/>
  <c r="Y19" i="3"/>
  <c r="Z19" i="3"/>
  <c r="Y20" i="3"/>
  <c r="Z20" i="3"/>
  <c r="Y21" i="3"/>
  <c r="Z21" i="3"/>
  <c r="Y22" i="3"/>
  <c r="Z22" i="3"/>
  <c r="Y23" i="3"/>
  <c r="AA23" i="3" s="1"/>
  <c r="Z23" i="3"/>
  <c r="Y24" i="3"/>
  <c r="Z24" i="3"/>
  <c r="Y25" i="3"/>
  <c r="Z25" i="3"/>
  <c r="Y26" i="3"/>
  <c r="Z26" i="3"/>
  <c r="Y27" i="3"/>
  <c r="Z27" i="3"/>
  <c r="Y28" i="3"/>
  <c r="AA28" i="3" s="1"/>
  <c r="Z28" i="3"/>
  <c r="Y29" i="3"/>
  <c r="Z29" i="3"/>
  <c r="Y30" i="3"/>
  <c r="Z30" i="3"/>
  <c r="Y31" i="3"/>
  <c r="Z31" i="3"/>
  <c r="Y32" i="3"/>
  <c r="Z32" i="3"/>
  <c r="Y33" i="3"/>
  <c r="Z33" i="3"/>
  <c r="Y34" i="3"/>
  <c r="AA34" i="3" s="1"/>
  <c r="Z34" i="3"/>
  <c r="Y35" i="3"/>
  <c r="Z35" i="3"/>
  <c r="Y36" i="3"/>
  <c r="AA36" i="3" s="1"/>
  <c r="Z36" i="3"/>
  <c r="Y37" i="3"/>
  <c r="Z37" i="3"/>
  <c r="Y38" i="3"/>
  <c r="Z38" i="3"/>
  <c r="Y39" i="3"/>
  <c r="Z39" i="3"/>
  <c r="Y40" i="3"/>
  <c r="AA40" i="3" s="1"/>
  <c r="Z40" i="3"/>
  <c r="Y41" i="3"/>
  <c r="Z41" i="3"/>
  <c r="Y42" i="3"/>
  <c r="Z42" i="3"/>
  <c r="Y43" i="3"/>
  <c r="Z43" i="3"/>
  <c r="Y44" i="3"/>
  <c r="AA44" i="3" s="1"/>
  <c r="AD44" i="3" s="1"/>
  <c r="Z44" i="3"/>
  <c r="Y45" i="3"/>
  <c r="Z45" i="3"/>
  <c r="Y46" i="3"/>
  <c r="AA46" i="3" s="1"/>
  <c r="Z46" i="3"/>
  <c r="Y47" i="3"/>
  <c r="Z47" i="3"/>
  <c r="Y48" i="3"/>
  <c r="Z48" i="3"/>
  <c r="Y49" i="3"/>
  <c r="Z49" i="3"/>
  <c r="Y50" i="3"/>
  <c r="Z50" i="3"/>
  <c r="Y51" i="3"/>
  <c r="Z51" i="3"/>
  <c r="Y52" i="3"/>
  <c r="Z52" i="3"/>
  <c r="Y53" i="3"/>
  <c r="Z53" i="3"/>
  <c r="Y54" i="3"/>
  <c r="Z54" i="3"/>
  <c r="Y55" i="3"/>
  <c r="Z55" i="3"/>
  <c r="AA55" i="3" s="1"/>
  <c r="Y56" i="3"/>
  <c r="Z56" i="3"/>
  <c r="Y57" i="3"/>
  <c r="Z57" i="3"/>
  <c r="Y58" i="3"/>
  <c r="AA58" i="3" s="1"/>
  <c r="Z58" i="3"/>
  <c r="Y59" i="3"/>
  <c r="Z59" i="3"/>
  <c r="Y60" i="3"/>
  <c r="Z60" i="3"/>
  <c r="Y61" i="3"/>
  <c r="Z61" i="3"/>
  <c r="Y62" i="3"/>
  <c r="Z62" i="3"/>
  <c r="Y63" i="3"/>
  <c r="AA63" i="3" s="1"/>
  <c r="Z63" i="3"/>
  <c r="Y64" i="3"/>
  <c r="AA64" i="3" s="1"/>
  <c r="Z64" i="3"/>
  <c r="Y65" i="3"/>
  <c r="Z65" i="3"/>
  <c r="Y66" i="3"/>
  <c r="Z66" i="3"/>
  <c r="Y67" i="3"/>
  <c r="Z67" i="3"/>
  <c r="Y68" i="3"/>
  <c r="Z68" i="3"/>
  <c r="Y69" i="3"/>
  <c r="Z69" i="3"/>
  <c r="Y70" i="3"/>
  <c r="AA70" i="3" s="1"/>
  <c r="Z70" i="3"/>
  <c r="Y71" i="3"/>
  <c r="Z71" i="3"/>
  <c r="Y72" i="3"/>
  <c r="Z72" i="3"/>
  <c r="Y73" i="3"/>
  <c r="Z73" i="3"/>
  <c r="Y74" i="3"/>
  <c r="Z74" i="3"/>
  <c r="Y75" i="3"/>
  <c r="Z75" i="3"/>
  <c r="Y76" i="3"/>
  <c r="Z76" i="3"/>
  <c r="Y87" i="3"/>
  <c r="Z87" i="3"/>
  <c r="Y88" i="3"/>
  <c r="Z88" i="3"/>
  <c r="Y89" i="3"/>
  <c r="Z89" i="3"/>
  <c r="Y90" i="3"/>
  <c r="Z90" i="3"/>
  <c r="Y91" i="3"/>
  <c r="Z91" i="3"/>
  <c r="Y92" i="3"/>
  <c r="Z92" i="3"/>
  <c r="J12" i="10"/>
  <c r="I12" i="10"/>
  <c r="H12" i="10"/>
  <c r="G12" i="10"/>
  <c r="F12" i="10"/>
  <c r="E12" i="10"/>
  <c r="D12" i="10"/>
  <c r="C12" i="10"/>
  <c r="B12" i="10"/>
  <c r="R11" i="10"/>
  <c r="Q11" i="10"/>
  <c r="N11" i="10"/>
  <c r="M11" i="10"/>
  <c r="R10" i="10"/>
  <c r="Q10" i="10"/>
  <c r="P10" i="10"/>
  <c r="N10" i="10"/>
  <c r="M10" i="10"/>
  <c r="L10" i="10"/>
  <c r="R9" i="10"/>
  <c r="Q9" i="10"/>
  <c r="P9" i="10"/>
  <c r="N9" i="10"/>
  <c r="M9" i="10"/>
  <c r="L9" i="10"/>
  <c r="R8" i="10"/>
  <c r="Q8" i="10"/>
  <c r="P8" i="10"/>
  <c r="N8" i="10"/>
  <c r="M8" i="10"/>
  <c r="L8" i="10"/>
  <c r="R7" i="10"/>
  <c r="Q7" i="10"/>
  <c r="P7" i="10"/>
  <c r="N7" i="10"/>
  <c r="M7" i="10"/>
  <c r="L7" i="10"/>
  <c r="C29" i="7"/>
  <c r="D8" i="7" s="1"/>
  <c r="F148" i="8"/>
  <c r="T147" i="8"/>
  <c r="U147" i="8" s="1"/>
  <c r="S147" i="8"/>
  <c r="T146" i="8"/>
  <c r="S146" i="8"/>
  <c r="T145" i="8"/>
  <c r="S145" i="8"/>
  <c r="T139" i="8"/>
  <c r="S139" i="8"/>
  <c r="S92" i="8"/>
  <c r="T92" i="8"/>
  <c r="S93" i="8"/>
  <c r="T93" i="8"/>
  <c r="S94" i="8"/>
  <c r="T94" i="8"/>
  <c r="S95" i="8"/>
  <c r="T95" i="8"/>
  <c r="S96" i="8"/>
  <c r="T96" i="8"/>
  <c r="S97" i="8"/>
  <c r="U97" i="8" s="1"/>
  <c r="T97" i="8"/>
  <c r="S98" i="8"/>
  <c r="T98" i="8"/>
  <c r="S99" i="8"/>
  <c r="T99" i="8"/>
  <c r="S100" i="8"/>
  <c r="T100" i="8"/>
  <c r="S101" i="8"/>
  <c r="T101" i="8"/>
  <c r="S102" i="8"/>
  <c r="U102" i="8" s="1"/>
  <c r="T102" i="8"/>
  <c r="S103" i="8"/>
  <c r="T103" i="8"/>
  <c r="S104" i="8"/>
  <c r="T104" i="8"/>
  <c r="S105" i="8"/>
  <c r="T105" i="8"/>
  <c r="S106" i="8"/>
  <c r="T106" i="8"/>
  <c r="S107" i="8"/>
  <c r="T107" i="8"/>
  <c r="S108" i="8"/>
  <c r="T108" i="8"/>
  <c r="S109" i="8"/>
  <c r="T109" i="8"/>
  <c r="S110" i="8"/>
  <c r="T110" i="8"/>
  <c r="S111" i="8"/>
  <c r="T111" i="8"/>
  <c r="S112" i="8"/>
  <c r="T112" i="8"/>
  <c r="S113" i="8"/>
  <c r="T113" i="8"/>
  <c r="S114" i="8"/>
  <c r="U114" i="8" s="1"/>
  <c r="T114" i="8"/>
  <c r="S115" i="8"/>
  <c r="T115" i="8"/>
  <c r="S121" i="8"/>
  <c r="T121" i="8"/>
  <c r="S122" i="8"/>
  <c r="T122" i="8"/>
  <c r="S123" i="8"/>
  <c r="T123" i="8"/>
  <c r="S125" i="8"/>
  <c r="T125" i="8"/>
  <c r="S126" i="8"/>
  <c r="T126" i="8"/>
  <c r="S127" i="8"/>
  <c r="T127" i="8"/>
  <c r="S128" i="8"/>
  <c r="T128" i="8"/>
  <c r="S129" i="8"/>
  <c r="T129" i="8"/>
  <c r="AA36" i="6"/>
  <c r="Z37" i="6"/>
  <c r="Y37" i="6"/>
  <c r="X37" i="6"/>
  <c r="W37" i="6"/>
  <c r="V37" i="6"/>
  <c r="U37" i="6"/>
  <c r="T37" i="6"/>
  <c r="S37" i="6"/>
  <c r="R37" i="6"/>
  <c r="Q37" i="6"/>
  <c r="P37" i="6"/>
  <c r="O37" i="6"/>
  <c r="N37" i="6"/>
  <c r="M37" i="6"/>
  <c r="L37" i="6"/>
  <c r="K37" i="6"/>
  <c r="J37" i="6"/>
  <c r="I37" i="6"/>
  <c r="H37" i="6"/>
  <c r="G37" i="6"/>
  <c r="AA35" i="6"/>
  <c r="AA34" i="6"/>
  <c r="X310" i="9"/>
  <c r="W310" i="9"/>
  <c r="V310" i="9"/>
  <c r="U310" i="9"/>
  <c r="T310" i="9"/>
  <c r="S310" i="9"/>
  <c r="R310" i="9"/>
  <c r="Q310" i="9"/>
  <c r="P310" i="9"/>
  <c r="O310" i="9"/>
  <c r="N310" i="9"/>
  <c r="M310" i="9"/>
  <c r="L310" i="9"/>
  <c r="K310" i="9"/>
  <c r="J310" i="9"/>
  <c r="I310" i="9"/>
  <c r="H310" i="9"/>
  <c r="G310" i="9"/>
  <c r="X309" i="9"/>
  <c r="W309" i="9"/>
  <c r="V309" i="9"/>
  <c r="U309" i="9"/>
  <c r="T309" i="9"/>
  <c r="S309" i="9"/>
  <c r="R309" i="9"/>
  <c r="Q309" i="9"/>
  <c r="P309" i="9"/>
  <c r="O309" i="9"/>
  <c r="N309" i="9"/>
  <c r="M309" i="9"/>
  <c r="L309" i="9"/>
  <c r="K309" i="9"/>
  <c r="J309" i="9"/>
  <c r="I309" i="9"/>
  <c r="H309" i="9"/>
  <c r="G309" i="9"/>
  <c r="X308" i="9"/>
  <c r="W308" i="9"/>
  <c r="V308" i="9"/>
  <c r="U308" i="9"/>
  <c r="T308" i="9"/>
  <c r="S308" i="9"/>
  <c r="R308" i="9"/>
  <c r="Q308" i="9"/>
  <c r="P308" i="9"/>
  <c r="O308" i="9"/>
  <c r="N308" i="9"/>
  <c r="M308" i="9"/>
  <c r="L308" i="9"/>
  <c r="K308" i="9"/>
  <c r="J308" i="9"/>
  <c r="I308" i="9"/>
  <c r="H308" i="9"/>
  <c r="G308" i="9"/>
  <c r="X307" i="9"/>
  <c r="W307" i="9"/>
  <c r="V307" i="9"/>
  <c r="U307" i="9"/>
  <c r="T307" i="9"/>
  <c r="S307" i="9"/>
  <c r="R307" i="9"/>
  <c r="Q307" i="9"/>
  <c r="P307" i="9"/>
  <c r="O307" i="9"/>
  <c r="N307" i="9"/>
  <c r="M307" i="9"/>
  <c r="L307" i="9"/>
  <c r="K307" i="9"/>
  <c r="J307" i="9"/>
  <c r="I307" i="9"/>
  <c r="H307" i="9"/>
  <c r="G307" i="9"/>
  <c r="X306" i="9"/>
  <c r="W306" i="9"/>
  <c r="V306" i="9"/>
  <c r="U306" i="9"/>
  <c r="T306" i="9"/>
  <c r="S306" i="9"/>
  <c r="R306" i="9"/>
  <c r="Q306" i="9"/>
  <c r="P306" i="9"/>
  <c r="O306" i="9"/>
  <c r="N306" i="9"/>
  <c r="M306" i="9"/>
  <c r="L306" i="9"/>
  <c r="K306" i="9"/>
  <c r="J306" i="9"/>
  <c r="I306" i="9"/>
  <c r="H306" i="9"/>
  <c r="G306" i="9"/>
  <c r="G302" i="9"/>
  <c r="X258" i="9"/>
  <c r="W258" i="9"/>
  <c r="V258" i="9"/>
  <c r="U258" i="9"/>
  <c r="T258" i="9"/>
  <c r="S258" i="9"/>
  <c r="R258" i="9"/>
  <c r="Q258" i="9"/>
  <c r="P258" i="9"/>
  <c r="O258" i="9"/>
  <c r="N258" i="9"/>
  <c r="M258" i="9"/>
  <c r="L258" i="9"/>
  <c r="K258" i="9"/>
  <c r="J258" i="9"/>
  <c r="I258" i="9"/>
  <c r="H258" i="9"/>
  <c r="G258" i="9"/>
  <c r="Z213" i="9"/>
  <c r="Y213" i="9"/>
  <c r="Z212" i="9"/>
  <c r="Y212" i="9"/>
  <c r="Z210" i="9"/>
  <c r="Y210" i="9"/>
  <c r="Z209" i="9"/>
  <c r="Y209" i="9"/>
  <c r="Z208" i="9"/>
  <c r="Y208" i="9"/>
  <c r="Z207" i="9"/>
  <c r="Y207" i="9"/>
  <c r="Z206" i="9"/>
  <c r="Y206" i="9"/>
  <c r="Z205" i="9"/>
  <c r="Y205" i="9"/>
  <c r="Z204" i="9"/>
  <c r="Y204" i="9"/>
  <c r="Z145" i="9"/>
  <c r="Y145" i="9"/>
  <c r="Z143" i="9"/>
  <c r="Y143" i="9"/>
  <c r="X308" i="3"/>
  <c r="W308" i="3"/>
  <c r="V308" i="3"/>
  <c r="U308" i="3"/>
  <c r="T308" i="3"/>
  <c r="S308" i="3"/>
  <c r="R308" i="3"/>
  <c r="Q308" i="3"/>
  <c r="P308" i="3"/>
  <c r="O308" i="3"/>
  <c r="N308" i="3"/>
  <c r="M308" i="3"/>
  <c r="L308" i="3"/>
  <c r="K308" i="3"/>
  <c r="J308" i="3"/>
  <c r="I308" i="3"/>
  <c r="H308" i="3"/>
  <c r="G308" i="3"/>
  <c r="X307" i="3"/>
  <c r="W307" i="3"/>
  <c r="V307" i="3"/>
  <c r="U307" i="3"/>
  <c r="T307" i="3"/>
  <c r="S307" i="3"/>
  <c r="R307" i="3"/>
  <c r="Q307" i="3"/>
  <c r="P307" i="3"/>
  <c r="O307" i="3"/>
  <c r="N307" i="3"/>
  <c r="M307" i="3"/>
  <c r="L307" i="3"/>
  <c r="K307" i="3"/>
  <c r="J307" i="3"/>
  <c r="I307" i="3"/>
  <c r="H307" i="3"/>
  <c r="G307" i="3"/>
  <c r="X305" i="3"/>
  <c r="W305" i="3"/>
  <c r="V305" i="3"/>
  <c r="U305" i="3"/>
  <c r="T305" i="3"/>
  <c r="S305" i="3"/>
  <c r="R305" i="3"/>
  <c r="Q305" i="3"/>
  <c r="P305" i="3"/>
  <c r="O305" i="3"/>
  <c r="N305" i="3"/>
  <c r="M305" i="3"/>
  <c r="L305" i="3"/>
  <c r="K305" i="3"/>
  <c r="J305" i="3"/>
  <c r="I305" i="3"/>
  <c r="H305" i="3"/>
  <c r="G305" i="3"/>
  <c r="G300" i="3"/>
  <c r="X256" i="3"/>
  <c r="W256" i="3"/>
  <c r="V256" i="3"/>
  <c r="U256" i="3"/>
  <c r="T256" i="3"/>
  <c r="S256" i="3"/>
  <c r="R256" i="3"/>
  <c r="Q256" i="3"/>
  <c r="P256" i="3"/>
  <c r="O256" i="3"/>
  <c r="N256" i="3"/>
  <c r="M256" i="3"/>
  <c r="L256" i="3"/>
  <c r="K256" i="3"/>
  <c r="J256" i="3"/>
  <c r="I256" i="3"/>
  <c r="H256" i="3"/>
  <c r="G256" i="3"/>
  <c r="Z213" i="3"/>
  <c r="Y213" i="3"/>
  <c r="Z212" i="3"/>
  <c r="AA212" i="3" s="1"/>
  <c r="AD212" i="3" s="1"/>
  <c r="Y212" i="3"/>
  <c r="Z210" i="3"/>
  <c r="Y210" i="3"/>
  <c r="Z209" i="3"/>
  <c r="Y209" i="3"/>
  <c r="Z208" i="3"/>
  <c r="Y208" i="3"/>
  <c r="Z207" i="3"/>
  <c r="Y207" i="3"/>
  <c r="AA207" i="3" s="1"/>
  <c r="AD207" i="3" s="1"/>
  <c r="Z206" i="3"/>
  <c r="AA206" i="3" s="1"/>
  <c r="AD206" i="3" s="1"/>
  <c r="Y206" i="3"/>
  <c r="Z205" i="3"/>
  <c r="Y205" i="3"/>
  <c r="Z204" i="3"/>
  <c r="Y204" i="3"/>
  <c r="T79" i="8"/>
  <c r="S79" i="8"/>
  <c r="T68" i="8"/>
  <c r="S68" i="8"/>
  <c r="U68" i="8" s="1"/>
  <c r="T67" i="8"/>
  <c r="S67" i="8"/>
  <c r="T66" i="8"/>
  <c r="S66" i="8"/>
  <c r="T65" i="8"/>
  <c r="S65" i="8"/>
  <c r="T64" i="8"/>
  <c r="S64" i="8"/>
  <c r="T63" i="8"/>
  <c r="S63" i="8"/>
  <c r="Z19" i="6"/>
  <c r="Y19" i="6"/>
  <c r="Z14" i="6"/>
  <c r="Y14" i="6"/>
  <c r="X302" i="9"/>
  <c r="W302" i="9"/>
  <c r="V302" i="9"/>
  <c r="U302" i="9"/>
  <c r="T302" i="9"/>
  <c r="S302" i="9"/>
  <c r="R302" i="9"/>
  <c r="Q302" i="9"/>
  <c r="P302" i="9"/>
  <c r="O302" i="9"/>
  <c r="N302" i="9"/>
  <c r="M302" i="9"/>
  <c r="L302" i="9"/>
  <c r="K302" i="9"/>
  <c r="J302" i="9"/>
  <c r="I302" i="9"/>
  <c r="H302" i="9"/>
  <c r="X217" i="9"/>
  <c r="X236" i="9" s="1"/>
  <c r="W217" i="9"/>
  <c r="W236" i="9" s="1"/>
  <c r="V217" i="9"/>
  <c r="V236" i="9" s="1"/>
  <c r="U217" i="9"/>
  <c r="U236" i="9" s="1"/>
  <c r="T217" i="9"/>
  <c r="T236" i="9" s="1"/>
  <c r="S217" i="9"/>
  <c r="S236" i="9" s="1"/>
  <c r="R217" i="9"/>
  <c r="R236" i="9" s="1"/>
  <c r="Q217" i="9"/>
  <c r="Q236" i="9" s="1"/>
  <c r="P217" i="9"/>
  <c r="P236" i="9" s="1"/>
  <c r="O217" i="9"/>
  <c r="O236" i="9" s="1"/>
  <c r="N217" i="9"/>
  <c r="N236" i="9" s="1"/>
  <c r="M217" i="9"/>
  <c r="M236" i="9" s="1"/>
  <c r="L217" i="9"/>
  <c r="L236" i="9" s="1"/>
  <c r="K217" i="9"/>
  <c r="K236" i="9" s="1"/>
  <c r="J217" i="9"/>
  <c r="J236" i="9" s="1"/>
  <c r="I217" i="9"/>
  <c r="I236" i="9" s="1"/>
  <c r="H217" i="9"/>
  <c r="H236" i="9" s="1"/>
  <c r="G217" i="9"/>
  <c r="G236" i="9" s="1"/>
  <c r="Z216" i="9"/>
  <c r="Y216" i="9"/>
  <c r="Z215" i="9"/>
  <c r="Y215" i="9"/>
  <c r="Z214" i="9"/>
  <c r="Y214" i="9"/>
  <c r="Z203" i="9"/>
  <c r="Y203" i="9"/>
  <c r="X304" i="3"/>
  <c r="W304" i="3"/>
  <c r="V304" i="3"/>
  <c r="U304" i="3"/>
  <c r="T304" i="3"/>
  <c r="S304" i="3"/>
  <c r="R304" i="3"/>
  <c r="Q304" i="3"/>
  <c r="P304" i="3"/>
  <c r="O304" i="3"/>
  <c r="N304" i="3"/>
  <c r="M304" i="3"/>
  <c r="L304" i="3"/>
  <c r="K304" i="3"/>
  <c r="J304" i="3"/>
  <c r="I304" i="3"/>
  <c r="H304" i="3"/>
  <c r="G304" i="3"/>
  <c r="X300" i="3"/>
  <c r="W300" i="3"/>
  <c r="V300" i="3"/>
  <c r="U300" i="3"/>
  <c r="T300" i="3"/>
  <c r="S300" i="3"/>
  <c r="R300" i="3"/>
  <c r="Q300" i="3"/>
  <c r="P300" i="3"/>
  <c r="O300" i="3"/>
  <c r="N300" i="3"/>
  <c r="M300" i="3"/>
  <c r="L300" i="3"/>
  <c r="K300" i="3"/>
  <c r="J300" i="3"/>
  <c r="I300" i="3"/>
  <c r="H300" i="3"/>
  <c r="Z216" i="3"/>
  <c r="Y216" i="3"/>
  <c r="Z215" i="3"/>
  <c r="AA215" i="3" s="1"/>
  <c r="AD215" i="3" s="1"/>
  <c r="Y215" i="3"/>
  <c r="Z203" i="3"/>
  <c r="Y203" i="3"/>
  <c r="X218" i="3"/>
  <c r="X237" i="3" s="1"/>
  <c r="W218" i="3"/>
  <c r="W237" i="3" s="1"/>
  <c r="V218" i="3"/>
  <c r="V237" i="3" s="1"/>
  <c r="U218" i="3"/>
  <c r="U237" i="3" s="1"/>
  <c r="T218" i="3"/>
  <c r="T237" i="3" s="1"/>
  <c r="S218" i="3"/>
  <c r="S237" i="3" s="1"/>
  <c r="R218" i="3"/>
  <c r="R237" i="3" s="1"/>
  <c r="Q218" i="3"/>
  <c r="Q237" i="3" s="1"/>
  <c r="P218" i="3"/>
  <c r="P237" i="3" s="1"/>
  <c r="O218" i="3"/>
  <c r="O237" i="3" s="1"/>
  <c r="N218" i="3"/>
  <c r="N237" i="3" s="1"/>
  <c r="M218" i="3"/>
  <c r="M237" i="3" s="1"/>
  <c r="L218" i="3"/>
  <c r="L237" i="3" s="1"/>
  <c r="K218" i="3"/>
  <c r="K237" i="3" s="1"/>
  <c r="J218" i="3"/>
  <c r="J237" i="3" s="1"/>
  <c r="I218" i="3"/>
  <c r="I237" i="3" s="1"/>
  <c r="H218" i="3"/>
  <c r="H237" i="3" s="1"/>
  <c r="G218" i="3"/>
  <c r="G237" i="3" s="1"/>
  <c r="T58" i="8"/>
  <c r="S58" i="8"/>
  <c r="T57" i="8"/>
  <c r="S57" i="8"/>
  <c r="T56" i="8"/>
  <c r="S56" i="8"/>
  <c r="X272" i="9"/>
  <c r="W272" i="9"/>
  <c r="V272" i="9"/>
  <c r="U272" i="9"/>
  <c r="T272" i="9"/>
  <c r="S272" i="9"/>
  <c r="R272" i="9"/>
  <c r="Q272" i="9"/>
  <c r="P272" i="9"/>
  <c r="O272" i="9"/>
  <c r="N272" i="9"/>
  <c r="M272" i="9"/>
  <c r="L272" i="9"/>
  <c r="K272" i="9"/>
  <c r="J272" i="9"/>
  <c r="I272" i="9"/>
  <c r="H272" i="9"/>
  <c r="G272" i="9"/>
  <c r="T270" i="3"/>
  <c r="J270" i="3"/>
  <c r="X270" i="3"/>
  <c r="W270" i="3"/>
  <c r="V270" i="3"/>
  <c r="U270" i="3"/>
  <c r="S270" i="3"/>
  <c r="R270" i="3"/>
  <c r="Q270" i="3"/>
  <c r="P270" i="3"/>
  <c r="O270" i="3"/>
  <c r="N270" i="3"/>
  <c r="M270" i="3"/>
  <c r="L270" i="3"/>
  <c r="K270" i="3"/>
  <c r="I270" i="3"/>
  <c r="H270" i="3"/>
  <c r="G270" i="3"/>
  <c r="Z182" i="3"/>
  <c r="Y182" i="3"/>
  <c r="C32" i="4"/>
  <c r="D9" i="4" s="1"/>
  <c r="T15" i="8"/>
  <c r="S15" i="8"/>
  <c r="T14" i="8"/>
  <c r="S14" i="8"/>
  <c r="T13" i="8"/>
  <c r="S13" i="8"/>
  <c r="T12" i="8"/>
  <c r="S12" i="8"/>
  <c r="T11" i="8"/>
  <c r="S11" i="8"/>
  <c r="T10" i="8"/>
  <c r="S10" i="8"/>
  <c r="Z182" i="9"/>
  <c r="Y182" i="9"/>
  <c r="Z181" i="9"/>
  <c r="Y181" i="9"/>
  <c r="Z180" i="9"/>
  <c r="Y180" i="9"/>
  <c r="Z179" i="9"/>
  <c r="Y179" i="9"/>
  <c r="G248" i="3"/>
  <c r="Z179" i="3"/>
  <c r="Y179" i="3"/>
  <c r="Z178" i="3"/>
  <c r="Y178" i="3"/>
  <c r="Z177" i="3"/>
  <c r="Y177" i="3"/>
  <c r="Z108" i="3"/>
  <c r="Y108" i="3"/>
  <c r="X194" i="9"/>
  <c r="X235" i="9" s="1"/>
  <c r="W194" i="9"/>
  <c r="W235" i="9" s="1"/>
  <c r="V194" i="9"/>
  <c r="V235" i="9" s="1"/>
  <c r="U194" i="9"/>
  <c r="U235" i="9" s="1"/>
  <c r="T194" i="9"/>
  <c r="T235" i="9" s="1"/>
  <c r="S194" i="9"/>
  <c r="S235" i="9" s="1"/>
  <c r="R194" i="9"/>
  <c r="R235" i="9" s="1"/>
  <c r="Q194" i="9"/>
  <c r="Q235" i="9" s="1"/>
  <c r="P194" i="9"/>
  <c r="P235" i="9" s="1"/>
  <c r="O194" i="9"/>
  <c r="O235" i="9" s="1"/>
  <c r="N194" i="9"/>
  <c r="N235" i="9" s="1"/>
  <c r="M194" i="9"/>
  <c r="M235" i="9" s="1"/>
  <c r="L194" i="9"/>
  <c r="L235" i="9" s="1"/>
  <c r="K194" i="9"/>
  <c r="K235" i="9" s="1"/>
  <c r="J194" i="9"/>
  <c r="J235" i="9" s="1"/>
  <c r="I194" i="9"/>
  <c r="I235" i="9" s="1"/>
  <c r="H194" i="9"/>
  <c r="H235" i="9" s="1"/>
  <c r="G194" i="9"/>
  <c r="G235" i="9" s="1"/>
  <c r="G296" i="9"/>
  <c r="G297" i="9" s="1"/>
  <c r="I296" i="9"/>
  <c r="I297" i="9" s="1"/>
  <c r="K296" i="9"/>
  <c r="M296" i="9"/>
  <c r="M297" i="9" s="1"/>
  <c r="O296" i="9"/>
  <c r="O297" i="9" s="1"/>
  <c r="Q296" i="9"/>
  <c r="Q297" i="9" s="1"/>
  <c r="S296" i="9"/>
  <c r="S297" i="9" s="1"/>
  <c r="U296" i="9"/>
  <c r="U297" i="9" s="1"/>
  <c r="W296" i="9"/>
  <c r="W297" i="9" s="1"/>
  <c r="H296" i="9"/>
  <c r="H297" i="9" s="1"/>
  <c r="J296" i="9"/>
  <c r="J297" i="9" s="1"/>
  <c r="L296" i="9"/>
  <c r="L297" i="9" s="1"/>
  <c r="N296" i="9"/>
  <c r="N297" i="9" s="1"/>
  <c r="P296" i="9"/>
  <c r="P297" i="9" s="1"/>
  <c r="R296" i="9"/>
  <c r="R297" i="9" s="1"/>
  <c r="T296" i="9"/>
  <c r="T297" i="9" s="1"/>
  <c r="V296" i="9"/>
  <c r="V297" i="9" s="1"/>
  <c r="X296" i="9"/>
  <c r="X297" i="9" s="1"/>
  <c r="G282" i="9"/>
  <c r="I282" i="9"/>
  <c r="K282" i="9"/>
  <c r="M282" i="9"/>
  <c r="O282" i="9"/>
  <c r="Q282" i="9"/>
  <c r="S282" i="9"/>
  <c r="U282" i="9"/>
  <c r="W282" i="9"/>
  <c r="H282" i="9"/>
  <c r="J282" i="9"/>
  <c r="L282" i="9"/>
  <c r="N282" i="9"/>
  <c r="P282" i="9"/>
  <c r="R282" i="9"/>
  <c r="T282" i="9"/>
  <c r="V282" i="9"/>
  <c r="X282" i="9"/>
  <c r="G283" i="9"/>
  <c r="I283" i="9"/>
  <c r="K283" i="9"/>
  <c r="M283" i="9"/>
  <c r="O283" i="9"/>
  <c r="Q283" i="9"/>
  <c r="S283" i="9"/>
  <c r="U283" i="9"/>
  <c r="W283" i="9"/>
  <c r="H283" i="9"/>
  <c r="J283" i="9"/>
  <c r="L283" i="9"/>
  <c r="N283" i="9"/>
  <c r="P283" i="9"/>
  <c r="R283" i="9"/>
  <c r="T283" i="9"/>
  <c r="V283" i="9"/>
  <c r="X283" i="9"/>
  <c r="G285" i="9"/>
  <c r="I285" i="9"/>
  <c r="K285" i="9"/>
  <c r="M285" i="9"/>
  <c r="O285" i="9"/>
  <c r="Q285" i="9"/>
  <c r="S285" i="9"/>
  <c r="U285" i="9"/>
  <c r="W285" i="9"/>
  <c r="H285" i="9"/>
  <c r="J285" i="9"/>
  <c r="L285" i="9"/>
  <c r="N285" i="9"/>
  <c r="P285" i="9"/>
  <c r="R285" i="9"/>
  <c r="T285" i="9"/>
  <c r="V285" i="9"/>
  <c r="X285" i="9"/>
  <c r="G286" i="9"/>
  <c r="I286" i="9"/>
  <c r="K286" i="9"/>
  <c r="M286" i="9"/>
  <c r="O286" i="9"/>
  <c r="Q286" i="9"/>
  <c r="S286" i="9"/>
  <c r="U286" i="9"/>
  <c r="W286" i="9"/>
  <c r="H286" i="9"/>
  <c r="J286" i="9"/>
  <c r="L286" i="9"/>
  <c r="N286" i="9"/>
  <c r="P286" i="9"/>
  <c r="R286" i="9"/>
  <c r="T286" i="9"/>
  <c r="V286" i="9"/>
  <c r="X286" i="9"/>
  <c r="G288" i="9"/>
  <c r="I288" i="9"/>
  <c r="K288" i="9"/>
  <c r="M288" i="9"/>
  <c r="O288" i="9"/>
  <c r="Q288" i="9"/>
  <c r="S288" i="9"/>
  <c r="U288" i="9"/>
  <c r="W288" i="9"/>
  <c r="H288" i="9"/>
  <c r="J288" i="9"/>
  <c r="L288" i="9"/>
  <c r="N288" i="9"/>
  <c r="P288" i="9"/>
  <c r="R288" i="9"/>
  <c r="T288" i="9"/>
  <c r="V288" i="9"/>
  <c r="X288" i="9"/>
  <c r="G289" i="9"/>
  <c r="I289" i="9"/>
  <c r="K289" i="9"/>
  <c r="M289" i="9"/>
  <c r="O289" i="9"/>
  <c r="Q289" i="9"/>
  <c r="S289" i="9"/>
  <c r="U289" i="9"/>
  <c r="W289" i="9"/>
  <c r="H289" i="9"/>
  <c r="J289" i="9"/>
  <c r="L289" i="9"/>
  <c r="N289" i="9"/>
  <c r="P289" i="9"/>
  <c r="R289" i="9"/>
  <c r="T289" i="9"/>
  <c r="V289" i="9"/>
  <c r="X289" i="9"/>
  <c r="G290" i="9"/>
  <c r="I290" i="9"/>
  <c r="K290" i="9"/>
  <c r="M290" i="9"/>
  <c r="O290" i="9"/>
  <c r="Q290" i="9"/>
  <c r="S290" i="9"/>
  <c r="U290" i="9"/>
  <c r="W290" i="9"/>
  <c r="H290" i="9"/>
  <c r="J290" i="9"/>
  <c r="L290" i="9"/>
  <c r="N290" i="9"/>
  <c r="P290" i="9"/>
  <c r="R290" i="9"/>
  <c r="T290" i="9"/>
  <c r="V290" i="9"/>
  <c r="X290" i="9"/>
  <c r="G265" i="9"/>
  <c r="I265" i="9"/>
  <c r="K265" i="9"/>
  <c r="M265" i="9"/>
  <c r="O265" i="9"/>
  <c r="Q265" i="9"/>
  <c r="S265" i="9"/>
  <c r="U265" i="9"/>
  <c r="W265" i="9"/>
  <c r="H265" i="9"/>
  <c r="J265" i="9"/>
  <c r="L265" i="9"/>
  <c r="N265" i="9"/>
  <c r="P265" i="9"/>
  <c r="R265" i="9"/>
  <c r="T265" i="9"/>
  <c r="V265" i="9"/>
  <c r="X265" i="9"/>
  <c r="G266" i="9"/>
  <c r="I266" i="9"/>
  <c r="K266" i="9"/>
  <c r="M266" i="9"/>
  <c r="O266" i="9"/>
  <c r="Q266" i="9"/>
  <c r="S266" i="9"/>
  <c r="U266" i="9"/>
  <c r="W266" i="9"/>
  <c r="H266" i="9"/>
  <c r="J266" i="9"/>
  <c r="L266" i="9"/>
  <c r="N266" i="9"/>
  <c r="P266" i="9"/>
  <c r="R266" i="9"/>
  <c r="T266" i="9"/>
  <c r="V266" i="9"/>
  <c r="X266" i="9"/>
  <c r="G268" i="9"/>
  <c r="I268" i="9"/>
  <c r="K268" i="9"/>
  <c r="M268" i="9"/>
  <c r="O268" i="9"/>
  <c r="Q268" i="9"/>
  <c r="S268" i="9"/>
  <c r="U268" i="9"/>
  <c r="W268" i="9"/>
  <c r="H268" i="9"/>
  <c r="J268" i="9"/>
  <c r="L268" i="9"/>
  <c r="N268" i="9"/>
  <c r="P268" i="9"/>
  <c r="R268" i="9"/>
  <c r="T268" i="9"/>
  <c r="V268" i="9"/>
  <c r="X268" i="9"/>
  <c r="G269" i="9"/>
  <c r="I269" i="9"/>
  <c r="K269" i="9"/>
  <c r="M269" i="9"/>
  <c r="O269" i="9"/>
  <c r="Q269" i="9"/>
  <c r="S269" i="9"/>
  <c r="U269" i="9"/>
  <c r="W269" i="9"/>
  <c r="H269" i="9"/>
  <c r="J269" i="9"/>
  <c r="L269" i="9"/>
  <c r="N269" i="9"/>
  <c r="P269" i="9"/>
  <c r="R269" i="9"/>
  <c r="T269" i="9"/>
  <c r="V269" i="9"/>
  <c r="X269" i="9"/>
  <c r="G273" i="9"/>
  <c r="I273" i="9"/>
  <c r="K273" i="9"/>
  <c r="M273" i="9"/>
  <c r="O273" i="9"/>
  <c r="Q273" i="9"/>
  <c r="S273" i="9"/>
  <c r="U273" i="9"/>
  <c r="W273" i="9"/>
  <c r="H273" i="9"/>
  <c r="J273" i="9"/>
  <c r="L273" i="9"/>
  <c r="N273" i="9"/>
  <c r="P273" i="9"/>
  <c r="R273" i="9"/>
  <c r="T273" i="9"/>
  <c r="V273" i="9"/>
  <c r="X273" i="9"/>
  <c r="G274" i="9"/>
  <c r="I274" i="9"/>
  <c r="K274" i="9"/>
  <c r="M274" i="9"/>
  <c r="O274" i="9"/>
  <c r="Q274" i="9"/>
  <c r="S274" i="9"/>
  <c r="U274" i="9"/>
  <c r="W274" i="9"/>
  <c r="H274" i="9"/>
  <c r="J274" i="9"/>
  <c r="L274" i="9"/>
  <c r="N274" i="9"/>
  <c r="P274" i="9"/>
  <c r="R274" i="9"/>
  <c r="T274" i="9"/>
  <c r="V274" i="9"/>
  <c r="X274" i="9"/>
  <c r="G275" i="9"/>
  <c r="I275" i="9"/>
  <c r="K275" i="9"/>
  <c r="M275" i="9"/>
  <c r="O275" i="9"/>
  <c r="Q275" i="9"/>
  <c r="S275" i="9"/>
  <c r="U275" i="9"/>
  <c r="W275" i="9"/>
  <c r="H275" i="9"/>
  <c r="J275" i="9"/>
  <c r="L275" i="9"/>
  <c r="N275" i="9"/>
  <c r="P275" i="9"/>
  <c r="R275" i="9"/>
  <c r="T275" i="9"/>
  <c r="V275" i="9"/>
  <c r="X275" i="9"/>
  <c r="G276" i="9"/>
  <c r="I276" i="9"/>
  <c r="K276" i="9"/>
  <c r="M276" i="9"/>
  <c r="O276" i="9"/>
  <c r="Q276" i="9"/>
  <c r="S276" i="9"/>
  <c r="U276" i="9"/>
  <c r="W276" i="9"/>
  <c r="H276" i="9"/>
  <c r="J276" i="9"/>
  <c r="L276" i="9"/>
  <c r="N276" i="9"/>
  <c r="P276" i="9"/>
  <c r="R276" i="9"/>
  <c r="T276" i="9"/>
  <c r="V276" i="9"/>
  <c r="X276" i="9"/>
  <c r="G249" i="9"/>
  <c r="I249" i="9"/>
  <c r="K249" i="9"/>
  <c r="M249" i="9"/>
  <c r="O249" i="9"/>
  <c r="Q249" i="9"/>
  <c r="S249" i="9"/>
  <c r="U249" i="9"/>
  <c r="W249" i="9"/>
  <c r="H249" i="9"/>
  <c r="J249" i="9"/>
  <c r="L249" i="9"/>
  <c r="N249" i="9"/>
  <c r="P249" i="9"/>
  <c r="R249" i="9"/>
  <c r="T249" i="9"/>
  <c r="V249" i="9"/>
  <c r="X249" i="9"/>
  <c r="G250" i="9"/>
  <c r="I250" i="9"/>
  <c r="K250" i="9"/>
  <c r="M250" i="9"/>
  <c r="O250" i="9"/>
  <c r="Q250" i="9"/>
  <c r="S250" i="9"/>
  <c r="U250" i="9"/>
  <c r="W250" i="9"/>
  <c r="H250" i="9"/>
  <c r="J250" i="9"/>
  <c r="L250" i="9"/>
  <c r="N250" i="9"/>
  <c r="P250" i="9"/>
  <c r="R250" i="9"/>
  <c r="T250" i="9"/>
  <c r="V250" i="9"/>
  <c r="X250" i="9"/>
  <c r="G252" i="9"/>
  <c r="I252" i="9"/>
  <c r="K252" i="9"/>
  <c r="M252" i="9"/>
  <c r="O252" i="9"/>
  <c r="Q252" i="9"/>
  <c r="S252" i="9"/>
  <c r="U252" i="9"/>
  <c r="W252" i="9"/>
  <c r="H252" i="9"/>
  <c r="J252" i="9"/>
  <c r="L252" i="9"/>
  <c r="N252" i="9"/>
  <c r="P252" i="9"/>
  <c r="R252" i="9"/>
  <c r="T252" i="9"/>
  <c r="V252" i="9"/>
  <c r="X252" i="9"/>
  <c r="G253" i="9"/>
  <c r="I253" i="9"/>
  <c r="K253" i="9"/>
  <c r="M253" i="9"/>
  <c r="O253" i="9"/>
  <c r="Q253" i="9"/>
  <c r="S253" i="9"/>
  <c r="U253" i="9"/>
  <c r="W253" i="9"/>
  <c r="H253" i="9"/>
  <c r="J253" i="9"/>
  <c r="L253" i="9"/>
  <c r="N253" i="9"/>
  <c r="P253" i="9"/>
  <c r="R253" i="9"/>
  <c r="T253" i="9"/>
  <c r="V253" i="9"/>
  <c r="X253" i="9"/>
  <c r="G255" i="9"/>
  <c r="I255" i="9"/>
  <c r="K255" i="9"/>
  <c r="M255" i="9"/>
  <c r="O255" i="9"/>
  <c r="Q255" i="9"/>
  <c r="S255" i="9"/>
  <c r="U255" i="9"/>
  <c r="W255" i="9"/>
  <c r="H255" i="9"/>
  <c r="J255" i="9"/>
  <c r="L255" i="9"/>
  <c r="N255" i="9"/>
  <c r="P255" i="9"/>
  <c r="R255" i="9"/>
  <c r="T255" i="9"/>
  <c r="V255" i="9"/>
  <c r="X255" i="9"/>
  <c r="G257" i="9"/>
  <c r="I257" i="9"/>
  <c r="K257" i="9"/>
  <c r="M257" i="9"/>
  <c r="O257" i="9"/>
  <c r="Q257" i="9"/>
  <c r="S257" i="9"/>
  <c r="U257" i="9"/>
  <c r="W257" i="9"/>
  <c r="H257" i="9"/>
  <c r="J257" i="9"/>
  <c r="L257" i="9"/>
  <c r="N257" i="9"/>
  <c r="P257" i="9"/>
  <c r="R257" i="9"/>
  <c r="T257" i="9"/>
  <c r="V257" i="9"/>
  <c r="X257" i="9"/>
  <c r="Y161" i="9"/>
  <c r="Z161" i="9"/>
  <c r="Y163" i="9"/>
  <c r="Z163" i="9"/>
  <c r="Y162" i="9"/>
  <c r="Z162" i="9"/>
  <c r="Y164" i="9"/>
  <c r="Z164" i="9"/>
  <c r="Y165" i="9"/>
  <c r="Z165" i="9"/>
  <c r="Y166" i="9"/>
  <c r="Z166" i="9"/>
  <c r="Y167" i="9"/>
  <c r="Z167" i="9"/>
  <c r="Y168" i="9"/>
  <c r="Z168" i="9"/>
  <c r="Y169" i="9"/>
  <c r="Z169" i="9"/>
  <c r="Y170" i="9"/>
  <c r="Z170" i="9"/>
  <c r="Y171" i="9"/>
  <c r="Z171" i="9"/>
  <c r="Y172" i="9"/>
  <c r="Z172" i="9"/>
  <c r="Y173" i="9"/>
  <c r="Z173" i="9"/>
  <c r="Y174" i="9"/>
  <c r="Z174" i="9"/>
  <c r="Y176" i="9"/>
  <c r="Z176" i="9"/>
  <c r="Y177" i="9"/>
  <c r="Z177" i="9"/>
  <c r="Y178" i="9"/>
  <c r="Z178" i="9"/>
  <c r="Y175" i="9"/>
  <c r="Z175" i="9"/>
  <c r="Y183" i="9"/>
  <c r="Z183" i="9"/>
  <c r="X184" i="9"/>
  <c r="X234" i="9" s="1"/>
  <c r="W184" i="9"/>
  <c r="W234" i="9" s="1"/>
  <c r="V184" i="9"/>
  <c r="V234" i="9" s="1"/>
  <c r="U184" i="9"/>
  <c r="U234" i="9" s="1"/>
  <c r="T184" i="9"/>
  <c r="T234" i="9" s="1"/>
  <c r="S184" i="9"/>
  <c r="S234" i="9" s="1"/>
  <c r="R184" i="9"/>
  <c r="R234" i="9" s="1"/>
  <c r="Q184" i="9"/>
  <c r="Q234" i="9" s="1"/>
  <c r="P184" i="9"/>
  <c r="P234" i="9" s="1"/>
  <c r="O184" i="9"/>
  <c r="O234" i="9" s="1"/>
  <c r="N184" i="9"/>
  <c r="N234" i="9" s="1"/>
  <c r="M184" i="9"/>
  <c r="M234" i="9" s="1"/>
  <c r="L184" i="9"/>
  <c r="L234" i="9" s="1"/>
  <c r="K184" i="9"/>
  <c r="K234" i="9" s="1"/>
  <c r="J184" i="9"/>
  <c r="J234" i="9" s="1"/>
  <c r="I184" i="9"/>
  <c r="I234" i="9" s="1"/>
  <c r="H184" i="9"/>
  <c r="H234" i="9" s="1"/>
  <c r="G184" i="9"/>
  <c r="G234" i="9" s="1"/>
  <c r="Y102" i="9"/>
  <c r="Z102" i="9"/>
  <c r="Y103" i="9"/>
  <c r="Z103" i="9"/>
  <c r="Y104" i="9"/>
  <c r="Z104" i="9"/>
  <c r="Y105" i="9"/>
  <c r="Z105" i="9"/>
  <c r="Y106" i="9"/>
  <c r="Z106" i="9"/>
  <c r="Y107" i="9"/>
  <c r="Z107" i="9"/>
  <c r="Y108" i="9"/>
  <c r="Z108" i="9"/>
  <c r="Y109" i="9"/>
  <c r="Z109" i="9"/>
  <c r="Y111" i="9"/>
  <c r="Z111" i="9"/>
  <c r="Y112" i="9"/>
  <c r="Z112" i="9"/>
  <c r="Y113" i="9"/>
  <c r="Z113" i="9"/>
  <c r="Y114" i="9"/>
  <c r="Z114" i="9"/>
  <c r="Y115" i="9"/>
  <c r="Z115" i="9"/>
  <c r="Y116" i="9"/>
  <c r="Z116" i="9"/>
  <c r="Y117" i="9"/>
  <c r="Z117" i="9"/>
  <c r="Y118" i="9"/>
  <c r="Z118" i="9"/>
  <c r="Y119" i="9"/>
  <c r="Z119" i="9"/>
  <c r="Y120" i="9"/>
  <c r="Z120" i="9"/>
  <c r="Y121" i="9"/>
  <c r="Z121" i="9"/>
  <c r="Y122" i="9"/>
  <c r="Z122" i="9"/>
  <c r="Y123" i="9"/>
  <c r="Z123" i="9"/>
  <c r="Y124" i="9"/>
  <c r="Z124" i="9"/>
  <c r="Y125" i="9"/>
  <c r="Z125" i="9"/>
  <c r="Y126" i="9"/>
  <c r="Z126" i="9"/>
  <c r="Y127" i="9"/>
  <c r="Z127" i="9"/>
  <c r="Y128" i="9"/>
  <c r="Z128" i="9"/>
  <c r="Y129" i="9"/>
  <c r="Z129" i="9"/>
  <c r="Y130" i="9"/>
  <c r="Z130" i="9"/>
  <c r="Y131" i="9"/>
  <c r="Z131" i="9"/>
  <c r="Y132" i="9"/>
  <c r="Z132" i="9"/>
  <c r="Y133" i="9"/>
  <c r="Z133" i="9"/>
  <c r="Y134" i="9"/>
  <c r="Z134" i="9"/>
  <c r="Y135" i="9"/>
  <c r="Z135" i="9"/>
  <c r="Y136" i="9"/>
  <c r="Z136" i="9"/>
  <c r="Y137" i="9"/>
  <c r="Z137" i="9"/>
  <c r="Y138" i="9"/>
  <c r="Z138" i="9"/>
  <c r="Y139" i="9"/>
  <c r="Z139" i="9"/>
  <c r="Y140" i="9"/>
  <c r="Z140" i="9"/>
  <c r="Y141" i="9"/>
  <c r="Z141" i="9"/>
  <c r="Y142" i="9"/>
  <c r="Z142" i="9"/>
  <c r="Y146" i="9"/>
  <c r="Z146" i="9"/>
  <c r="Y147" i="9"/>
  <c r="Z147" i="9"/>
  <c r="Y148" i="9"/>
  <c r="Z148" i="9"/>
  <c r="Y149" i="9"/>
  <c r="Z149" i="9"/>
  <c r="Y150" i="9"/>
  <c r="Z150" i="9"/>
  <c r="Y151" i="9"/>
  <c r="Z151" i="9"/>
  <c r="X152" i="9"/>
  <c r="X233" i="9" s="1"/>
  <c r="W152" i="9"/>
  <c r="W233" i="9" s="1"/>
  <c r="V152" i="9"/>
  <c r="V233" i="9" s="1"/>
  <c r="U152" i="9"/>
  <c r="U233" i="9" s="1"/>
  <c r="T152" i="9"/>
  <c r="T233" i="9" s="1"/>
  <c r="S152" i="9"/>
  <c r="S233" i="9" s="1"/>
  <c r="R152" i="9"/>
  <c r="R233" i="9" s="1"/>
  <c r="Q152" i="9"/>
  <c r="Q233" i="9" s="1"/>
  <c r="P152" i="9"/>
  <c r="P233" i="9" s="1"/>
  <c r="O152" i="9"/>
  <c r="O233" i="9" s="1"/>
  <c r="N152" i="9"/>
  <c r="N233" i="9" s="1"/>
  <c r="M152" i="9"/>
  <c r="M233" i="9" s="1"/>
  <c r="L152" i="9"/>
  <c r="L233" i="9" s="1"/>
  <c r="K152" i="9"/>
  <c r="K233" i="9" s="1"/>
  <c r="J152" i="9"/>
  <c r="J233" i="9" s="1"/>
  <c r="I152" i="9"/>
  <c r="I233" i="9" s="1"/>
  <c r="H152" i="9"/>
  <c r="H233" i="9" s="1"/>
  <c r="G152" i="9"/>
  <c r="G233" i="9" s="1"/>
  <c r="Y7" i="9"/>
  <c r="Z7" i="9"/>
  <c r="Y8" i="9"/>
  <c r="Z8" i="9"/>
  <c r="Y9" i="9"/>
  <c r="Z9" i="9"/>
  <c r="Y10" i="9"/>
  <c r="Z10" i="9"/>
  <c r="Y11" i="9"/>
  <c r="Z11" i="9"/>
  <c r="Y12" i="9"/>
  <c r="Z12" i="9"/>
  <c r="Y13" i="9"/>
  <c r="Z13" i="9"/>
  <c r="Y14" i="9"/>
  <c r="Z14" i="9"/>
  <c r="Y15" i="9"/>
  <c r="Z15" i="9"/>
  <c r="Y16" i="9"/>
  <c r="Z16" i="9"/>
  <c r="Y17" i="9"/>
  <c r="Z17" i="9"/>
  <c r="Y18" i="9"/>
  <c r="Z18" i="9"/>
  <c r="Y19" i="9"/>
  <c r="Z19" i="9"/>
  <c r="Y20" i="9"/>
  <c r="Z20" i="9"/>
  <c r="Y21" i="9"/>
  <c r="Z21" i="9"/>
  <c r="Y22" i="9"/>
  <c r="Z22" i="9"/>
  <c r="Y23" i="9"/>
  <c r="Z23" i="9"/>
  <c r="Y24" i="9"/>
  <c r="Z24" i="9"/>
  <c r="Y25" i="9"/>
  <c r="Z25" i="9"/>
  <c r="Y26" i="9"/>
  <c r="Z26" i="9"/>
  <c r="Y27" i="9"/>
  <c r="Z27" i="9"/>
  <c r="Y28" i="9"/>
  <c r="Z28" i="9"/>
  <c r="Y29" i="9"/>
  <c r="Z29" i="9"/>
  <c r="Y30" i="9"/>
  <c r="Z30" i="9"/>
  <c r="Y31" i="9"/>
  <c r="Z31" i="9"/>
  <c r="Y32" i="9"/>
  <c r="Z32" i="9"/>
  <c r="Y33" i="9"/>
  <c r="Z33" i="9"/>
  <c r="Y34" i="9"/>
  <c r="Z34" i="9"/>
  <c r="Y35" i="9"/>
  <c r="Z35" i="9"/>
  <c r="Y36" i="9"/>
  <c r="Z36" i="9"/>
  <c r="Y37" i="9"/>
  <c r="Z37" i="9"/>
  <c r="Y38" i="9"/>
  <c r="Z38" i="9"/>
  <c r="Y39" i="9"/>
  <c r="Z39" i="9"/>
  <c r="Y40" i="9"/>
  <c r="Z40" i="9"/>
  <c r="Y41" i="9"/>
  <c r="Z41" i="9"/>
  <c r="Y42" i="9"/>
  <c r="Z42" i="9"/>
  <c r="Y43" i="9"/>
  <c r="Z43" i="9"/>
  <c r="Y44" i="9"/>
  <c r="Z44" i="9"/>
  <c r="Y45" i="9"/>
  <c r="Z45" i="9"/>
  <c r="Y46" i="9"/>
  <c r="Z46" i="9"/>
  <c r="Y47" i="9"/>
  <c r="Z47" i="9"/>
  <c r="Y48" i="9"/>
  <c r="Z48" i="9"/>
  <c r="Y49" i="9"/>
  <c r="Z49" i="9"/>
  <c r="Y50" i="9"/>
  <c r="Z50" i="9"/>
  <c r="Y51" i="9"/>
  <c r="Z51" i="9"/>
  <c r="Y52" i="9"/>
  <c r="Z52" i="9"/>
  <c r="Y53" i="9"/>
  <c r="Z53" i="9"/>
  <c r="Y54" i="9"/>
  <c r="Z54" i="9"/>
  <c r="Y55" i="9"/>
  <c r="Z55" i="9"/>
  <c r="Y56" i="9"/>
  <c r="Z56" i="9"/>
  <c r="Y57" i="9"/>
  <c r="Z57" i="9"/>
  <c r="Y58" i="9"/>
  <c r="Z58" i="9"/>
  <c r="Y59" i="9"/>
  <c r="Z59" i="9"/>
  <c r="Y60" i="9"/>
  <c r="Z60" i="9"/>
  <c r="Y61" i="9"/>
  <c r="Z61" i="9"/>
  <c r="Y62" i="9"/>
  <c r="Z62" i="9"/>
  <c r="Y63" i="9"/>
  <c r="Z63" i="9"/>
  <c r="Y64" i="9"/>
  <c r="Z64" i="9"/>
  <c r="Y65" i="9"/>
  <c r="Z65" i="9"/>
  <c r="Y66" i="9"/>
  <c r="Z66" i="9"/>
  <c r="Y67" i="9"/>
  <c r="Z67" i="9"/>
  <c r="Y68" i="9"/>
  <c r="Z68" i="9"/>
  <c r="Y69" i="9"/>
  <c r="Z69" i="9"/>
  <c r="Y70" i="9"/>
  <c r="Z70" i="9"/>
  <c r="Y71" i="9"/>
  <c r="Z71" i="9"/>
  <c r="Y72" i="9"/>
  <c r="Z72" i="9"/>
  <c r="Y73" i="9"/>
  <c r="Z73" i="9"/>
  <c r="Y74" i="9"/>
  <c r="Z74" i="9"/>
  <c r="Y85" i="9"/>
  <c r="Z85" i="9"/>
  <c r="Y86" i="9"/>
  <c r="Z86" i="9"/>
  <c r="Y87" i="9"/>
  <c r="Z87" i="9"/>
  <c r="Y88" i="9"/>
  <c r="Z88" i="9"/>
  <c r="Y89" i="9"/>
  <c r="Z89" i="9"/>
  <c r="Y90" i="9"/>
  <c r="Z90" i="9"/>
  <c r="Y91" i="9"/>
  <c r="Z91" i="9"/>
  <c r="Y92" i="9"/>
  <c r="Z92" i="9"/>
  <c r="X93" i="9"/>
  <c r="X232" i="9" s="1"/>
  <c r="W93" i="9"/>
  <c r="W232" i="9" s="1"/>
  <c r="V93" i="9"/>
  <c r="V232" i="9" s="1"/>
  <c r="U93" i="9"/>
  <c r="U232" i="9" s="1"/>
  <c r="T93" i="9"/>
  <c r="T232" i="9" s="1"/>
  <c r="S93" i="9"/>
  <c r="S232" i="9" s="1"/>
  <c r="R93" i="9"/>
  <c r="R232" i="9" s="1"/>
  <c r="Q93" i="9"/>
  <c r="Q232" i="9" s="1"/>
  <c r="P93" i="9"/>
  <c r="P232" i="9" s="1"/>
  <c r="O93" i="9"/>
  <c r="O232" i="9" s="1"/>
  <c r="N93" i="9"/>
  <c r="N232" i="9" s="1"/>
  <c r="M93" i="9"/>
  <c r="M232" i="9" s="1"/>
  <c r="L93" i="9"/>
  <c r="L232" i="9" s="1"/>
  <c r="K93" i="9"/>
  <c r="K232" i="9" s="1"/>
  <c r="J93" i="9"/>
  <c r="J232" i="9" s="1"/>
  <c r="I93" i="9"/>
  <c r="I232" i="9" s="1"/>
  <c r="H93" i="9"/>
  <c r="H232" i="9" s="1"/>
  <c r="G93" i="9"/>
  <c r="G232" i="9" s="1"/>
  <c r="Y193" i="9"/>
  <c r="Y194" i="9" s="1"/>
  <c r="Z193" i="9"/>
  <c r="Z194" i="9" s="1"/>
  <c r="P184" i="3"/>
  <c r="P235" i="3" s="1"/>
  <c r="O184" i="3"/>
  <c r="O194" i="3" s="1"/>
  <c r="O236" i="3" s="1"/>
  <c r="P294" i="3"/>
  <c r="P295" i="3" s="1"/>
  <c r="O294" i="3"/>
  <c r="O295" i="3" s="1"/>
  <c r="P288" i="3"/>
  <c r="P287" i="3"/>
  <c r="P286" i="3"/>
  <c r="P284" i="3"/>
  <c r="P283" i="3"/>
  <c r="P281" i="3"/>
  <c r="P280" i="3"/>
  <c r="O288" i="3"/>
  <c r="O287" i="3"/>
  <c r="O286" i="3"/>
  <c r="O284" i="3"/>
  <c r="O283" i="3"/>
  <c r="O281" i="3"/>
  <c r="O280" i="3"/>
  <c r="P274" i="3"/>
  <c r="P273" i="3"/>
  <c r="P272" i="3"/>
  <c r="P271" i="3"/>
  <c r="P267" i="3"/>
  <c r="P266" i="3"/>
  <c r="P264" i="3"/>
  <c r="P263" i="3"/>
  <c r="O274" i="3"/>
  <c r="O273" i="3"/>
  <c r="O272" i="3"/>
  <c r="O271" i="3"/>
  <c r="O267" i="3"/>
  <c r="O266" i="3"/>
  <c r="O264" i="3"/>
  <c r="O263" i="3"/>
  <c r="O250" i="3"/>
  <c r="P255" i="3"/>
  <c r="P253" i="3"/>
  <c r="P251" i="3"/>
  <c r="P250" i="3"/>
  <c r="P248" i="3"/>
  <c r="O247" i="3"/>
  <c r="M247" i="3"/>
  <c r="G247" i="3"/>
  <c r="I247" i="3"/>
  <c r="K247" i="3"/>
  <c r="Q247" i="3"/>
  <c r="S247" i="3"/>
  <c r="U247" i="3"/>
  <c r="W247" i="3"/>
  <c r="O255" i="3"/>
  <c r="O253" i="3"/>
  <c r="O251" i="3"/>
  <c r="O248" i="3"/>
  <c r="P247" i="3"/>
  <c r="O93" i="3"/>
  <c r="O233" i="3" s="1"/>
  <c r="P152" i="3"/>
  <c r="P234" i="3" s="1"/>
  <c r="O152" i="3"/>
  <c r="O234" i="3" s="1"/>
  <c r="P93" i="3"/>
  <c r="P233" i="3" s="1"/>
  <c r="Z21" i="6"/>
  <c r="Y21" i="6"/>
  <c r="Z22" i="6"/>
  <c r="Y22" i="6"/>
  <c r="Z10" i="6"/>
  <c r="Y10" i="6"/>
  <c r="Z9" i="6"/>
  <c r="Y9" i="6"/>
  <c r="Z23" i="6"/>
  <c r="Y23" i="6"/>
  <c r="Z15" i="6"/>
  <c r="Y15" i="6"/>
  <c r="Z24" i="6"/>
  <c r="Y24" i="6"/>
  <c r="Z7" i="6"/>
  <c r="Y7" i="6"/>
  <c r="Z11" i="6"/>
  <c r="Y11" i="6"/>
  <c r="Z8" i="6"/>
  <c r="Y8" i="6"/>
  <c r="Z20" i="6"/>
  <c r="Y20" i="6"/>
  <c r="Z12" i="6"/>
  <c r="Y12" i="6"/>
  <c r="P25" i="6"/>
  <c r="O25" i="6"/>
  <c r="H274" i="3"/>
  <c r="J274" i="3"/>
  <c r="L274" i="3"/>
  <c r="N274" i="3"/>
  <c r="R274" i="3"/>
  <c r="T274" i="3"/>
  <c r="V274" i="3"/>
  <c r="X274" i="3"/>
  <c r="G274" i="3"/>
  <c r="I274" i="3"/>
  <c r="K274" i="3"/>
  <c r="M274" i="3"/>
  <c r="Q274" i="3"/>
  <c r="S274" i="3"/>
  <c r="U274" i="3"/>
  <c r="W274" i="3"/>
  <c r="H273" i="3"/>
  <c r="J273" i="3"/>
  <c r="L273" i="3"/>
  <c r="N273" i="3"/>
  <c r="R273" i="3"/>
  <c r="T273" i="3"/>
  <c r="V273" i="3"/>
  <c r="X273" i="3"/>
  <c r="G273" i="3"/>
  <c r="I273" i="3"/>
  <c r="K273" i="3"/>
  <c r="M273" i="3"/>
  <c r="Q273" i="3"/>
  <c r="S273" i="3"/>
  <c r="U273" i="3"/>
  <c r="W273" i="3"/>
  <c r="H272" i="3"/>
  <c r="J272" i="3"/>
  <c r="L272" i="3"/>
  <c r="N272" i="3"/>
  <c r="R272" i="3"/>
  <c r="T272" i="3"/>
  <c r="V272" i="3"/>
  <c r="X272" i="3"/>
  <c r="G272" i="3"/>
  <c r="I272" i="3"/>
  <c r="K272" i="3"/>
  <c r="M272" i="3"/>
  <c r="Q272" i="3"/>
  <c r="S272" i="3"/>
  <c r="U272" i="3"/>
  <c r="W272" i="3"/>
  <c r="H271" i="3"/>
  <c r="J271" i="3"/>
  <c r="L271" i="3"/>
  <c r="N271" i="3"/>
  <c r="R271" i="3"/>
  <c r="T271" i="3"/>
  <c r="V271" i="3"/>
  <c r="X271" i="3"/>
  <c r="G271" i="3"/>
  <c r="I271" i="3"/>
  <c r="K271" i="3"/>
  <c r="M271" i="3"/>
  <c r="Q271" i="3"/>
  <c r="S271" i="3"/>
  <c r="U271" i="3"/>
  <c r="W271" i="3"/>
  <c r="H267" i="3"/>
  <c r="J267" i="3"/>
  <c r="L267" i="3"/>
  <c r="N267" i="3"/>
  <c r="R267" i="3"/>
  <c r="T267" i="3"/>
  <c r="V267" i="3"/>
  <c r="X267" i="3"/>
  <c r="G267" i="3"/>
  <c r="I267" i="3"/>
  <c r="K267" i="3"/>
  <c r="M267" i="3"/>
  <c r="Q267" i="3"/>
  <c r="S267" i="3"/>
  <c r="U267" i="3"/>
  <c r="W267" i="3"/>
  <c r="H266" i="3"/>
  <c r="J266" i="3"/>
  <c r="L266" i="3"/>
  <c r="N266" i="3"/>
  <c r="R266" i="3"/>
  <c r="T266" i="3"/>
  <c r="V266" i="3"/>
  <c r="X266" i="3"/>
  <c r="G266" i="3"/>
  <c r="I266" i="3"/>
  <c r="K266" i="3"/>
  <c r="M266" i="3"/>
  <c r="Q266" i="3"/>
  <c r="S266" i="3"/>
  <c r="U266" i="3"/>
  <c r="W266" i="3"/>
  <c r="H264" i="3"/>
  <c r="J264" i="3"/>
  <c r="L264" i="3"/>
  <c r="N264" i="3"/>
  <c r="R264" i="3"/>
  <c r="T264" i="3"/>
  <c r="V264" i="3"/>
  <c r="X264" i="3"/>
  <c r="G264" i="3"/>
  <c r="I264" i="3"/>
  <c r="K264" i="3"/>
  <c r="M264" i="3"/>
  <c r="Q264" i="3"/>
  <c r="S264" i="3"/>
  <c r="U264" i="3"/>
  <c r="W264" i="3"/>
  <c r="H263" i="3"/>
  <c r="J263" i="3"/>
  <c r="L263" i="3"/>
  <c r="N263" i="3"/>
  <c r="R263" i="3"/>
  <c r="T263" i="3"/>
  <c r="V263" i="3"/>
  <c r="X263" i="3"/>
  <c r="G263" i="3"/>
  <c r="I263" i="3"/>
  <c r="K263" i="3"/>
  <c r="M263" i="3"/>
  <c r="Q263" i="3"/>
  <c r="S263" i="3"/>
  <c r="U263" i="3"/>
  <c r="W263" i="3"/>
  <c r="H255" i="3"/>
  <c r="J255" i="3"/>
  <c r="L255" i="3"/>
  <c r="N255" i="3"/>
  <c r="R255" i="3"/>
  <c r="T255" i="3"/>
  <c r="V255" i="3"/>
  <c r="X255" i="3"/>
  <c r="M255" i="3"/>
  <c r="G255" i="3"/>
  <c r="I255" i="3"/>
  <c r="K255" i="3"/>
  <c r="Q255" i="3"/>
  <c r="S255" i="3"/>
  <c r="U255" i="3"/>
  <c r="W255" i="3"/>
  <c r="H253" i="3"/>
  <c r="J253" i="3"/>
  <c r="L253" i="3"/>
  <c r="N253" i="3"/>
  <c r="R253" i="3"/>
  <c r="T253" i="3"/>
  <c r="V253" i="3"/>
  <c r="X253" i="3"/>
  <c r="M253" i="3"/>
  <c r="G253" i="3"/>
  <c r="I253" i="3"/>
  <c r="K253" i="3"/>
  <c r="Q253" i="3"/>
  <c r="S253" i="3"/>
  <c r="U253" i="3"/>
  <c r="W253" i="3"/>
  <c r="H251" i="3"/>
  <c r="J251" i="3"/>
  <c r="L251" i="3"/>
  <c r="N251" i="3"/>
  <c r="R251" i="3"/>
  <c r="T251" i="3"/>
  <c r="V251" i="3"/>
  <c r="X251" i="3"/>
  <c r="M251" i="3"/>
  <c r="G251" i="3"/>
  <c r="I251" i="3"/>
  <c r="K251" i="3"/>
  <c r="Q251" i="3"/>
  <c r="S251" i="3"/>
  <c r="U251" i="3"/>
  <c r="W251" i="3"/>
  <c r="H250" i="3"/>
  <c r="J250" i="3"/>
  <c r="L250" i="3"/>
  <c r="N250" i="3"/>
  <c r="R250" i="3"/>
  <c r="T250" i="3"/>
  <c r="V250" i="3"/>
  <c r="X250" i="3"/>
  <c r="M250" i="3"/>
  <c r="G250" i="3"/>
  <c r="I250" i="3"/>
  <c r="K250" i="3"/>
  <c r="Q250" i="3"/>
  <c r="S250" i="3"/>
  <c r="U250" i="3"/>
  <c r="W250" i="3"/>
  <c r="H248" i="3"/>
  <c r="J248" i="3"/>
  <c r="L248" i="3"/>
  <c r="N248" i="3"/>
  <c r="R248" i="3"/>
  <c r="T248" i="3"/>
  <c r="V248" i="3"/>
  <c r="X248" i="3"/>
  <c r="M248" i="3"/>
  <c r="I248" i="3"/>
  <c r="K248" i="3"/>
  <c r="Q248" i="3"/>
  <c r="S248" i="3"/>
  <c r="U248" i="3"/>
  <c r="W248" i="3"/>
  <c r="H247" i="3"/>
  <c r="J247" i="3"/>
  <c r="L247" i="3"/>
  <c r="N247" i="3"/>
  <c r="R247" i="3"/>
  <c r="T247" i="3"/>
  <c r="V247" i="3"/>
  <c r="X247" i="3"/>
  <c r="M93" i="3"/>
  <c r="M233" i="3" s="1"/>
  <c r="Z217" i="3"/>
  <c r="Y217" i="3"/>
  <c r="AA217" i="3" s="1"/>
  <c r="AD217" i="3" s="1"/>
  <c r="Z193" i="3"/>
  <c r="Z194" i="3" s="1"/>
  <c r="Y193" i="3"/>
  <c r="Z183" i="3"/>
  <c r="Y183" i="3"/>
  <c r="Z181" i="3"/>
  <c r="Y181" i="3"/>
  <c r="Z180" i="3"/>
  <c r="Y180" i="3"/>
  <c r="Z174" i="3"/>
  <c r="Y174" i="3"/>
  <c r="Z176" i="3"/>
  <c r="Y176" i="3"/>
  <c r="Z175" i="3"/>
  <c r="Y175" i="3"/>
  <c r="Z173" i="3"/>
  <c r="Y173" i="3"/>
  <c r="Z172" i="3"/>
  <c r="Y172" i="3"/>
  <c r="Z171" i="3"/>
  <c r="Y171" i="3"/>
  <c r="Z170" i="3"/>
  <c r="Y170" i="3"/>
  <c r="AA170" i="3" s="1"/>
  <c r="AD170" i="3" s="1"/>
  <c r="Z169" i="3"/>
  <c r="Y169" i="3"/>
  <c r="Z168" i="3"/>
  <c r="Y168" i="3"/>
  <c r="Z167" i="3"/>
  <c r="Y167" i="3"/>
  <c r="Z166" i="3"/>
  <c r="Y166" i="3"/>
  <c r="Z165" i="3"/>
  <c r="Y165" i="3"/>
  <c r="Z164" i="3"/>
  <c r="Y164" i="3"/>
  <c r="Z163" i="3"/>
  <c r="Y163" i="3"/>
  <c r="Z162" i="3"/>
  <c r="Y162" i="3"/>
  <c r="Z109" i="3"/>
  <c r="Y109" i="3"/>
  <c r="Z161" i="3"/>
  <c r="Y161" i="3"/>
  <c r="Z151" i="3"/>
  <c r="Y151" i="3"/>
  <c r="Z150" i="3"/>
  <c r="Y150" i="3"/>
  <c r="Z148" i="3"/>
  <c r="Y148" i="3"/>
  <c r="Z147" i="3"/>
  <c r="Y147" i="3"/>
  <c r="Z146" i="3"/>
  <c r="Y146" i="3"/>
  <c r="Z145" i="3"/>
  <c r="Y145" i="3"/>
  <c r="Z144" i="3"/>
  <c r="AA144" i="3" s="1"/>
  <c r="Y144" i="3"/>
  <c r="Z143" i="3"/>
  <c r="Y143" i="3"/>
  <c r="Z142" i="3"/>
  <c r="Y142" i="3"/>
  <c r="Z141" i="3"/>
  <c r="Y141" i="3"/>
  <c r="Z140" i="3"/>
  <c r="Y140" i="3"/>
  <c r="Z139" i="3"/>
  <c r="Y139" i="3"/>
  <c r="Z138" i="3"/>
  <c r="Y138" i="3"/>
  <c r="Z137" i="3"/>
  <c r="Y137" i="3"/>
  <c r="Z136" i="3"/>
  <c r="AA136" i="3" s="1"/>
  <c r="Y136" i="3"/>
  <c r="Z135" i="3"/>
  <c r="Y135" i="3"/>
  <c r="Z134" i="3"/>
  <c r="Y134" i="3"/>
  <c r="Z133" i="3"/>
  <c r="Y133" i="3"/>
  <c r="Z132" i="3"/>
  <c r="Y132" i="3"/>
  <c r="Z131" i="3"/>
  <c r="Y131" i="3"/>
  <c r="Z130" i="3"/>
  <c r="Y130" i="3"/>
  <c r="Z129" i="3"/>
  <c r="Y129" i="3"/>
  <c r="Z128" i="3"/>
  <c r="Y128" i="3"/>
  <c r="Z127" i="3"/>
  <c r="Y127" i="3"/>
  <c r="Z126" i="3"/>
  <c r="AA126" i="3" s="1"/>
  <c r="AD126" i="3" s="1"/>
  <c r="Y126" i="3"/>
  <c r="Z125" i="3"/>
  <c r="Y125" i="3"/>
  <c r="Z124" i="3"/>
  <c r="Y124" i="3"/>
  <c r="Z123" i="3"/>
  <c r="Y123" i="3"/>
  <c r="Z122" i="3"/>
  <c r="Y122" i="3"/>
  <c r="Z121" i="3"/>
  <c r="Y121" i="3"/>
  <c r="Z120" i="3"/>
  <c r="Y120" i="3"/>
  <c r="Z119" i="3"/>
  <c r="Y119" i="3"/>
  <c r="Z118" i="3"/>
  <c r="Y118" i="3"/>
  <c r="Z117" i="3"/>
  <c r="Y117" i="3"/>
  <c r="Z116" i="3"/>
  <c r="Y116" i="3"/>
  <c r="Z115" i="3"/>
  <c r="Y115" i="3"/>
  <c r="Z114" i="3"/>
  <c r="Y114" i="3"/>
  <c r="Z113" i="3"/>
  <c r="Y113" i="3"/>
  <c r="Z112" i="3"/>
  <c r="Y112" i="3"/>
  <c r="Z110" i="3"/>
  <c r="Y110" i="3"/>
  <c r="Z107" i="3"/>
  <c r="Y107" i="3"/>
  <c r="Z106" i="3"/>
  <c r="Y106" i="3"/>
  <c r="Z105" i="3"/>
  <c r="Y105" i="3"/>
  <c r="Z104" i="3"/>
  <c r="Y104" i="3"/>
  <c r="Z103" i="3"/>
  <c r="AA103" i="3" s="1"/>
  <c r="AD103" i="3" s="1"/>
  <c r="Y103" i="3"/>
  <c r="Z102" i="3"/>
  <c r="Y102" i="3"/>
  <c r="R130" i="8"/>
  <c r="Q130" i="8"/>
  <c r="P130" i="8"/>
  <c r="O130" i="8"/>
  <c r="N130" i="8"/>
  <c r="M130" i="8"/>
  <c r="L130" i="8"/>
  <c r="K130" i="8"/>
  <c r="J130" i="8"/>
  <c r="I130" i="8"/>
  <c r="H130" i="8"/>
  <c r="G130" i="8"/>
  <c r="F130" i="8"/>
  <c r="E130" i="8"/>
  <c r="D130" i="8"/>
  <c r="C130" i="8"/>
  <c r="S7" i="8"/>
  <c r="T7" i="8"/>
  <c r="S8" i="8"/>
  <c r="T8" i="8"/>
  <c r="S9" i="8"/>
  <c r="T9" i="8"/>
  <c r="S16" i="8"/>
  <c r="T16" i="8"/>
  <c r="S17" i="8"/>
  <c r="T17" i="8"/>
  <c r="S18" i="8"/>
  <c r="T18" i="8"/>
  <c r="S19" i="8"/>
  <c r="T19" i="8"/>
  <c r="S20" i="8"/>
  <c r="T20" i="8"/>
  <c r="S21" i="8"/>
  <c r="T21" i="8"/>
  <c r="S22" i="8"/>
  <c r="T22" i="8"/>
  <c r="S23" i="8"/>
  <c r="T23" i="8"/>
  <c r="S24" i="8"/>
  <c r="T24" i="8"/>
  <c r="S25" i="8"/>
  <c r="T25" i="8"/>
  <c r="S26" i="8"/>
  <c r="T26" i="8"/>
  <c r="S27" i="8"/>
  <c r="T27" i="8"/>
  <c r="S28" i="8"/>
  <c r="T28" i="8"/>
  <c r="S29" i="8"/>
  <c r="T29" i="8"/>
  <c r="S30" i="8"/>
  <c r="T30" i="8"/>
  <c r="S31" i="8"/>
  <c r="U31" i="8" s="1"/>
  <c r="T31" i="8"/>
  <c r="S32" i="8"/>
  <c r="T32" i="8"/>
  <c r="S33" i="8"/>
  <c r="T33" i="8"/>
  <c r="S34" i="8"/>
  <c r="T34" i="8"/>
  <c r="S35" i="8"/>
  <c r="T35" i="8"/>
  <c r="S36" i="8"/>
  <c r="T36" i="8"/>
  <c r="S37" i="8"/>
  <c r="T37" i="8"/>
  <c r="S38" i="8"/>
  <c r="T38" i="8"/>
  <c r="S39" i="8"/>
  <c r="T39" i="8"/>
  <c r="S40" i="8"/>
  <c r="T40" i="8"/>
  <c r="S41" i="8"/>
  <c r="U41" i="8" s="1"/>
  <c r="T41" i="8"/>
  <c r="S42" i="8"/>
  <c r="T42" i="8"/>
  <c r="S43" i="8"/>
  <c r="T43" i="8"/>
  <c r="S44" i="8"/>
  <c r="T44" i="8"/>
  <c r="S45" i="8"/>
  <c r="T45" i="8"/>
  <c r="S46" i="8"/>
  <c r="T46" i="8"/>
  <c r="S47" i="8"/>
  <c r="T47" i="8"/>
  <c r="S48" i="8"/>
  <c r="T48" i="8"/>
  <c r="S49" i="8"/>
  <c r="T49" i="8"/>
  <c r="S50" i="8"/>
  <c r="T50" i="8"/>
  <c r="S51" i="8"/>
  <c r="T51" i="8"/>
  <c r="S52" i="8"/>
  <c r="T52" i="8"/>
  <c r="S53" i="8"/>
  <c r="U53" i="8" s="1"/>
  <c r="T53" i="8"/>
  <c r="S54" i="8"/>
  <c r="T54" i="8"/>
  <c r="S55" i="8"/>
  <c r="U55" i="8" s="1"/>
  <c r="T55" i="8"/>
  <c r="S59" i="8"/>
  <c r="T59" i="8"/>
  <c r="S60" i="8"/>
  <c r="T60" i="8"/>
  <c r="S61" i="8"/>
  <c r="T61" i="8"/>
  <c r="S62" i="8"/>
  <c r="T62" i="8"/>
  <c r="S80" i="8"/>
  <c r="U80" i="8" s="1"/>
  <c r="T80" i="8"/>
  <c r="S81" i="8"/>
  <c r="U81" i="8" s="1"/>
  <c r="T81" i="8"/>
  <c r="S82" i="8"/>
  <c r="T82" i="8"/>
  <c r="R83" i="8"/>
  <c r="Q83" i="8"/>
  <c r="P83" i="8"/>
  <c r="O83" i="8"/>
  <c r="N83" i="8"/>
  <c r="M83" i="8"/>
  <c r="L83" i="8"/>
  <c r="K83" i="8"/>
  <c r="J83" i="8"/>
  <c r="I83" i="8"/>
  <c r="H83" i="8"/>
  <c r="G83" i="8"/>
  <c r="F83" i="8"/>
  <c r="E83" i="8"/>
  <c r="D83" i="8"/>
  <c r="C83" i="8"/>
  <c r="X194" i="3"/>
  <c r="X236" i="3" s="1"/>
  <c r="W194" i="3"/>
  <c r="W236" i="3" s="1"/>
  <c r="X184" i="3"/>
  <c r="X235" i="3" s="1"/>
  <c r="W184" i="3"/>
  <c r="W235" i="3" s="1"/>
  <c r="X152" i="3"/>
  <c r="X234" i="3" s="1"/>
  <c r="W152" i="3"/>
  <c r="W234" i="3" s="1"/>
  <c r="X25" i="6"/>
  <c r="W25" i="6"/>
  <c r="X294" i="3"/>
  <c r="X295" i="3" s="1"/>
  <c r="W294" i="3"/>
  <c r="W295" i="3" s="1"/>
  <c r="X288" i="3"/>
  <c r="W288" i="3"/>
  <c r="X287" i="3"/>
  <c r="W287" i="3"/>
  <c r="X286" i="3"/>
  <c r="W286" i="3"/>
  <c r="X284" i="3"/>
  <c r="W284" i="3"/>
  <c r="X283" i="3"/>
  <c r="W283" i="3"/>
  <c r="X281" i="3"/>
  <c r="W281" i="3"/>
  <c r="X280" i="3"/>
  <c r="W280" i="3"/>
  <c r="X93" i="3"/>
  <c r="X233" i="3" s="1"/>
  <c r="W93" i="3"/>
  <c r="W233" i="3" s="1"/>
  <c r="G294" i="3"/>
  <c r="I294" i="3"/>
  <c r="I295" i="3" s="1"/>
  <c r="K294" i="3"/>
  <c r="K295" i="3" s="1"/>
  <c r="M294" i="3"/>
  <c r="M295" i="3" s="1"/>
  <c r="Q294" i="3"/>
  <c r="Q295" i="3" s="1"/>
  <c r="S294" i="3"/>
  <c r="S295" i="3" s="1"/>
  <c r="U294" i="3"/>
  <c r="U295" i="3" s="1"/>
  <c r="H294" i="3"/>
  <c r="J294" i="3"/>
  <c r="J295" i="3" s="1"/>
  <c r="L294" i="3"/>
  <c r="L295" i="3" s="1"/>
  <c r="N294" i="3"/>
  <c r="N295" i="3" s="1"/>
  <c r="R294" i="3"/>
  <c r="R295" i="3" s="1"/>
  <c r="T294" i="3"/>
  <c r="T295" i="3" s="1"/>
  <c r="V294" i="3"/>
  <c r="V295" i="3" s="1"/>
  <c r="G288" i="3"/>
  <c r="I288" i="3"/>
  <c r="K288" i="3"/>
  <c r="M288" i="3"/>
  <c r="Q288" i="3"/>
  <c r="S288" i="3"/>
  <c r="U288" i="3"/>
  <c r="H288" i="3"/>
  <c r="J288" i="3"/>
  <c r="L288" i="3"/>
  <c r="N288" i="3"/>
  <c r="R288" i="3"/>
  <c r="T288" i="3"/>
  <c r="V288" i="3"/>
  <c r="G287" i="3"/>
  <c r="I287" i="3"/>
  <c r="K287" i="3"/>
  <c r="M287" i="3"/>
  <c r="Q287" i="3"/>
  <c r="S287" i="3"/>
  <c r="U287" i="3"/>
  <c r="H287" i="3"/>
  <c r="J287" i="3"/>
  <c r="L287" i="3"/>
  <c r="N287" i="3"/>
  <c r="R287" i="3"/>
  <c r="T287" i="3"/>
  <c r="V287" i="3"/>
  <c r="G286" i="3"/>
  <c r="I286" i="3"/>
  <c r="K286" i="3"/>
  <c r="M286" i="3"/>
  <c r="Q286" i="3"/>
  <c r="S286" i="3"/>
  <c r="U286" i="3"/>
  <c r="H286" i="3"/>
  <c r="J286" i="3"/>
  <c r="L286" i="3"/>
  <c r="N286" i="3"/>
  <c r="R286" i="3"/>
  <c r="T286" i="3"/>
  <c r="V286" i="3"/>
  <c r="G284" i="3"/>
  <c r="I284" i="3"/>
  <c r="K284" i="3"/>
  <c r="M284" i="3"/>
  <c r="Q284" i="3"/>
  <c r="S284" i="3"/>
  <c r="U284" i="3"/>
  <c r="H284" i="3"/>
  <c r="J284" i="3"/>
  <c r="L284" i="3"/>
  <c r="N284" i="3"/>
  <c r="R284" i="3"/>
  <c r="T284" i="3"/>
  <c r="V284" i="3"/>
  <c r="G283" i="3"/>
  <c r="I283" i="3"/>
  <c r="K283" i="3"/>
  <c r="M283" i="3"/>
  <c r="Q283" i="3"/>
  <c r="S283" i="3"/>
  <c r="U283" i="3"/>
  <c r="H283" i="3"/>
  <c r="J283" i="3"/>
  <c r="L283" i="3"/>
  <c r="N283" i="3"/>
  <c r="R283" i="3"/>
  <c r="T283" i="3"/>
  <c r="V283" i="3"/>
  <c r="G281" i="3"/>
  <c r="I281" i="3"/>
  <c r="K281" i="3"/>
  <c r="M281" i="3"/>
  <c r="Q281" i="3"/>
  <c r="S281" i="3"/>
  <c r="U281" i="3"/>
  <c r="H281" i="3"/>
  <c r="J281" i="3"/>
  <c r="L281" i="3"/>
  <c r="N281" i="3"/>
  <c r="R281" i="3"/>
  <c r="T281" i="3"/>
  <c r="V281" i="3"/>
  <c r="G280" i="3"/>
  <c r="I280" i="3"/>
  <c r="K280" i="3"/>
  <c r="M280" i="3"/>
  <c r="Q280" i="3"/>
  <c r="S280" i="3"/>
  <c r="U280" i="3"/>
  <c r="H280" i="3"/>
  <c r="J280" i="3"/>
  <c r="L280" i="3"/>
  <c r="N280" i="3"/>
  <c r="R280" i="3"/>
  <c r="T280" i="3"/>
  <c r="V280" i="3"/>
  <c r="G194" i="3"/>
  <c r="G236" i="3" s="1"/>
  <c r="I194" i="3"/>
  <c r="I236" i="3" s="1"/>
  <c r="K194" i="3"/>
  <c r="K236" i="3" s="1"/>
  <c r="M194" i="3"/>
  <c r="M236" i="3" s="1"/>
  <c r="Q194" i="3"/>
  <c r="Q236" i="3" s="1"/>
  <c r="S194" i="3"/>
  <c r="S236" i="3" s="1"/>
  <c r="U194" i="3"/>
  <c r="U236" i="3" s="1"/>
  <c r="H194" i="3"/>
  <c r="H236" i="3" s="1"/>
  <c r="J194" i="3"/>
  <c r="J236" i="3" s="1"/>
  <c r="L194" i="3"/>
  <c r="L236" i="3" s="1"/>
  <c r="N194" i="3"/>
  <c r="N236" i="3" s="1"/>
  <c r="R194" i="3"/>
  <c r="R236" i="3" s="1"/>
  <c r="T194" i="3"/>
  <c r="T236" i="3" s="1"/>
  <c r="V194" i="3"/>
  <c r="V236" i="3" s="1"/>
  <c r="G184" i="3"/>
  <c r="G235" i="3" s="1"/>
  <c r="I184" i="3"/>
  <c r="I235" i="3" s="1"/>
  <c r="K184" i="3"/>
  <c r="K235" i="3" s="1"/>
  <c r="M184" i="3"/>
  <c r="M235" i="3" s="1"/>
  <c r="Q184" i="3"/>
  <c r="Q235" i="3" s="1"/>
  <c r="S184" i="3"/>
  <c r="S235" i="3" s="1"/>
  <c r="U184" i="3"/>
  <c r="U235" i="3" s="1"/>
  <c r="H184" i="3"/>
  <c r="H235" i="3" s="1"/>
  <c r="J184" i="3"/>
  <c r="J235" i="3" s="1"/>
  <c r="L184" i="3"/>
  <c r="L235" i="3" s="1"/>
  <c r="N184" i="3"/>
  <c r="N235" i="3" s="1"/>
  <c r="R184" i="3"/>
  <c r="R235" i="3" s="1"/>
  <c r="T184" i="3"/>
  <c r="T235" i="3" s="1"/>
  <c r="V184" i="3"/>
  <c r="V235" i="3" s="1"/>
  <c r="G152" i="3"/>
  <c r="G234" i="3" s="1"/>
  <c r="I152" i="3"/>
  <c r="I234" i="3" s="1"/>
  <c r="K152" i="3"/>
  <c r="K234" i="3" s="1"/>
  <c r="M152" i="3"/>
  <c r="M234" i="3" s="1"/>
  <c r="Q152" i="3"/>
  <c r="Q234" i="3" s="1"/>
  <c r="S152" i="3"/>
  <c r="S234" i="3" s="1"/>
  <c r="U152" i="3"/>
  <c r="U234" i="3" s="1"/>
  <c r="H152" i="3"/>
  <c r="H234" i="3" s="1"/>
  <c r="J152" i="3"/>
  <c r="J234" i="3" s="1"/>
  <c r="L152" i="3"/>
  <c r="L234" i="3" s="1"/>
  <c r="N152" i="3"/>
  <c r="N234" i="3" s="1"/>
  <c r="R152" i="3"/>
  <c r="R234" i="3" s="1"/>
  <c r="T152" i="3"/>
  <c r="T234" i="3" s="1"/>
  <c r="V152" i="3"/>
  <c r="V234" i="3" s="1"/>
  <c r="G93" i="3"/>
  <c r="G233" i="3" s="1"/>
  <c r="I93" i="3"/>
  <c r="I233" i="3" s="1"/>
  <c r="K93" i="3"/>
  <c r="K233" i="3" s="1"/>
  <c r="Q93" i="3"/>
  <c r="Q233" i="3" s="1"/>
  <c r="S93" i="3"/>
  <c r="S233" i="3" s="1"/>
  <c r="U93" i="3"/>
  <c r="U233" i="3" s="1"/>
  <c r="H93" i="3"/>
  <c r="H233" i="3" s="1"/>
  <c r="J93" i="3"/>
  <c r="J233" i="3" s="1"/>
  <c r="L93" i="3"/>
  <c r="L233" i="3" s="1"/>
  <c r="N93" i="3"/>
  <c r="N233" i="3" s="1"/>
  <c r="R93" i="3"/>
  <c r="R233" i="3" s="1"/>
  <c r="T93" i="3"/>
  <c r="T233" i="3" s="1"/>
  <c r="V93" i="3"/>
  <c r="V233" i="3" s="1"/>
  <c r="C53" i="7"/>
  <c r="D43" i="7" s="1"/>
  <c r="V25" i="6"/>
  <c r="U25" i="6"/>
  <c r="T25" i="6"/>
  <c r="S25" i="6"/>
  <c r="R25" i="6"/>
  <c r="Q25" i="6"/>
  <c r="N25" i="6"/>
  <c r="M25" i="6"/>
  <c r="L25" i="6"/>
  <c r="K25" i="6"/>
  <c r="J25" i="6"/>
  <c r="I25" i="6"/>
  <c r="H25" i="6"/>
  <c r="G25" i="6"/>
  <c r="AA87" i="3"/>
  <c r="AA65" i="3"/>
  <c r="AA19" i="6"/>
  <c r="AA37" i="9" l="1"/>
  <c r="AA47" i="9"/>
  <c r="AA17" i="9"/>
  <c r="AA138" i="9"/>
  <c r="AA128" i="9"/>
  <c r="AA107" i="9"/>
  <c r="AA177" i="9"/>
  <c r="AA166" i="9"/>
  <c r="AA119" i="9"/>
  <c r="AA176" i="9"/>
  <c r="AA46" i="9"/>
  <c r="AA150" i="9"/>
  <c r="AA137" i="9"/>
  <c r="AA71" i="9"/>
  <c r="AA61" i="9"/>
  <c r="AA31" i="9"/>
  <c r="AA11" i="9"/>
  <c r="AA112" i="9"/>
  <c r="AA175" i="9"/>
  <c r="AA81" i="9"/>
  <c r="AA106" i="9"/>
  <c r="AA64" i="9"/>
  <c r="AA82" i="9"/>
  <c r="AA59" i="9"/>
  <c r="AA49" i="9"/>
  <c r="AA29" i="9"/>
  <c r="AA19" i="9"/>
  <c r="AA58" i="9"/>
  <c r="AA38" i="9"/>
  <c r="AA174" i="9"/>
  <c r="AA86" i="9"/>
  <c r="AA26" i="9"/>
  <c r="AA71" i="3"/>
  <c r="AA61" i="3"/>
  <c r="U29" i="8"/>
  <c r="AA151" i="3"/>
  <c r="AD151" i="3" s="1"/>
  <c r="AA65" i="9"/>
  <c r="AA35" i="9"/>
  <c r="AA25" i="9"/>
  <c r="AA149" i="9"/>
  <c r="AA136" i="9"/>
  <c r="AA116" i="9"/>
  <c r="AA172" i="9"/>
  <c r="AA163" i="9"/>
  <c r="AA42" i="3"/>
  <c r="AA12" i="3"/>
  <c r="AA104" i="9"/>
  <c r="AA148" i="9"/>
  <c r="AA73" i="9"/>
  <c r="AA43" i="9"/>
  <c r="AA23" i="9"/>
  <c r="AA13" i="9"/>
  <c r="AA124" i="9"/>
  <c r="AA114" i="9"/>
  <c r="AA103" i="9"/>
  <c r="AA170" i="9"/>
  <c r="AA44" i="9"/>
  <c r="U17" i="8"/>
  <c r="AA54" i="9"/>
  <c r="AA14" i="9"/>
  <c r="AA135" i="9"/>
  <c r="U37" i="8"/>
  <c r="U36" i="8"/>
  <c r="AA162" i="3"/>
  <c r="AD162" i="3" s="1"/>
  <c r="AA92" i="9"/>
  <c r="AA52" i="9"/>
  <c r="AA22" i="9"/>
  <c r="AA146" i="9"/>
  <c r="AA133" i="9"/>
  <c r="AA123" i="9"/>
  <c r="AA113" i="9"/>
  <c r="AA216" i="3"/>
  <c r="AD216" i="3" s="1"/>
  <c r="AA59" i="3"/>
  <c r="AA49" i="3"/>
  <c r="AA39" i="3"/>
  <c r="AA34" i="9"/>
  <c r="AA125" i="9"/>
  <c r="U129" i="8"/>
  <c r="U113" i="8"/>
  <c r="U54" i="8"/>
  <c r="AA50" i="9"/>
  <c r="AA10" i="9"/>
  <c r="AA131" i="9"/>
  <c r="AA121" i="9"/>
  <c r="AA111" i="9"/>
  <c r="AA167" i="9"/>
  <c r="AA47" i="3"/>
  <c r="AA110" i="9"/>
  <c r="AA7" i="6"/>
  <c r="U127" i="8"/>
  <c r="U111" i="8"/>
  <c r="AA75" i="3"/>
  <c r="AA35" i="3"/>
  <c r="AA15" i="3"/>
  <c r="AD15" i="3" s="1"/>
  <c r="U70" i="8"/>
  <c r="AA213" i="9"/>
  <c r="U109" i="8"/>
  <c r="U99" i="8"/>
  <c r="U61" i="8"/>
  <c r="U34" i="8"/>
  <c r="U22" i="8"/>
  <c r="U122" i="8"/>
  <c r="U123" i="8"/>
  <c r="U106" i="8"/>
  <c r="U144" i="8"/>
  <c r="U24" i="8"/>
  <c r="U120" i="8"/>
  <c r="U125" i="8"/>
  <c r="U107" i="8"/>
  <c r="U95" i="8"/>
  <c r="U126" i="8"/>
  <c r="U96" i="8"/>
  <c r="U52" i="8"/>
  <c r="U40" i="8"/>
  <c r="U28" i="8"/>
  <c r="U16" i="8"/>
  <c r="U146" i="8"/>
  <c r="U15" i="8"/>
  <c r="U145" i="8"/>
  <c r="U115" i="8"/>
  <c r="U103" i="8"/>
  <c r="U48" i="8"/>
  <c r="U46" i="8"/>
  <c r="U78" i="8"/>
  <c r="AA10" i="6"/>
  <c r="AA15" i="6"/>
  <c r="AA17" i="6"/>
  <c r="AA22" i="6"/>
  <c r="AA11" i="6"/>
  <c r="AA14" i="6"/>
  <c r="AA16" i="6"/>
  <c r="AA37" i="6"/>
  <c r="AA21" i="6"/>
  <c r="AA23" i="6"/>
  <c r="AA63" i="9"/>
  <c r="AA27" i="9"/>
  <c r="AA15" i="9"/>
  <c r="AA142" i="9"/>
  <c r="AA130" i="9"/>
  <c r="AA118" i="9"/>
  <c r="AA208" i="9"/>
  <c r="AA129" i="9"/>
  <c r="AA72" i="9"/>
  <c r="AA60" i="9"/>
  <c r="AA48" i="9"/>
  <c r="AA36" i="9"/>
  <c r="AA24" i="9"/>
  <c r="AA168" i="9"/>
  <c r="G291" i="9"/>
  <c r="AA203" i="9"/>
  <c r="AA215" i="9"/>
  <c r="Y288" i="9"/>
  <c r="AA77" i="9"/>
  <c r="AA91" i="9"/>
  <c r="AA69" i="9"/>
  <c r="AA57" i="9"/>
  <c r="AA45" i="9"/>
  <c r="AA33" i="9"/>
  <c r="AA55" i="9"/>
  <c r="AA84" i="9"/>
  <c r="AA74" i="9"/>
  <c r="AA78" i="9"/>
  <c r="AA16" i="9"/>
  <c r="AA179" i="9"/>
  <c r="AA66" i="9"/>
  <c r="AA115" i="9"/>
  <c r="AA143" i="9"/>
  <c r="AA79" i="9"/>
  <c r="AA80" i="9"/>
  <c r="K260" i="9"/>
  <c r="H311" i="9"/>
  <c r="AA68" i="9"/>
  <c r="AA56" i="9"/>
  <c r="Z93" i="9"/>
  <c r="D52" i="7"/>
  <c r="D51" i="7"/>
  <c r="D50" i="7"/>
  <c r="D49" i="7"/>
  <c r="D48" i="7"/>
  <c r="D47" i="7"/>
  <c r="D46" i="7"/>
  <c r="D45" i="7"/>
  <c r="D44" i="7"/>
  <c r="AA38" i="3"/>
  <c r="AA26" i="3"/>
  <c r="AA210" i="3"/>
  <c r="AD210" i="3" s="1"/>
  <c r="AA86" i="3"/>
  <c r="AA179" i="3"/>
  <c r="AA177" i="3"/>
  <c r="AD177" i="3" s="1"/>
  <c r="AA181" i="3"/>
  <c r="AA204" i="3"/>
  <c r="AD204" i="3" s="1"/>
  <c r="AA182" i="3"/>
  <c r="Y284" i="3"/>
  <c r="AA284" i="3" s="1"/>
  <c r="AA108" i="3"/>
  <c r="AA176" i="3"/>
  <c r="AD176" i="3" s="1"/>
  <c r="Y272" i="3"/>
  <c r="Z273" i="3"/>
  <c r="AA203" i="3"/>
  <c r="AD203" i="3" s="1"/>
  <c r="AA168" i="3"/>
  <c r="AA178" i="3"/>
  <c r="AD178" i="3" s="1"/>
  <c r="AA24" i="3"/>
  <c r="AA166" i="3"/>
  <c r="AA183" i="3"/>
  <c r="AD183" i="3" s="1"/>
  <c r="AA111" i="3"/>
  <c r="AA131" i="3"/>
  <c r="AA167" i="3"/>
  <c r="AA82" i="3"/>
  <c r="J289" i="3"/>
  <c r="AA118" i="3"/>
  <c r="AA161" i="3"/>
  <c r="AD161" i="3" s="1"/>
  <c r="AA19" i="3"/>
  <c r="AA7" i="3"/>
  <c r="K289" i="3"/>
  <c r="Z264" i="3"/>
  <c r="Z268" i="3"/>
  <c r="AA85" i="3"/>
  <c r="D336" i="3"/>
  <c r="AA117" i="3"/>
  <c r="AA104" i="3"/>
  <c r="AA90" i="3"/>
  <c r="AA139" i="3"/>
  <c r="AA81" i="3"/>
  <c r="AA205" i="3"/>
  <c r="AD205" i="3" s="1"/>
  <c r="AA91" i="3"/>
  <c r="AA69" i="3"/>
  <c r="AA57" i="3"/>
  <c r="Z25" i="6"/>
  <c r="Y25" i="6"/>
  <c r="AA20" i="6"/>
  <c r="AA9" i="6"/>
  <c r="AA24" i="6"/>
  <c r="AA12" i="6"/>
  <c r="U119" i="8"/>
  <c r="U94" i="8"/>
  <c r="U128" i="8"/>
  <c r="U110" i="8"/>
  <c r="U98" i="8"/>
  <c r="U74" i="8"/>
  <c r="U50" i="8"/>
  <c r="U38" i="8"/>
  <c r="U26" i="8"/>
  <c r="U8" i="8"/>
  <c r="D31" i="4"/>
  <c r="D30" i="4"/>
  <c r="D28" i="4"/>
  <c r="D8" i="4"/>
  <c r="AA205" i="9"/>
  <c r="Y308" i="9"/>
  <c r="AA207" i="9"/>
  <c r="AA206" i="9"/>
  <c r="P311" i="9"/>
  <c r="O311" i="9"/>
  <c r="K311" i="9"/>
  <c r="N311" i="9"/>
  <c r="J311" i="9"/>
  <c r="AA209" i="9"/>
  <c r="I311" i="9"/>
  <c r="U311" i="9"/>
  <c r="AA193" i="9"/>
  <c r="AA194" i="9" s="1"/>
  <c r="Y296" i="9"/>
  <c r="Y297" i="9" s="1"/>
  <c r="AA162" i="9"/>
  <c r="AA164" i="9"/>
  <c r="Z288" i="9"/>
  <c r="J291" i="9"/>
  <c r="V291" i="9"/>
  <c r="X291" i="9"/>
  <c r="AA171" i="9"/>
  <c r="Y290" i="9"/>
  <c r="Y286" i="9"/>
  <c r="N291" i="9"/>
  <c r="I291" i="9"/>
  <c r="R291" i="9"/>
  <c r="L291" i="9"/>
  <c r="Z287" i="9"/>
  <c r="Z282" i="9"/>
  <c r="AA144" i="9"/>
  <c r="AA132" i="9"/>
  <c r="AA134" i="9"/>
  <c r="AA122" i="9"/>
  <c r="AA109" i="9"/>
  <c r="L277" i="9"/>
  <c r="Z273" i="9"/>
  <c r="Y275" i="9"/>
  <c r="Y269" i="9"/>
  <c r="S277" i="9"/>
  <c r="Z266" i="9"/>
  <c r="J277" i="9"/>
  <c r="Z152" i="9"/>
  <c r="AA139" i="9"/>
  <c r="AA102" i="9"/>
  <c r="Z276" i="9"/>
  <c r="H277" i="9"/>
  <c r="AA21" i="9"/>
  <c r="AA75" i="9"/>
  <c r="AA85" i="9"/>
  <c r="AA40" i="9"/>
  <c r="Z249" i="9"/>
  <c r="J260" i="9"/>
  <c r="AA30" i="9"/>
  <c r="AA18" i="9"/>
  <c r="Z258" i="9"/>
  <c r="AA83" i="9"/>
  <c r="AA76" i="9"/>
  <c r="Y257" i="9"/>
  <c r="Y252" i="9"/>
  <c r="AA89" i="9"/>
  <c r="W260" i="9"/>
  <c r="O260" i="9"/>
  <c r="AA32" i="9"/>
  <c r="AA20" i="9"/>
  <c r="Z302" i="3"/>
  <c r="Z301" i="3"/>
  <c r="AA301" i="3" s="1"/>
  <c r="Y301" i="3"/>
  <c r="Z303" i="3"/>
  <c r="Y302" i="3"/>
  <c r="Y303" i="3"/>
  <c r="Z294" i="3"/>
  <c r="Z295" i="3" s="1"/>
  <c r="Y294" i="3"/>
  <c r="Y295" i="3" s="1"/>
  <c r="Z282" i="3"/>
  <c r="Z288" i="3"/>
  <c r="Y282" i="3"/>
  <c r="AA175" i="3"/>
  <c r="Y283" i="3"/>
  <c r="AA165" i="3"/>
  <c r="Z286" i="3"/>
  <c r="Y280" i="3"/>
  <c r="Y286" i="3"/>
  <c r="I289" i="3"/>
  <c r="Y265" i="3"/>
  <c r="AA107" i="3"/>
  <c r="AA142" i="3"/>
  <c r="AA137" i="3"/>
  <c r="Z265" i="3"/>
  <c r="AA141" i="3"/>
  <c r="AA106" i="3"/>
  <c r="AA133" i="3"/>
  <c r="AA102" i="3"/>
  <c r="AD102" i="3" s="1"/>
  <c r="AA110" i="3"/>
  <c r="AA145" i="3"/>
  <c r="AA129" i="3"/>
  <c r="AA72" i="3"/>
  <c r="AA60" i="3"/>
  <c r="AA48" i="3"/>
  <c r="AA37" i="3"/>
  <c r="AA25" i="3"/>
  <c r="AA14" i="3"/>
  <c r="AD14" i="3" s="1"/>
  <c r="AA79" i="3"/>
  <c r="AA78" i="3"/>
  <c r="D319" i="3" s="1"/>
  <c r="AA76" i="3"/>
  <c r="AA62" i="3"/>
  <c r="AD61" i="3" s="1"/>
  <c r="Y93" i="3"/>
  <c r="AA88" i="3"/>
  <c r="AA54" i="3"/>
  <c r="AA67" i="3"/>
  <c r="AA43" i="3"/>
  <c r="AA32" i="3"/>
  <c r="AA11" i="3"/>
  <c r="AD10" i="3" s="1"/>
  <c r="AA84" i="3"/>
  <c r="O289" i="3"/>
  <c r="N275" i="3"/>
  <c r="M275" i="3"/>
  <c r="V275" i="3"/>
  <c r="U275" i="3"/>
  <c r="Z270" i="3"/>
  <c r="Y264" i="3"/>
  <c r="Z266" i="3"/>
  <c r="Y273" i="3"/>
  <c r="K275" i="3"/>
  <c r="Z249" i="3"/>
  <c r="Y249" i="3"/>
  <c r="U258" i="3"/>
  <c r="P309" i="3"/>
  <c r="J309" i="3"/>
  <c r="Y248" i="3"/>
  <c r="M258" i="3"/>
  <c r="Z257" i="3"/>
  <c r="Y252" i="3"/>
  <c r="AA127" i="3"/>
  <c r="AD127" i="3" s="1"/>
  <c r="U289" i="3"/>
  <c r="J258" i="3"/>
  <c r="Y250" i="3"/>
  <c r="Y253" i="3"/>
  <c r="I275" i="3"/>
  <c r="Q258" i="3"/>
  <c r="H309" i="3"/>
  <c r="H295" i="3"/>
  <c r="L289" i="3"/>
  <c r="AA123" i="3"/>
  <c r="AA146" i="3"/>
  <c r="AA164" i="3"/>
  <c r="P275" i="3"/>
  <c r="Y218" i="3"/>
  <c r="Y304" i="3"/>
  <c r="N289" i="3"/>
  <c r="Y281" i="3"/>
  <c r="AA122" i="3"/>
  <c r="AA134" i="3"/>
  <c r="AA163" i="3"/>
  <c r="N258" i="3"/>
  <c r="K258" i="3"/>
  <c r="X309" i="3"/>
  <c r="AA209" i="3"/>
  <c r="AD209" i="3" s="1"/>
  <c r="AA112" i="3"/>
  <c r="L258" i="3"/>
  <c r="R289" i="3"/>
  <c r="Y287" i="3"/>
  <c r="R258" i="3"/>
  <c r="Q275" i="3"/>
  <c r="W258" i="3"/>
  <c r="W309" i="3"/>
  <c r="Z306" i="3"/>
  <c r="AA27" i="3"/>
  <c r="AA73" i="3"/>
  <c r="AA50" i="3"/>
  <c r="AA17" i="3"/>
  <c r="AA114" i="3"/>
  <c r="Z218" i="3"/>
  <c r="AA173" i="3"/>
  <c r="AA208" i="3"/>
  <c r="AD208" i="3" s="1"/>
  <c r="X258" i="3"/>
  <c r="W275" i="3"/>
  <c r="J275" i="3"/>
  <c r="T309" i="3"/>
  <c r="Y285" i="3"/>
  <c r="AA120" i="3"/>
  <c r="AD120" i="3" s="1"/>
  <c r="AA143" i="3"/>
  <c r="AA109" i="3"/>
  <c r="AA172" i="3"/>
  <c r="AD172" i="3" s="1"/>
  <c r="Z248" i="3"/>
  <c r="Y255" i="3"/>
  <c r="L275" i="3"/>
  <c r="P289" i="3"/>
  <c r="S309" i="3"/>
  <c r="Z307" i="3"/>
  <c r="AA74" i="3"/>
  <c r="AA51" i="3"/>
  <c r="AD51" i="3" s="1"/>
  <c r="AA77" i="3"/>
  <c r="AA116" i="3"/>
  <c r="AD116" i="3" s="1"/>
  <c r="G258" i="3"/>
  <c r="Y247" i="3"/>
  <c r="AA213" i="3"/>
  <c r="AD213" i="3" s="1"/>
  <c r="Y306" i="3"/>
  <c r="Z271" i="3"/>
  <c r="Z274" i="3"/>
  <c r="U309" i="3"/>
  <c r="Y184" i="3"/>
  <c r="AA171" i="3"/>
  <c r="AD171" i="3" s="1"/>
  <c r="Z252" i="3"/>
  <c r="O258" i="3"/>
  <c r="Q309" i="3"/>
  <c r="AA52" i="3"/>
  <c r="AD52" i="3" s="1"/>
  <c r="AA29" i="3"/>
  <c r="AA125" i="3"/>
  <c r="AA180" i="3"/>
  <c r="Z284" i="3"/>
  <c r="AA132" i="3"/>
  <c r="AD132" i="3" s="1"/>
  <c r="Z281" i="3"/>
  <c r="AA119" i="3"/>
  <c r="Z287" i="3"/>
  <c r="AA105" i="3"/>
  <c r="AA130" i="3"/>
  <c r="Y268" i="3"/>
  <c r="P258" i="3"/>
  <c r="O275" i="3"/>
  <c r="V309" i="3"/>
  <c r="AA41" i="3"/>
  <c r="AD40" i="3" s="1"/>
  <c r="AA30" i="3"/>
  <c r="Z93" i="3"/>
  <c r="Y234" i="3"/>
  <c r="Q289" i="3"/>
  <c r="S289" i="3"/>
  <c r="AA148" i="3"/>
  <c r="X275" i="3"/>
  <c r="Y305" i="3"/>
  <c r="V258" i="3"/>
  <c r="Y236" i="3"/>
  <c r="Y251" i="3"/>
  <c r="Z235" i="3"/>
  <c r="Q238" i="3"/>
  <c r="AA193" i="3"/>
  <c r="AD193" i="3" s="1"/>
  <c r="AD194" i="3" s="1"/>
  <c r="AA169" i="3"/>
  <c r="AD169" i="3" s="1"/>
  <c r="T258" i="3"/>
  <c r="O309" i="3"/>
  <c r="Y307" i="3"/>
  <c r="AA53" i="3"/>
  <c r="AD53" i="3" s="1"/>
  <c r="AA31" i="3"/>
  <c r="K309" i="3"/>
  <c r="Y288" i="3"/>
  <c r="Y266" i="3"/>
  <c r="Z267" i="3"/>
  <c r="Y271" i="3"/>
  <c r="Z272" i="3"/>
  <c r="Y274" i="3"/>
  <c r="N309" i="3"/>
  <c r="AA9" i="3"/>
  <c r="T289" i="3"/>
  <c r="Z285" i="3"/>
  <c r="AA128" i="3"/>
  <c r="AA140" i="3"/>
  <c r="Z263" i="3"/>
  <c r="M309" i="3"/>
  <c r="R309" i="3"/>
  <c r="AA20" i="3"/>
  <c r="Y257" i="3"/>
  <c r="Z304" i="3"/>
  <c r="AA121" i="3"/>
  <c r="AD121" i="3" s="1"/>
  <c r="V289" i="3"/>
  <c r="X289" i="3"/>
  <c r="Z152" i="3"/>
  <c r="Z250" i="3"/>
  <c r="Z253" i="3"/>
  <c r="L309" i="3"/>
  <c r="AA66" i="3"/>
  <c r="AA21" i="3"/>
  <c r="AA33" i="3"/>
  <c r="Z308" i="3"/>
  <c r="AA56" i="3"/>
  <c r="AA22" i="3"/>
  <c r="Y308" i="3"/>
  <c r="AA92" i="3"/>
  <c r="AD92" i="3" s="1"/>
  <c r="AA89" i="3"/>
  <c r="AA68" i="3"/>
  <c r="AA45" i="3"/>
  <c r="AD45" i="3" s="1"/>
  <c r="W289" i="3"/>
  <c r="AA138" i="3"/>
  <c r="R275" i="3"/>
  <c r="Y270" i="3"/>
  <c r="AA270" i="3" s="1"/>
  <c r="I309" i="3"/>
  <c r="Z256" i="3"/>
  <c r="M289" i="3"/>
  <c r="Z283" i="3"/>
  <c r="AA115" i="3"/>
  <c r="AA150" i="3"/>
  <c r="S258" i="3"/>
  <c r="T275" i="3"/>
  <c r="Y256" i="3"/>
  <c r="AA83" i="3"/>
  <c r="I258" i="3"/>
  <c r="O235" i="3"/>
  <c r="O238" i="3" s="1"/>
  <c r="H289" i="3"/>
  <c r="AA113" i="3"/>
  <c r="AA124" i="3"/>
  <c r="AA135" i="3"/>
  <c r="AA147" i="3"/>
  <c r="AA174" i="3"/>
  <c r="H258" i="3"/>
  <c r="Z251" i="3"/>
  <c r="Z255" i="3"/>
  <c r="G275" i="3"/>
  <c r="Y267" i="3"/>
  <c r="Z305" i="3"/>
  <c r="D329" i="3"/>
  <c r="I238" i="3"/>
  <c r="S238" i="3"/>
  <c r="U238" i="3"/>
  <c r="K238" i="3"/>
  <c r="M238" i="3"/>
  <c r="J238" i="3"/>
  <c r="V238" i="3"/>
  <c r="X238" i="3"/>
  <c r="Z233" i="3"/>
  <c r="H238" i="3"/>
  <c r="R238" i="3"/>
  <c r="W238" i="3"/>
  <c r="T238" i="3"/>
  <c r="G238" i="3"/>
  <c r="Y233" i="3"/>
  <c r="L238" i="3"/>
  <c r="N238" i="3"/>
  <c r="Z237" i="3"/>
  <c r="Z234" i="3"/>
  <c r="Y237" i="3"/>
  <c r="Y194" i="3"/>
  <c r="AA178" i="9"/>
  <c r="K297" i="9"/>
  <c r="W277" i="9"/>
  <c r="T291" i="9"/>
  <c r="Z310" i="9"/>
  <c r="X311" i="9"/>
  <c r="S275" i="3"/>
  <c r="Y307" i="9"/>
  <c r="G309" i="3"/>
  <c r="AA126" i="9"/>
  <c r="Y289" i="9"/>
  <c r="Z307" i="9"/>
  <c r="Z308" i="9"/>
  <c r="D41" i="7"/>
  <c r="H275" i="3"/>
  <c r="AA127" i="9"/>
  <c r="AA183" i="9"/>
  <c r="Z252" i="9"/>
  <c r="Y250" i="9"/>
  <c r="Z275" i="9"/>
  <c r="Y274" i="9"/>
  <c r="Z269" i="9"/>
  <c r="Y268" i="9"/>
  <c r="T277" i="9"/>
  <c r="U112" i="8"/>
  <c r="U100" i="8"/>
  <c r="D40" i="7"/>
  <c r="AA211" i="9"/>
  <c r="Z184" i="3"/>
  <c r="AA62" i="9"/>
  <c r="AA39" i="9"/>
  <c r="AA28" i="9"/>
  <c r="Z257" i="9"/>
  <c r="Z286" i="9"/>
  <c r="Y300" i="3"/>
  <c r="D39" i="7"/>
  <c r="AA51" i="9"/>
  <c r="U101" i="8"/>
  <c r="AA151" i="9"/>
  <c r="AA140" i="9"/>
  <c r="AA161" i="9"/>
  <c r="AA117" i="9"/>
  <c r="AA173" i="9"/>
  <c r="Z184" i="9"/>
  <c r="Z247" i="3"/>
  <c r="Y233" i="9"/>
  <c r="R260" i="9"/>
  <c r="U14" i="8"/>
  <c r="U56" i="8"/>
  <c r="U77" i="8"/>
  <c r="Y285" i="9"/>
  <c r="Y93" i="9"/>
  <c r="Z255" i="9"/>
  <c r="Z274" i="9"/>
  <c r="P12" i="10"/>
  <c r="V277" i="9"/>
  <c r="D344" i="3"/>
  <c r="X260" i="9"/>
  <c r="P194" i="3"/>
  <c r="P236" i="3" s="1"/>
  <c r="Z236" i="3" s="1"/>
  <c r="O277" i="9"/>
  <c r="AA12" i="9"/>
  <c r="Z217" i="9"/>
  <c r="Y272" i="9"/>
  <c r="AA210" i="9"/>
  <c r="Z272" i="9"/>
  <c r="M260" i="9"/>
  <c r="Y152" i="9"/>
  <c r="V260" i="9"/>
  <c r="M277" i="9"/>
  <c r="O291" i="9"/>
  <c r="AA90" i="9"/>
  <c r="P260" i="9"/>
  <c r="U117" i="8"/>
  <c r="AA216" i="9"/>
  <c r="Y306" i="9"/>
  <c r="Y263" i="3"/>
  <c r="U64" i="8"/>
  <c r="G289" i="3"/>
  <c r="Y258" i="9"/>
  <c r="D42" i="7"/>
  <c r="AA41" i="9"/>
  <c r="Z280" i="3"/>
  <c r="U45" i="8"/>
  <c r="AA87" i="9"/>
  <c r="AA53" i="9"/>
  <c r="AA42" i="9"/>
  <c r="AA8" i="9"/>
  <c r="Z250" i="9"/>
  <c r="Y249" i="9"/>
  <c r="Y273" i="9"/>
  <c r="Z268" i="9"/>
  <c r="Q277" i="9"/>
  <c r="Z290" i="9"/>
  <c r="T311" i="9"/>
  <c r="AA204" i="9"/>
  <c r="U121" i="8"/>
  <c r="U104" i="8"/>
  <c r="U92" i="8"/>
  <c r="T260" i="9"/>
  <c r="Y152" i="3"/>
  <c r="S291" i="9"/>
  <c r="AA182" i="9"/>
  <c r="R277" i="9"/>
  <c r="AA181" i="9"/>
  <c r="AA70" i="9"/>
  <c r="M311" i="9"/>
  <c r="AA8" i="6"/>
  <c r="Z259" i="9"/>
  <c r="L311" i="9"/>
  <c r="U63" i="8"/>
  <c r="Y255" i="9"/>
  <c r="P277" i="9"/>
  <c r="Y309" i="9"/>
  <c r="U20" i="8"/>
  <c r="Y259" i="9"/>
  <c r="Y253" i="9"/>
  <c r="N260" i="9"/>
  <c r="S260" i="9"/>
  <c r="Y276" i="9"/>
  <c r="N277" i="9"/>
  <c r="G277" i="9"/>
  <c r="Z289" i="9"/>
  <c r="Y287" i="9"/>
  <c r="S311" i="9"/>
  <c r="V311" i="9"/>
  <c r="Z309" i="9"/>
  <c r="U291" i="9"/>
  <c r="G295" i="3"/>
  <c r="L237" i="9"/>
  <c r="H291" i="9"/>
  <c r="Y310" i="9"/>
  <c r="W311" i="9"/>
  <c r="AA214" i="9"/>
  <c r="AA105" i="9"/>
  <c r="Z300" i="3"/>
  <c r="AA88" i="9"/>
  <c r="AA9" i="9"/>
  <c r="AA120" i="9"/>
  <c r="I260" i="9"/>
  <c r="U260" i="9"/>
  <c r="U277" i="9"/>
  <c r="I277" i="9"/>
  <c r="P291" i="9"/>
  <c r="Z285" i="9"/>
  <c r="W291" i="9"/>
  <c r="K291" i="9"/>
  <c r="R311" i="9"/>
  <c r="AA145" i="9"/>
  <c r="Q291" i="9"/>
  <c r="X277" i="9"/>
  <c r="Y217" i="9"/>
  <c r="AA180" i="9"/>
  <c r="Y302" i="9"/>
  <c r="Z253" i="9"/>
  <c r="AA169" i="9"/>
  <c r="Z306" i="9"/>
  <c r="U32" i="8"/>
  <c r="AA141" i="9"/>
  <c r="U62" i="8"/>
  <c r="U47" i="8"/>
  <c r="U35" i="8"/>
  <c r="U23" i="8"/>
  <c r="AA67" i="9"/>
  <c r="AA147" i="9"/>
  <c r="AA108" i="9"/>
  <c r="AA165" i="9"/>
  <c r="K277" i="9"/>
  <c r="Z283" i="9"/>
  <c r="M291" i="9"/>
  <c r="Q311" i="9"/>
  <c r="D28" i="7"/>
  <c r="D27" i="7"/>
  <c r="D25" i="7"/>
  <c r="D24" i="7"/>
  <c r="D23" i="7"/>
  <c r="D22" i="7"/>
  <c r="D21" i="7"/>
  <c r="D20" i="7"/>
  <c r="D18" i="7"/>
  <c r="D16" i="7"/>
  <c r="D15" i="7"/>
  <c r="D14" i="7"/>
  <c r="D13" i="7"/>
  <c r="D12" i="7"/>
  <c r="D19" i="7"/>
  <c r="D10" i="7"/>
  <c r="D9" i="7"/>
  <c r="D17" i="7"/>
  <c r="D26" i="7"/>
  <c r="D11" i="7"/>
  <c r="D29" i="4"/>
  <c r="D27" i="4"/>
  <c r="D26" i="4"/>
  <c r="D25" i="4"/>
  <c r="D24" i="4"/>
  <c r="D22" i="4"/>
  <c r="D19" i="4"/>
  <c r="D21" i="4"/>
  <c r="D18" i="4"/>
  <c r="D17" i="4"/>
  <c r="D20" i="4"/>
  <c r="D16" i="4"/>
  <c r="D23" i="4"/>
  <c r="D15" i="4"/>
  <c r="D14" i="4"/>
  <c r="D13" i="4"/>
  <c r="D12" i="4"/>
  <c r="D11" i="4"/>
  <c r="D10" i="4"/>
  <c r="H237" i="9"/>
  <c r="Z232" i="9"/>
  <c r="G237" i="9"/>
  <c r="Y232" i="9"/>
  <c r="Z235" i="9"/>
  <c r="I237" i="9"/>
  <c r="Y235" i="9"/>
  <c r="T237" i="9"/>
  <c r="W237" i="9"/>
  <c r="Z236" i="9"/>
  <c r="R237" i="9"/>
  <c r="Q237" i="9"/>
  <c r="Z234" i="9"/>
  <c r="J237" i="9"/>
  <c r="S237" i="9"/>
  <c r="P237" i="9"/>
  <c r="Y234" i="9"/>
  <c r="O237" i="9"/>
  <c r="K237" i="9"/>
  <c r="U237" i="9"/>
  <c r="Y236" i="9"/>
  <c r="N237" i="9"/>
  <c r="M237" i="9"/>
  <c r="X237" i="9"/>
  <c r="Z233" i="9"/>
  <c r="V237" i="9"/>
  <c r="Y266" i="9"/>
  <c r="L260" i="9"/>
  <c r="H260" i="9"/>
  <c r="Z265" i="9"/>
  <c r="Q260" i="9"/>
  <c r="Y265" i="9"/>
  <c r="AA212" i="9"/>
  <c r="G260" i="9"/>
  <c r="Y282" i="9"/>
  <c r="Y283" i="9"/>
  <c r="AA7" i="9"/>
  <c r="Y184" i="9"/>
  <c r="Z302" i="9"/>
  <c r="Z296" i="9"/>
  <c r="G311" i="9"/>
  <c r="R12" i="10"/>
  <c r="T10" i="10"/>
  <c r="Q12" i="10"/>
  <c r="T8" i="10"/>
  <c r="N12" i="10"/>
  <c r="M12" i="10"/>
  <c r="T9" i="10"/>
  <c r="L12" i="10"/>
  <c r="T7" i="10"/>
  <c r="U73" i="8"/>
  <c r="U72" i="8"/>
  <c r="U71" i="8"/>
  <c r="U79" i="8"/>
  <c r="U30" i="8"/>
  <c r="U18" i="8"/>
  <c r="U116" i="8"/>
  <c r="U69" i="8"/>
  <c r="U65" i="8"/>
  <c r="U43" i="8"/>
  <c r="U19" i="8"/>
  <c r="U58" i="8"/>
  <c r="U33" i="8"/>
  <c r="U21" i="8"/>
  <c r="U57" i="8"/>
  <c r="U139" i="8"/>
  <c r="U76" i="8"/>
  <c r="U75" i="8"/>
  <c r="U93" i="8"/>
  <c r="U12" i="8"/>
  <c r="U49" i="8"/>
  <c r="U25" i="8"/>
  <c r="U7" i="8"/>
  <c r="U11" i="8"/>
  <c r="U108" i="8"/>
  <c r="U10" i="8"/>
  <c r="U51" i="8"/>
  <c r="U39" i="8"/>
  <c r="U27" i="8"/>
  <c r="U9" i="8"/>
  <c r="U13" i="8"/>
  <c r="U42" i="8"/>
  <c r="U67" i="8"/>
  <c r="U66" i="8"/>
  <c r="U82" i="8"/>
  <c r="U59" i="8"/>
  <c r="U44" i="8"/>
  <c r="U118" i="8"/>
  <c r="U60" i="8"/>
  <c r="U105" i="8"/>
  <c r="N148" i="8"/>
  <c r="M148" i="8"/>
  <c r="L148" i="8"/>
  <c r="E148" i="8"/>
  <c r="J148" i="8"/>
  <c r="K148" i="8"/>
  <c r="T130" i="8"/>
  <c r="S83" i="8"/>
  <c r="T83" i="8"/>
  <c r="S130" i="8"/>
  <c r="S148" i="8"/>
  <c r="T148" i="8"/>
  <c r="AA288" i="9" l="1"/>
  <c r="D321" i="3"/>
  <c r="AD137" i="3"/>
  <c r="AD34" i="3"/>
  <c r="AD146" i="3"/>
  <c r="AD70" i="3"/>
  <c r="D322" i="3"/>
  <c r="AD23" i="3"/>
  <c r="AD106" i="3"/>
  <c r="AD63" i="3"/>
  <c r="AD26" i="3"/>
  <c r="AD42" i="3"/>
  <c r="AA272" i="9"/>
  <c r="D330" i="3"/>
  <c r="AD140" i="3"/>
  <c r="AD163" i="3"/>
  <c r="AD83" i="3"/>
  <c r="AD77" i="3"/>
  <c r="D331" i="3"/>
  <c r="AD134" i="3"/>
  <c r="D332" i="3"/>
  <c r="AD139" i="3"/>
  <c r="AD173" i="3"/>
  <c r="AD110" i="3"/>
  <c r="AD122" i="3"/>
  <c r="AD17" i="3"/>
  <c r="AD104" i="3"/>
  <c r="AD117" i="3"/>
  <c r="AD54" i="3"/>
  <c r="AD21" i="3"/>
  <c r="AD49" i="3"/>
  <c r="AD59" i="3"/>
  <c r="AD7" i="3"/>
  <c r="D337" i="3"/>
  <c r="D333" i="3"/>
  <c r="D326" i="3"/>
  <c r="AD128" i="3"/>
  <c r="AA285" i="3"/>
  <c r="AD179" i="3"/>
  <c r="U83" i="8"/>
  <c r="U148" i="8"/>
  <c r="AA25" i="6"/>
  <c r="AA302" i="9"/>
  <c r="AA290" i="9"/>
  <c r="AA274" i="9"/>
  <c r="AA287" i="9"/>
  <c r="AA233" i="9"/>
  <c r="Z291" i="9"/>
  <c r="AA250" i="9"/>
  <c r="AA268" i="9"/>
  <c r="AA275" i="9"/>
  <c r="AA257" i="9"/>
  <c r="AA217" i="9"/>
  <c r="AA310" i="9"/>
  <c r="AA252" i="9"/>
  <c r="AA289" i="9"/>
  <c r="AA258" i="9"/>
  <c r="D53" i="7"/>
  <c r="AA302" i="3"/>
  <c r="AA303" i="3"/>
  <c r="AA264" i="3"/>
  <c r="D327" i="3"/>
  <c r="AA268" i="3"/>
  <c r="AA282" i="3"/>
  <c r="AA266" i="3"/>
  <c r="AA255" i="3"/>
  <c r="AA273" i="3"/>
  <c r="D334" i="3"/>
  <c r="D328" i="3"/>
  <c r="AA283" i="3"/>
  <c r="AA234" i="3"/>
  <c r="D320" i="3"/>
  <c r="AA272" i="3"/>
  <c r="D343" i="3"/>
  <c r="AA265" i="3"/>
  <c r="AA308" i="9"/>
  <c r="Y311" i="9"/>
  <c r="AA184" i="9"/>
  <c r="AA286" i="9"/>
  <c r="AA152" i="9"/>
  <c r="AA269" i="9"/>
  <c r="AA266" i="9"/>
  <c r="AA273" i="9"/>
  <c r="AA276" i="9"/>
  <c r="AA249" i="9"/>
  <c r="AA255" i="9"/>
  <c r="Z260" i="9"/>
  <c r="AA307" i="3"/>
  <c r="AA237" i="3"/>
  <c r="D340" i="3"/>
  <c r="E340" i="3" s="1"/>
  <c r="AA294" i="3"/>
  <c r="AA295" i="3" s="1"/>
  <c r="AA288" i="3"/>
  <c r="AA286" i="3"/>
  <c r="AA236" i="3"/>
  <c r="AA287" i="3"/>
  <c r="D325" i="3"/>
  <c r="AA274" i="3"/>
  <c r="AA271" i="3"/>
  <c r="AA248" i="3"/>
  <c r="AA256" i="3"/>
  <c r="AA93" i="3"/>
  <c r="AA306" i="3"/>
  <c r="AA267" i="3"/>
  <c r="AA249" i="3"/>
  <c r="Z258" i="3"/>
  <c r="AA250" i="3"/>
  <c r="AA253" i="3"/>
  <c r="AA252" i="3"/>
  <c r="AA257" i="3"/>
  <c r="AA247" i="3"/>
  <c r="D342" i="3"/>
  <c r="Y258" i="3"/>
  <c r="AA218" i="3"/>
  <c r="AD218" i="3"/>
  <c r="P238" i="3"/>
  <c r="Y235" i="3"/>
  <c r="AA235" i="3" s="1"/>
  <c r="Y289" i="3"/>
  <c r="D323" i="3"/>
  <c r="AA308" i="3"/>
  <c r="D318" i="3"/>
  <c r="AA251" i="3"/>
  <c r="Z289" i="3"/>
  <c r="Z275" i="3"/>
  <c r="AA184" i="3"/>
  <c r="AA305" i="3"/>
  <c r="AA304" i="3"/>
  <c r="D338" i="3"/>
  <c r="AA281" i="3"/>
  <c r="Z309" i="3"/>
  <c r="AA194" i="3"/>
  <c r="AA152" i="3"/>
  <c r="Z238" i="3"/>
  <c r="AA309" i="9"/>
  <c r="Y260" i="9"/>
  <c r="AA307" i="9"/>
  <c r="AA306" i="9"/>
  <c r="AA285" i="9"/>
  <c r="AA280" i="3"/>
  <c r="AA253" i="9"/>
  <c r="AA93" i="9"/>
  <c r="Y275" i="3"/>
  <c r="AA263" i="3"/>
  <c r="AA259" i="9"/>
  <c r="AA234" i="9"/>
  <c r="AA233" i="3"/>
  <c r="AA300" i="3"/>
  <c r="Y309" i="3"/>
  <c r="Z277" i="9"/>
  <c r="AA283" i="9"/>
  <c r="Z311" i="9"/>
  <c r="D29" i="7"/>
  <c r="D32" i="4"/>
  <c r="AA265" i="9"/>
  <c r="Y277" i="9"/>
  <c r="AA282" i="9"/>
  <c r="Y291" i="9"/>
  <c r="AA232" i="9"/>
  <c r="Y237" i="9"/>
  <c r="Z297" i="9"/>
  <c r="AA296" i="9"/>
  <c r="AA297" i="9" s="1"/>
  <c r="Z237" i="9"/>
  <c r="AA236" i="9"/>
  <c r="AA235" i="9"/>
  <c r="T12" i="10"/>
  <c r="U130" i="8"/>
  <c r="E338" i="3" l="1"/>
  <c r="AA311" i="9"/>
  <c r="AD184" i="3"/>
  <c r="E344" i="3"/>
  <c r="E323" i="3"/>
  <c r="AD93" i="3"/>
  <c r="E334" i="3"/>
  <c r="AA291" i="9"/>
  <c r="AA277" i="9"/>
  <c r="AA260" i="9"/>
  <c r="AD152" i="3"/>
  <c r="D346" i="3"/>
  <c r="AA309" i="3"/>
  <c r="AA275" i="3"/>
  <c r="AA258" i="3"/>
  <c r="AA289" i="3"/>
  <c r="Y238" i="3"/>
  <c r="AA238" i="3"/>
  <c r="AA237" i="9"/>
  <c r="E346" i="3" l="1"/>
</calcChain>
</file>

<file path=xl/sharedStrings.xml><?xml version="1.0" encoding="utf-8"?>
<sst xmlns="http://schemas.openxmlformats.org/spreadsheetml/2006/main" count="3704" uniqueCount="719">
  <si>
    <t>Men</t>
  </si>
  <si>
    <t>Total</t>
  </si>
  <si>
    <t>Level</t>
  </si>
  <si>
    <t>Hispanic</t>
  </si>
  <si>
    <t>White</t>
  </si>
  <si>
    <t>Not Reported</t>
  </si>
  <si>
    <t>Women</t>
  </si>
  <si>
    <t>University of Rhode Island</t>
  </si>
  <si>
    <t>Non-Res. Alien</t>
  </si>
  <si>
    <t>Native Amer.</t>
  </si>
  <si>
    <t>Afric. Amer.</t>
  </si>
  <si>
    <t>Asian/Pacific</t>
  </si>
  <si>
    <t>Grand Total</t>
  </si>
  <si>
    <t>Baccalaureate</t>
  </si>
  <si>
    <t>Masters</t>
  </si>
  <si>
    <t>Doctoral</t>
  </si>
  <si>
    <t>AS</t>
  </si>
  <si>
    <t xml:space="preserve">  Arts &amp; Sciences</t>
  </si>
  <si>
    <t xml:space="preserve">  Business Administration</t>
  </si>
  <si>
    <t xml:space="preserve">  Engineering</t>
  </si>
  <si>
    <t xml:space="preserve">  Environment &amp; Life Sciences</t>
  </si>
  <si>
    <t xml:space="preserve">  Human Science &amp; Services</t>
  </si>
  <si>
    <t xml:space="preserve">  Nursing</t>
  </si>
  <si>
    <t xml:space="preserve">  Oceanography</t>
  </si>
  <si>
    <t xml:space="preserve">  Pharmacy</t>
  </si>
  <si>
    <t xml:space="preserve">     Total</t>
  </si>
  <si>
    <t>HSS</t>
  </si>
  <si>
    <t>CCE</t>
  </si>
  <si>
    <t>OCG</t>
  </si>
  <si>
    <t>PHM</t>
  </si>
  <si>
    <t>BUS</t>
  </si>
  <si>
    <t>GS</t>
  </si>
  <si>
    <t>Coll</t>
  </si>
  <si>
    <t>Area</t>
  </si>
  <si>
    <t>DEGREES CONFERRED by Level and College</t>
  </si>
  <si>
    <t>Certificate</t>
  </si>
  <si>
    <t xml:space="preserve">  Graduate School</t>
  </si>
  <si>
    <t>ELSCI</t>
  </si>
  <si>
    <t>ENGR</t>
  </si>
  <si>
    <t>NURS</t>
  </si>
  <si>
    <t>GRAS</t>
  </si>
  <si>
    <t>GRELS</t>
  </si>
  <si>
    <t>GRHSS</t>
  </si>
  <si>
    <t>GRENG</t>
  </si>
  <si>
    <t>GOCG</t>
  </si>
  <si>
    <t>GRNUR</t>
  </si>
  <si>
    <t>GRPH</t>
  </si>
  <si>
    <t>GRBUS</t>
  </si>
  <si>
    <t>PHARM</t>
  </si>
  <si>
    <t>PH_PHR_PMD</t>
  </si>
  <si>
    <t>Academic Plan Title</t>
  </si>
  <si>
    <t>Plan Code</t>
  </si>
  <si>
    <t xml:space="preserve">  College</t>
  </si>
  <si>
    <t>Code</t>
  </si>
  <si>
    <t>Percent</t>
  </si>
  <si>
    <t>Psychology</t>
  </si>
  <si>
    <t>Education</t>
  </si>
  <si>
    <t>Count</t>
  </si>
  <si>
    <t>Argiculture</t>
  </si>
  <si>
    <t>Natural Resources / Environmental Science</t>
  </si>
  <si>
    <t>Architecture</t>
  </si>
  <si>
    <t>Area and Ethnic Studies</t>
  </si>
  <si>
    <t>Communications / Communications Technologies</t>
  </si>
  <si>
    <t>Computer and Information Sciences</t>
  </si>
  <si>
    <t>Engineering / Engineering Technologies</t>
  </si>
  <si>
    <t>Foreign Languages and Literature</t>
  </si>
  <si>
    <t>Home Economics and Vocational Home Economics</t>
  </si>
  <si>
    <t>English</t>
  </si>
  <si>
    <t>Liberal Arts / General Studies</t>
  </si>
  <si>
    <t>Biological / Life Sciences</t>
  </si>
  <si>
    <t>Mathematics</t>
  </si>
  <si>
    <t>Philosophy, Religion, Theology</t>
  </si>
  <si>
    <t>45 &amp; 54</t>
  </si>
  <si>
    <t>Social Sciences and History</t>
  </si>
  <si>
    <t>Visual and Performance Arts</t>
  </si>
  <si>
    <t>Health Professions and Related Sciences</t>
  </si>
  <si>
    <t>Business / Marketing</t>
  </si>
  <si>
    <t>Instructional Program</t>
  </si>
  <si>
    <t>Rank</t>
  </si>
  <si>
    <t>Library Science</t>
  </si>
  <si>
    <t>01</t>
  </si>
  <si>
    <t>03</t>
  </si>
  <si>
    <t>04</t>
  </si>
  <si>
    <t>09</t>
  </si>
  <si>
    <t>05</t>
  </si>
  <si>
    <t>Physical Sciences (includes Oceanography)</t>
  </si>
  <si>
    <t>Doctoral - Professional Practice</t>
  </si>
  <si>
    <t>CIP2010</t>
  </si>
  <si>
    <t>Two or More</t>
  </si>
  <si>
    <t>BS</t>
  </si>
  <si>
    <t>BA</t>
  </si>
  <si>
    <t>BLA</t>
  </si>
  <si>
    <t>BFA</t>
  </si>
  <si>
    <t>BM</t>
  </si>
  <si>
    <t>MS</t>
  </si>
  <si>
    <t>MESM</t>
  </si>
  <si>
    <t>MA</t>
  </si>
  <si>
    <t>MLIS</t>
  </si>
  <si>
    <t>MOO</t>
  </si>
  <si>
    <t>MPA</t>
  </si>
  <si>
    <t>MMA</t>
  </si>
  <si>
    <t>MM</t>
  </si>
  <si>
    <t>MBA</t>
  </si>
  <si>
    <t>PHD</t>
  </si>
  <si>
    <t>DPT</t>
  </si>
  <si>
    <t>PMD</t>
  </si>
  <si>
    <t>Degree</t>
  </si>
  <si>
    <t>TCP</t>
  </si>
  <si>
    <t>Frequency and Rank by CIP Code of Doctoral Degrees Conferred</t>
  </si>
  <si>
    <t>Pharmacy - PMD</t>
  </si>
  <si>
    <t>BIS</t>
  </si>
  <si>
    <t>DNP</t>
  </si>
  <si>
    <t xml:space="preserve">Academic First Minors of students with degrees conferred </t>
  </si>
  <si>
    <t xml:space="preserve">Academic Second Minors of students with degrees conferred </t>
  </si>
  <si>
    <t xml:space="preserve">Academic Third Minors of students with degrees conferred </t>
  </si>
  <si>
    <t>#</t>
  </si>
  <si>
    <t>CIP-2 digit</t>
  </si>
  <si>
    <t>Parks, Recreation, Leisure, and Fitness Studies</t>
  </si>
  <si>
    <t>Asian</t>
  </si>
  <si>
    <t>Pacific Islander</t>
  </si>
  <si>
    <t>Health-Related Knowledge and Skills</t>
  </si>
  <si>
    <t>Multi/Interdisciplinary Studies</t>
  </si>
  <si>
    <t>LABOR</t>
  </si>
  <si>
    <t xml:space="preserve">  Labor Relations (multi-disciplinary)</t>
  </si>
  <si>
    <t>EL_EHTM_BS</t>
  </si>
  <si>
    <t>Envir Hort &amp; Turf Mgmt - BS</t>
  </si>
  <si>
    <t>RDV</t>
  </si>
  <si>
    <t>EL_ANSC_BS</t>
  </si>
  <si>
    <t>Animal Sci &amp; Technology - BS</t>
  </si>
  <si>
    <t>EL_ESMG_BS</t>
  </si>
  <si>
    <t>Environmental Sci &amp; Mgmt - BS</t>
  </si>
  <si>
    <t>EL_ENRE_BS</t>
  </si>
  <si>
    <t>Environ &amp; Nat Res Econ - BS</t>
  </si>
  <si>
    <t>EL_AFTC_BS</t>
  </si>
  <si>
    <t>EL_WCB_BS</t>
  </si>
  <si>
    <t>Landscape Architecture - BLA</t>
  </si>
  <si>
    <t>AS_AAF_BA</t>
  </si>
  <si>
    <t>African &amp; African Amer St - BA</t>
  </si>
  <si>
    <t>HUM</t>
  </si>
  <si>
    <t>AS_WSTD_BA</t>
  </si>
  <si>
    <t>Women's Studies - BA</t>
  </si>
  <si>
    <t>SOC</t>
  </si>
  <si>
    <t>AS_CMST_BA</t>
  </si>
  <si>
    <t>Communication Studies - BA</t>
  </si>
  <si>
    <t>AS_JOUR_BA</t>
  </si>
  <si>
    <t>Journalism - BA</t>
  </si>
  <si>
    <t>AS_PBRL_BA</t>
  </si>
  <si>
    <t>Public Relations - BA</t>
  </si>
  <si>
    <t>AS_CSC_BA</t>
  </si>
  <si>
    <t>Computer Science - BA</t>
  </si>
  <si>
    <t>PHY</t>
  </si>
  <si>
    <t>AS_CSC_BS</t>
  </si>
  <si>
    <t>Computer Science - BS</t>
  </si>
  <si>
    <t>Elementary Education - BA</t>
  </si>
  <si>
    <t>Secondary Education - BA</t>
  </si>
  <si>
    <t>ART</t>
  </si>
  <si>
    <t>EN_BMDE_BS</t>
  </si>
  <si>
    <t>Biomedical Engineering - BS</t>
  </si>
  <si>
    <t>EGR</t>
  </si>
  <si>
    <t>EN_CEGR_BS</t>
  </si>
  <si>
    <t>Chemical Engineering - BS</t>
  </si>
  <si>
    <t>EN_CIVL_BS</t>
  </si>
  <si>
    <t>Civil Engineering - BS</t>
  </si>
  <si>
    <t>EN_CPEG_BS</t>
  </si>
  <si>
    <t>Computer Engineering - BS</t>
  </si>
  <si>
    <t>EN_ELEG_BS</t>
  </si>
  <si>
    <t>Electrical Engineering - BS</t>
  </si>
  <si>
    <t>EN_MCEG_BS</t>
  </si>
  <si>
    <t>Mechanical Engineering - BS</t>
  </si>
  <si>
    <t>EN_OEGR_BS</t>
  </si>
  <si>
    <t>Ocean Engineering - BS</t>
  </si>
  <si>
    <t>EN_INEG_BS</t>
  </si>
  <si>
    <t>Industr &amp; Systems Egr - BS</t>
  </si>
  <si>
    <t>AS_CHIN_BA</t>
  </si>
  <si>
    <t>Chinese - BA</t>
  </si>
  <si>
    <t>AS_GER_BA</t>
  </si>
  <si>
    <t>German - BA</t>
  </si>
  <si>
    <t>AS_FREN_BA</t>
  </si>
  <si>
    <t>French - BA</t>
  </si>
  <si>
    <t>AS_ITAL_BA</t>
  </si>
  <si>
    <t>Italian - BA</t>
  </si>
  <si>
    <t>AS_SPAN_BA</t>
  </si>
  <si>
    <t>Spanish - BA</t>
  </si>
  <si>
    <t>AS_CLST_BA</t>
  </si>
  <si>
    <t>Classical Studies - BA</t>
  </si>
  <si>
    <t>HS_HDFS_BS</t>
  </si>
  <si>
    <t>AS_ENGL_BA</t>
  </si>
  <si>
    <t>English - BA</t>
  </si>
  <si>
    <t>AS_WRTR_BA</t>
  </si>
  <si>
    <t>Writing &amp; Rhetoric - BA</t>
  </si>
  <si>
    <t>Human Studies - BIS</t>
  </si>
  <si>
    <t>EL_BIO_BA</t>
  </si>
  <si>
    <t>Biology - BA</t>
  </si>
  <si>
    <t>BIO</t>
  </si>
  <si>
    <t>EL_BSC_BOS</t>
  </si>
  <si>
    <t>Biological Sciences - BS</t>
  </si>
  <si>
    <t>EL_CMBI_BS</t>
  </si>
  <si>
    <t>Cell &amp; Molecular Biology - BS</t>
  </si>
  <si>
    <t>EL_MBIO_BS</t>
  </si>
  <si>
    <t>Marine Biology - BS</t>
  </si>
  <si>
    <t>AS_MATH_BA</t>
  </si>
  <si>
    <t>Mathematics - BA</t>
  </si>
  <si>
    <t>AS_MATH_BS</t>
  </si>
  <si>
    <t>Mathematics - BS</t>
  </si>
  <si>
    <t>Kinesiology - BS</t>
  </si>
  <si>
    <t>HS_HLTS_BS</t>
  </si>
  <si>
    <t>Health Studies - BS</t>
  </si>
  <si>
    <t>AS_PHIL_BA</t>
  </si>
  <si>
    <t>Philosophy - BA</t>
  </si>
  <si>
    <t>AS_CHEM_BA</t>
  </si>
  <si>
    <t>Chemistry - BA</t>
  </si>
  <si>
    <t>AS_CHEM_BS</t>
  </si>
  <si>
    <t>Chemistry - BS</t>
  </si>
  <si>
    <t>EL_GOCG_BS</t>
  </si>
  <si>
    <t>Geology and Geolog Ocg - BS</t>
  </si>
  <si>
    <t>AS_PHYS_BS</t>
  </si>
  <si>
    <t>Physics - BS</t>
  </si>
  <si>
    <t>Psychology - BA</t>
  </si>
  <si>
    <t>Psychology - BS</t>
  </si>
  <si>
    <t>EL_CMPM_BS</t>
  </si>
  <si>
    <t>Coastal Marine Policy Mgt - BS</t>
  </si>
  <si>
    <t>EL_CMPS_BA</t>
  </si>
  <si>
    <t>Coastal Marine Policy Std - BA</t>
  </si>
  <si>
    <t>AS_APG_BA</t>
  </si>
  <si>
    <t>Anthropology - BA</t>
  </si>
  <si>
    <t>AS_ECON_BA</t>
  </si>
  <si>
    <t>Economics - BA</t>
  </si>
  <si>
    <t>AS_ECON_BS</t>
  </si>
  <si>
    <t>Economics - BS</t>
  </si>
  <si>
    <t>AS_POSC_BA</t>
  </si>
  <si>
    <t>Political Science - BA</t>
  </si>
  <si>
    <t>AS_SOCL_BA</t>
  </si>
  <si>
    <t>Sociology - BA</t>
  </si>
  <si>
    <t>AS_APSC_BS</t>
  </si>
  <si>
    <t>Applied Sociology - BS</t>
  </si>
  <si>
    <t>AS_THE_BFA</t>
  </si>
  <si>
    <t>Theatre - BFA</t>
  </si>
  <si>
    <t>AS_FILM_BA</t>
  </si>
  <si>
    <t>Film Media - BA</t>
  </si>
  <si>
    <t>AS_ART_BA</t>
  </si>
  <si>
    <t>Art - BA</t>
  </si>
  <si>
    <t>AS_ART_BFA</t>
  </si>
  <si>
    <t>Art - BFA</t>
  </si>
  <si>
    <t>AS_ARH_BA</t>
  </si>
  <si>
    <t>Art History - BA</t>
  </si>
  <si>
    <t>AS_MUSC_BA</t>
  </si>
  <si>
    <t>Music - BA</t>
  </si>
  <si>
    <t>AS_MUS_BOM</t>
  </si>
  <si>
    <t>HS_COMD_BS</t>
  </si>
  <si>
    <t>Communicative Disorders - BS</t>
  </si>
  <si>
    <t>EL_CLSC_BS</t>
  </si>
  <si>
    <t>Medical Lab Science - BS</t>
  </si>
  <si>
    <t>PH_PHSC_BS</t>
  </si>
  <si>
    <t>Pharmaceutical Sciences - BS</t>
  </si>
  <si>
    <t>Dietetics - BS</t>
  </si>
  <si>
    <t>NU_NURS_BS</t>
  </si>
  <si>
    <t>Nursing - BS</t>
  </si>
  <si>
    <t>NUR</t>
  </si>
  <si>
    <t>Business Institutions - BIS</t>
  </si>
  <si>
    <t>BU_GBUS_BS</t>
  </si>
  <si>
    <t>General Business Admin - BS</t>
  </si>
  <si>
    <t>BU_MGMT_BS</t>
  </si>
  <si>
    <t>Management - BS</t>
  </si>
  <si>
    <t>BU_POMG_BS</t>
  </si>
  <si>
    <t>BU_ACCT_BS</t>
  </si>
  <si>
    <t>Accounting - BS</t>
  </si>
  <si>
    <t>BU_FINC_BS</t>
  </si>
  <si>
    <t>Finance - BS</t>
  </si>
  <si>
    <t>BU_INBU_BS</t>
  </si>
  <si>
    <t>International Business - BS</t>
  </si>
  <si>
    <t>BU_MKTG_BS</t>
  </si>
  <si>
    <t>Marketing - BS</t>
  </si>
  <si>
    <t>Textile Marketing - BS</t>
  </si>
  <si>
    <t>AS_HIST_BA</t>
  </si>
  <si>
    <t>EDUCAT_TCP</t>
  </si>
  <si>
    <t>Education - TCP</t>
  </si>
  <si>
    <t>INP-GCP</t>
  </si>
  <si>
    <t>GIS/RS</t>
  </si>
  <si>
    <t>GeoInfoSys &amp; Remote Sns Cert</t>
  </si>
  <si>
    <t>Environ Science and Management</t>
  </si>
  <si>
    <t>COMM-MA</t>
  </si>
  <si>
    <t>Communication Studies - MA</t>
  </si>
  <si>
    <t>COMPSCI-MS</t>
  </si>
  <si>
    <t>Computer Science - MS</t>
  </si>
  <si>
    <t>EDUCATN-MA</t>
  </si>
  <si>
    <t>Education - MA</t>
  </si>
  <si>
    <t>EDUEDS-MA</t>
  </si>
  <si>
    <t>Special Education - MA</t>
  </si>
  <si>
    <t>CHEMEGR-MS</t>
  </si>
  <si>
    <t>Chemical Engineering - MS</t>
  </si>
  <si>
    <t>CVENVEG-MS</t>
  </si>
  <si>
    <t>Civil and Environ Egr - MS</t>
  </si>
  <si>
    <t>ELECEGR-MS</t>
  </si>
  <si>
    <t>Electrical Engineering - MS</t>
  </si>
  <si>
    <t>MECHEGR-MS</t>
  </si>
  <si>
    <t>Mech Egr &amp; Appl Mech - MS</t>
  </si>
  <si>
    <t>OCNENGR-MS</t>
  </si>
  <si>
    <t>Ocean Engineering - MS</t>
  </si>
  <si>
    <t>MANFEGR-MS</t>
  </si>
  <si>
    <t>Manufacturing Engineering - MS</t>
  </si>
  <si>
    <t>SPANISH-MA</t>
  </si>
  <si>
    <t>Spanish - MA</t>
  </si>
  <si>
    <t>NTRFDSC-MS</t>
  </si>
  <si>
    <t>HUMNDEV-MS</t>
  </si>
  <si>
    <t>TXTFASH-MS</t>
  </si>
  <si>
    <t>ENGLISH-MA</t>
  </si>
  <si>
    <t>English - MA</t>
  </si>
  <si>
    <t>LIBRY-MLIS</t>
  </si>
  <si>
    <t>Library &amp; Info. Studies - MLIS</t>
  </si>
  <si>
    <t>MESMWWES</t>
  </si>
  <si>
    <t>INP-MS</t>
  </si>
  <si>
    <t>Interdiscip Neuroscience - MS</t>
  </si>
  <si>
    <t>MATH-MS</t>
  </si>
  <si>
    <t>Mathematics - MS</t>
  </si>
  <si>
    <t>STATIS-MS</t>
  </si>
  <si>
    <t>Statistics - MS</t>
  </si>
  <si>
    <t>BIOENV-MS</t>
  </si>
  <si>
    <t>Environmental Biology - MS</t>
  </si>
  <si>
    <t>PHYSEDC-MS</t>
  </si>
  <si>
    <t>Kinesiology - MS</t>
  </si>
  <si>
    <t>CHEM-MS</t>
  </si>
  <si>
    <t>Chemistry - MS</t>
  </si>
  <si>
    <t>OCNOGRP-MS</t>
  </si>
  <si>
    <t>Oceanography - MS</t>
  </si>
  <si>
    <t>PSYCH MA</t>
  </si>
  <si>
    <t>Psychology - MA</t>
  </si>
  <si>
    <t>PSYCH MS</t>
  </si>
  <si>
    <t>School Psychology - MS</t>
  </si>
  <si>
    <t>PUBADM-MPA</t>
  </si>
  <si>
    <t>Public Administration - MPA</t>
  </si>
  <si>
    <t>MARAFF-MMA</t>
  </si>
  <si>
    <t>Master of Marine Affairs - MMA</t>
  </si>
  <si>
    <t>MARNAFF-MA</t>
  </si>
  <si>
    <t>Marine Affairs - MA</t>
  </si>
  <si>
    <t>ENRSEC-MS</t>
  </si>
  <si>
    <t>Environ &amp; Nat Res Econ - MS</t>
  </si>
  <si>
    <t>POLISCI-MA</t>
  </si>
  <si>
    <t>Political Science - MA</t>
  </si>
  <si>
    <t>MUSIC-MM</t>
  </si>
  <si>
    <t>Music - MM</t>
  </si>
  <si>
    <t>SPCLANG-MS</t>
  </si>
  <si>
    <t>Speech-Language Pathology - MS</t>
  </si>
  <si>
    <t>CLINLAB-MS</t>
  </si>
  <si>
    <t>Medical Lab Science - MS</t>
  </si>
  <si>
    <t>PHRMSCI-MS</t>
  </si>
  <si>
    <t>Pharmaceutical Sciences - MS</t>
  </si>
  <si>
    <t>NURSING-MS</t>
  </si>
  <si>
    <t>Nursing - MS</t>
  </si>
  <si>
    <t>BUSADM-FT</t>
  </si>
  <si>
    <t>Bus Admin Fulltime MBA</t>
  </si>
  <si>
    <t>BUSADM-MBA</t>
  </si>
  <si>
    <t>Business Administration - MBA</t>
  </si>
  <si>
    <t>BUSPMA-MBA</t>
  </si>
  <si>
    <t>Bus Admin Providence Metro MBA</t>
  </si>
  <si>
    <t>ACCTING-MS</t>
  </si>
  <si>
    <t>Accounting - MS</t>
  </si>
  <si>
    <t>LABOREL-MS</t>
  </si>
  <si>
    <t>Labor Rel &amp; Human Res - MS</t>
  </si>
  <si>
    <t>LRS</t>
  </si>
  <si>
    <t>HISTORY-MA</t>
  </si>
  <si>
    <t>History - MA</t>
  </si>
  <si>
    <t>EDUCAT-PHD</t>
  </si>
  <si>
    <t>Education - PHD</t>
  </si>
  <si>
    <t>CHMEGR-PHD</t>
  </si>
  <si>
    <t>Chemical Engineering - PHD</t>
  </si>
  <si>
    <t>CVEVEG-PHD</t>
  </si>
  <si>
    <t>Civil and Environ Egr - PHD</t>
  </si>
  <si>
    <t>ELEEGR-PHD</t>
  </si>
  <si>
    <t>Electrical Engineering - PHD</t>
  </si>
  <si>
    <t>MECEGR-PHD</t>
  </si>
  <si>
    <t>Mech Egr &amp; Appl Mech - PHD</t>
  </si>
  <si>
    <t>OCNEGR-PHD</t>
  </si>
  <si>
    <t>Ocean Engineering - PHD</t>
  </si>
  <si>
    <t>IMFEGR-PHD</t>
  </si>
  <si>
    <t>Industr &amp; Systems Egr - PHD</t>
  </si>
  <si>
    <t>ENGLSH-PHD</t>
  </si>
  <si>
    <t>English - PHD</t>
  </si>
  <si>
    <t>INP-PHD</t>
  </si>
  <si>
    <t>Interdiscip Neuroscience - PHD</t>
  </si>
  <si>
    <t>MATH-PHD</t>
  </si>
  <si>
    <t>Mathematics - PHD</t>
  </si>
  <si>
    <t>BIOENV-PHD</t>
  </si>
  <si>
    <t>Environmental Biology - PHD</t>
  </si>
  <si>
    <t>CHEM-PHD</t>
  </si>
  <si>
    <t>Chemistry - PHD</t>
  </si>
  <si>
    <t>OCNOGR-PHD</t>
  </si>
  <si>
    <t>Oceanography - PHD</t>
  </si>
  <si>
    <t>PHYSCS-PHD</t>
  </si>
  <si>
    <t>Physics - PHD</t>
  </si>
  <si>
    <t>PSYCH PHD</t>
  </si>
  <si>
    <t>Clinical Psychology - PHD</t>
  </si>
  <si>
    <t>ENRSEC-PHD</t>
  </si>
  <si>
    <t>Environ &amp; Nat Res Econ - PHD</t>
  </si>
  <si>
    <t>PHRMSC-PHD</t>
  </si>
  <si>
    <t>Pharmaceutical Sciences - PHD</t>
  </si>
  <si>
    <t>PHYSTH-DPT</t>
  </si>
  <si>
    <t>Physical Therapy - DPT</t>
  </si>
  <si>
    <t>NURSNG-PHD</t>
  </si>
  <si>
    <t>Nursing - PHD</t>
  </si>
  <si>
    <t>NURSNG-DNP</t>
  </si>
  <si>
    <t>BUSADM-PHD</t>
  </si>
  <si>
    <t>Businees Administration - PHD</t>
  </si>
  <si>
    <t>GCP</t>
  </si>
  <si>
    <t>010699</t>
  </si>
  <si>
    <t>010901</t>
  </si>
  <si>
    <t>030103</t>
  </si>
  <si>
    <t>030204</t>
  </si>
  <si>
    <t>030301</t>
  </si>
  <si>
    <t>030601</t>
  </si>
  <si>
    <t>040601</t>
  </si>
  <si>
    <t>050201</t>
  </si>
  <si>
    <t>050207</t>
  </si>
  <si>
    <t>090101</t>
  </si>
  <si>
    <t>090401</t>
  </si>
  <si>
    <t>090902</t>
  </si>
  <si>
    <t>030201</t>
  </si>
  <si>
    <t>History - BA</t>
  </si>
  <si>
    <t xml:space="preserve">Public Administration and Social Service Professions </t>
  </si>
  <si>
    <t>Frequency and Rank by 2-Digit CIP Code of Undergraduate Degrees Conferred</t>
  </si>
  <si>
    <t>Frequency and Rank by 2-dIgit CIP Code of Masters Degrees Conferred</t>
  </si>
  <si>
    <t>DEGREES CONFERRED by Level (Includes dual degrees)</t>
  </si>
  <si>
    <t>DEGREES CONFERRED by Level and College  (Includes dual degrees)</t>
  </si>
  <si>
    <t>DEGREES CONFERRED by Degree Type  (Includes dual degrees)</t>
  </si>
  <si>
    <t>DEGREES CONFERRED  (Includes dual degrees)</t>
  </si>
  <si>
    <t>Aquaculture &amp; Fishery Tech - B</t>
  </si>
  <si>
    <t>Wildlife Conservation Biol - B</t>
  </si>
  <si>
    <t>AS_LDA_BLA</t>
  </si>
  <si>
    <t>Secondary Education - BS</t>
  </si>
  <si>
    <t>Human Devel &amp; Family Std - BS</t>
  </si>
  <si>
    <t>Textile Fash Merch &amp; Dsgn - BS</t>
  </si>
  <si>
    <t>Supply Chain Management - BS</t>
  </si>
  <si>
    <t>GCPL_CERT</t>
  </si>
  <si>
    <t>Grad Cert in Community Plannin</t>
  </si>
  <si>
    <t>DIGIT_LIT</t>
  </si>
  <si>
    <t>Digital Literacy Certificate</t>
  </si>
  <si>
    <t>DIGT_FOREN</t>
  </si>
  <si>
    <t>Digital Forensics Certificate</t>
  </si>
  <si>
    <t>PETE-TCP</t>
  </si>
  <si>
    <t>Phys Educ Teaching Educ-TCP</t>
  </si>
  <si>
    <t>Cert in Neuroscience - GCP</t>
  </si>
  <si>
    <t>CYBRSC-GCP</t>
  </si>
  <si>
    <t>Cyber Security Certificate</t>
  </si>
  <si>
    <t>APN-CERT</t>
  </si>
  <si>
    <t>Advance Practice Nurse Cert</t>
  </si>
  <si>
    <t>LABCERT2</t>
  </si>
  <si>
    <t>Human Resources Certification</t>
  </si>
  <si>
    <t>LABCERT1</t>
  </si>
  <si>
    <t>Labor Relations Certification</t>
  </si>
  <si>
    <t>Nutrition &amp; Food Science - MS</t>
  </si>
  <si>
    <t>Human Devel &amp; Family Std - MS</t>
  </si>
  <si>
    <t>Textile Fash Merch &amp; Dsgn - MS</t>
  </si>
  <si>
    <t>MESM Wetland Ecological Sci</t>
  </si>
  <si>
    <t>MESMEHS</t>
  </si>
  <si>
    <t>MESM Earth &amp; Hydrol Science</t>
  </si>
  <si>
    <t>OCNOGR-MOO</t>
  </si>
  <si>
    <t>Oceanography - MOO</t>
  </si>
  <si>
    <t>Nursing - Doct Nursing Practic</t>
  </si>
  <si>
    <t>UNDUPLICATED COUNT OF INDIVIDUAL COMPLETERS (dual degrees not counted * )</t>
  </si>
  <si>
    <t>SECOND ACADEMIC PLANS of students with degrees conferred (not second degrees)</t>
  </si>
  <si>
    <t>SECOND BACCALAUREATE MAJORS of students with degrees conferred (not second degrees)</t>
  </si>
  <si>
    <t>Doctoral Professional Practice</t>
  </si>
  <si>
    <t>Summer</t>
  </si>
  <si>
    <t>Fall</t>
  </si>
  <si>
    <t>Spring</t>
  </si>
  <si>
    <t>INSTA</t>
  </si>
  <si>
    <t>OUTST</t>
  </si>
  <si>
    <t>REGIN</t>
  </si>
  <si>
    <t>TOTAL</t>
  </si>
  <si>
    <t>Academic Year 2016-2017 (Aug, Dec, May)</t>
  </si>
  <si>
    <t>CEPS</t>
  </si>
  <si>
    <t>EP_ELED_BA</t>
  </si>
  <si>
    <t>EP_SEDC_BA</t>
  </si>
  <si>
    <t>EP_SEDC_BS</t>
  </si>
  <si>
    <t>CHS</t>
  </si>
  <si>
    <t>BU_TFMD_BS</t>
  </si>
  <si>
    <t>SPC</t>
  </si>
  <si>
    <t>EP_HST_BIS</t>
  </si>
  <si>
    <t>HS_KINE_BS</t>
  </si>
  <si>
    <t>HS_PSYC_BA</t>
  </si>
  <si>
    <t>HS_PSYC_BS</t>
  </si>
  <si>
    <t>HS_DIET_BS</t>
  </si>
  <si>
    <t>NURO</t>
  </si>
  <si>
    <t>NU_NURO_BS</t>
  </si>
  <si>
    <t>Nursing RN - BS</t>
  </si>
  <si>
    <t>EP_BIN_BIS</t>
  </si>
  <si>
    <t>BU_TXMK_BS</t>
  </si>
  <si>
    <t>YEEPCERT</t>
  </si>
  <si>
    <t>Energy Economics &amp; Policy</t>
  </si>
  <si>
    <t>GRCPS</t>
  </si>
  <si>
    <t>GRCHS</t>
  </si>
  <si>
    <t>HYDRO-CERT</t>
  </si>
  <si>
    <t>Certificate in Hydrology</t>
  </si>
  <si>
    <t>GRCHO</t>
  </si>
  <si>
    <t>DIET-MS</t>
  </si>
  <si>
    <t>Dietetics - MS Online</t>
  </si>
  <si>
    <t>COMSCI-PHD</t>
  </si>
  <si>
    <t>Computer Science - PHD</t>
  </si>
  <si>
    <t>CYBRSC-PSM</t>
  </si>
  <si>
    <t>Cyber Security - PSM</t>
  </si>
  <si>
    <t>Bacc</t>
  </si>
  <si>
    <t>Cert</t>
  </si>
  <si>
    <t>Mast</t>
  </si>
  <si>
    <t>Doct</t>
  </si>
  <si>
    <t>D-PP</t>
  </si>
  <si>
    <t>040301</t>
  </si>
  <si>
    <t>090702</t>
  </si>
  <si>
    <t>BCP</t>
  </si>
  <si>
    <t>PSM</t>
  </si>
  <si>
    <t>ZAAFMINSTU</t>
  </si>
  <si>
    <t>ZANTHMIN</t>
  </si>
  <si>
    <t>ZAQUAFTMIN</t>
  </si>
  <si>
    <t>ZARBMIN</t>
  </si>
  <si>
    <t>ZARHMIN</t>
  </si>
  <si>
    <t>ZARTMINSTU</t>
  </si>
  <si>
    <t>ZAVSMIN</t>
  </si>
  <si>
    <t>ZBIOSCIMIN</t>
  </si>
  <si>
    <t>ZBSCMIN</t>
  </si>
  <si>
    <t>ZBUSMINGEN</t>
  </si>
  <si>
    <t>ZCHMMIN</t>
  </si>
  <si>
    <t>ZCHNMIN</t>
  </si>
  <si>
    <t>ZCOMMIN</t>
  </si>
  <si>
    <t>ZCPLMIN</t>
  </si>
  <si>
    <t>ZCSCMIN</t>
  </si>
  <si>
    <t>ZCSWDGMIN</t>
  </si>
  <si>
    <t>ZCYBRSMIN</t>
  </si>
  <si>
    <t>ZDIGFORMIN</t>
  </si>
  <si>
    <t>ZECNMIN</t>
  </si>
  <si>
    <t>ZEDCMIN</t>
  </si>
  <si>
    <t>ZEGRENTMIN</t>
  </si>
  <si>
    <t>ZENGMIN</t>
  </si>
  <si>
    <t>ZENREMIN</t>
  </si>
  <si>
    <t>ZFINARTMIN</t>
  </si>
  <si>
    <t>ZFLMMIN</t>
  </si>
  <si>
    <t>ZFRNMIN</t>
  </si>
  <si>
    <t>ZGEOSCIMIN</t>
  </si>
  <si>
    <t>ZGERMIN</t>
  </si>
  <si>
    <t>ZGRTMIN</t>
  </si>
  <si>
    <t>ZHDFMIN</t>
  </si>
  <si>
    <t>ZHISMIN</t>
  </si>
  <si>
    <t>ZINTDEVMIN</t>
  </si>
  <si>
    <t>ZINTRELMIN</t>
  </si>
  <si>
    <t>ZITLMIN</t>
  </si>
  <si>
    <t>ZJLSMIN</t>
  </si>
  <si>
    <t>ZJORMIN</t>
  </si>
  <si>
    <t>ZJPNMIN</t>
  </si>
  <si>
    <t>ZKINMIN</t>
  </si>
  <si>
    <t>ZLDAMIN</t>
  </si>
  <si>
    <t>ZLDRMINSTU</t>
  </si>
  <si>
    <t>ZMAFMIN</t>
  </si>
  <si>
    <t>ZMARBIOMIN</t>
  </si>
  <si>
    <t>ZMSLMIN</t>
  </si>
  <si>
    <t>ZMTHMIN</t>
  </si>
  <si>
    <t>ZMUSMINPER</t>
  </si>
  <si>
    <t>ZNCLENMIN</t>
  </si>
  <si>
    <t>ZNRSMMIN</t>
  </si>
  <si>
    <t>ZNUTRMIN</t>
  </si>
  <si>
    <t>ZNVPMINSTU</t>
  </si>
  <si>
    <t>ZOCGMIN</t>
  </si>
  <si>
    <t>ZPHLMIN</t>
  </si>
  <si>
    <t>ZPHYMIN</t>
  </si>
  <si>
    <t>ZPLSCMIN</t>
  </si>
  <si>
    <t>ZPRSMIN</t>
  </si>
  <si>
    <t>ZPSCMIN</t>
  </si>
  <si>
    <t>ZPSYMIN</t>
  </si>
  <si>
    <t>ZSAFSMIN</t>
  </si>
  <si>
    <t>ZSENVMIN</t>
  </si>
  <si>
    <t>ZSOCMIN</t>
  </si>
  <si>
    <t>ZSPAMIN</t>
  </si>
  <si>
    <t>ZSPCPOPMIN</t>
  </si>
  <si>
    <t>ZSUSMIN</t>
  </si>
  <si>
    <t>ZTHEMIN</t>
  </si>
  <si>
    <t>ZTHNMIN</t>
  </si>
  <si>
    <t>ZTMDMIN</t>
  </si>
  <si>
    <t>ZUWAMIN</t>
  </si>
  <si>
    <t>ZWCBMIN</t>
  </si>
  <si>
    <t>ZWKLBSJMIN</t>
  </si>
  <si>
    <t>ZWMSMINSTU</t>
  </si>
  <si>
    <t>ZWRTMIN</t>
  </si>
  <si>
    <t>ZRBTEGR</t>
  </si>
  <si>
    <t>Minor in Africana Studies</t>
  </si>
  <si>
    <t>Minor in Anthropology</t>
  </si>
  <si>
    <t>Minor in Aquacltre &amp; Fish Tech</t>
  </si>
  <si>
    <t>Minor in Arabic</t>
  </si>
  <si>
    <t>Minor in Art History</t>
  </si>
  <si>
    <t>Minor in Art - Studio</t>
  </si>
  <si>
    <t>Minor in Animal &amp; Veterinary Sci.</t>
  </si>
  <si>
    <t>Minor in Biological Sciences</t>
  </si>
  <si>
    <t>Minor in Biology</t>
  </si>
  <si>
    <t>Minor in General Business</t>
  </si>
  <si>
    <t>Minor in Chemistry</t>
  </si>
  <si>
    <t>Minor in Chinese</t>
  </si>
  <si>
    <t>Minor in Communication Studies</t>
  </si>
  <si>
    <t>Minor in Community Planning</t>
  </si>
  <si>
    <t>Minor in Computer Science</t>
  </si>
  <si>
    <t>Minor in Cyber Security</t>
  </si>
  <si>
    <t>Minor in Digital Forensics</t>
  </si>
  <si>
    <t>Minor in Economics</t>
  </si>
  <si>
    <t>Minor in Education</t>
  </si>
  <si>
    <t>Minor in Engineering Entrepreneurship</t>
  </si>
  <si>
    <t>Minor in English</t>
  </si>
  <si>
    <t>Minor in Envir.&amp; Nat. Res Econ</t>
  </si>
  <si>
    <t>Minor in Fine Arts</t>
  </si>
  <si>
    <t>Minor in Film Media</t>
  </si>
  <si>
    <t>Minor in French</t>
  </si>
  <si>
    <t>Minor in Geosciences</t>
  </si>
  <si>
    <t>Minor in German</t>
  </si>
  <si>
    <t>Minor in Gerontology</t>
  </si>
  <si>
    <t>Minor in Human Development</t>
  </si>
  <si>
    <t>Minor in History</t>
  </si>
  <si>
    <t>Minor in International Develop</t>
  </si>
  <si>
    <t>Minor in International Relations</t>
  </si>
  <si>
    <t>Minor in Italian</t>
  </si>
  <si>
    <t>Minor in Justice  Law and Society</t>
  </si>
  <si>
    <t>Minor in Journalism</t>
  </si>
  <si>
    <t>Minor in Japanese</t>
  </si>
  <si>
    <t>Minor in Kinesiology</t>
  </si>
  <si>
    <t>Minor in Leadership Studies</t>
  </si>
  <si>
    <t>Minor in Marine Affairs</t>
  </si>
  <si>
    <t>Minor in Marine Biology</t>
  </si>
  <si>
    <t>Minor in Military Science</t>
  </si>
  <si>
    <t>Minor in Mathematics</t>
  </si>
  <si>
    <t>Minor in Music Performance</t>
  </si>
  <si>
    <t>Minor in Nuclear Engineering</t>
  </si>
  <si>
    <t>Minor in Restoration Science and Mgt.</t>
  </si>
  <si>
    <t>Minor in Nutrition</t>
  </si>
  <si>
    <t>Minor in Oceanography</t>
  </si>
  <si>
    <t>Minor in Philosophy</t>
  </si>
  <si>
    <t>Minor in Physics</t>
  </si>
  <si>
    <t>Minor in Plant Sciences</t>
  </si>
  <si>
    <t>Minor in Public Relations</t>
  </si>
  <si>
    <t>Minor in Political Science</t>
  </si>
  <si>
    <t>Minor in Psychology</t>
  </si>
  <si>
    <t>Minor in Soil Environmental Sci.</t>
  </si>
  <si>
    <t>Minor in Sociology</t>
  </si>
  <si>
    <t>Minor in Spanish</t>
  </si>
  <si>
    <t>Minor in Sustainability</t>
  </si>
  <si>
    <t>Minor in Theatre</t>
  </si>
  <si>
    <t>Minor in Thanatology</t>
  </si>
  <si>
    <t>Minor in Textile Merchandizng &amp; Design</t>
  </si>
  <si>
    <t>Minor in Underwater Archaeology</t>
  </si>
  <si>
    <t>Minor in Wildlife Conserv-Biol</t>
  </si>
  <si>
    <t>Minor in Gender &amp; Women's Studies</t>
  </si>
  <si>
    <t>Minor in Writing</t>
  </si>
  <si>
    <t>Minor in Web Development and Graphics</t>
  </si>
  <si>
    <t>Minor in Landscape Architecture</t>
  </si>
  <si>
    <t>Minor in Nonviolence &amp; Peace</t>
  </si>
  <si>
    <t>Minor in Sustainable Agriculture &amp; Food</t>
  </si>
  <si>
    <t>Minor in Special Populations</t>
  </si>
  <si>
    <t>Minor in Work, Labor and Social Justice</t>
  </si>
  <si>
    <t>Minor in Robotics Engineering</t>
  </si>
  <si>
    <t>* Note: Students receiving more than one degree during the year are counted only once at each level.  For example students receiving both an MBA and Doctoral Profession Practice degree would be counted twice;  students receiving two baccalaureate degrees would be counted once.</t>
  </si>
  <si>
    <t>UNDUPLICATED COUNT OF INDIVIDUAL COMPLETERS (dual degrees at same level not counted * )</t>
  </si>
  <si>
    <t xml:space="preserve">* Note: Students receiving more than one degree during the year are counted at the level of the first degree recorded in eCampus.  </t>
  </si>
  <si>
    <t>For example students receiving both a Baccalaureate and Doctoral Profession Practice degree would be counted as Baccalaureate if it is the first degree.</t>
  </si>
  <si>
    <t>This results in a different total count compared to the total on the "By Individual" tab.</t>
  </si>
  <si>
    <t>T-15</t>
  </si>
  <si>
    <t>--</t>
  </si>
  <si>
    <t>T-10</t>
  </si>
  <si>
    <t xml:space="preserve">  HealthSciences</t>
  </si>
  <si>
    <t xml:space="preserve">  Education and Professional Studies</t>
  </si>
  <si>
    <t xml:space="preserve">  Environment &amp; Life Sciences (Pre-baccalaureate)</t>
  </si>
  <si>
    <t xml:space="preserve">  Health Sciences</t>
  </si>
  <si>
    <t>Aquaculture &amp; Fishery Tech - BS</t>
  </si>
  <si>
    <t>ARC</t>
  </si>
  <si>
    <t>Academic Year 2017-2018 (Aug, Dec, May)</t>
  </si>
  <si>
    <t>EL_SAFS_BS</t>
  </si>
  <si>
    <t>Sustainable Agric &amp; Food - BS</t>
  </si>
  <si>
    <t>EP_ACM_BIS</t>
  </si>
  <si>
    <t>Applied Communications - BIS</t>
  </si>
  <si>
    <t>AS_POCG_BS</t>
  </si>
  <si>
    <t>Physics &amp; Physical Oceanog - B</t>
  </si>
  <si>
    <t>AS_CCJ_BA</t>
  </si>
  <si>
    <t>Criminol &amp; Crim Justice - BA</t>
  </si>
  <si>
    <t>Music - BOM</t>
  </si>
  <si>
    <t>WMSTCERT</t>
  </si>
  <si>
    <t>Women's Studies Certificate</t>
  </si>
  <si>
    <t>EMBSYSCERT</t>
  </si>
  <si>
    <t>Embedded Systems Certificate</t>
  </si>
  <si>
    <t>NURSED_CER</t>
  </si>
  <si>
    <t>Nursing Education Cert</t>
  </si>
  <si>
    <t>TESOL_MA</t>
  </si>
  <si>
    <t>TESOL/Dual Language Immersion</t>
  </si>
  <si>
    <t>CPS</t>
  </si>
  <si>
    <t>MEDPHY-MS</t>
  </si>
  <si>
    <t>Medical Physics - MS</t>
  </si>
  <si>
    <t>MARAFF-PHD</t>
  </si>
  <si>
    <t>Marine Affairs - PHD</t>
  </si>
  <si>
    <t>Wildlife Conservation Biol - BS</t>
  </si>
  <si>
    <t>Physics &amp; Physical Oceanog - BS</t>
  </si>
  <si>
    <t>DPN</t>
  </si>
  <si>
    <t>T-22</t>
  </si>
  <si>
    <t>Doctoral table excludes 127 Pharmacy PMD degrees which are classified as Doctoral Degree - Professional Practice (CIP 51).</t>
  </si>
  <si>
    <t>T-7</t>
  </si>
  <si>
    <t>010308</t>
  </si>
  <si>
    <t>ZELEGMIN</t>
  </si>
  <si>
    <t>ZENVEGRMIN</t>
  </si>
  <si>
    <t>ZFOSMIN</t>
  </si>
  <si>
    <t>ZGLBHLTMIN</t>
  </si>
  <si>
    <t>ZGWRMIN</t>
  </si>
  <si>
    <t>ZLINMIN</t>
  </si>
  <si>
    <t>ZMCEMIN</t>
  </si>
  <si>
    <t>ZMICRMIN</t>
  </si>
  <si>
    <t>ZSTATMIN</t>
  </si>
  <si>
    <t>ZISEMIN</t>
  </si>
  <si>
    <t>ZMUSMINJAZ</t>
  </si>
  <si>
    <t>Minor in Electrical Engineering</t>
  </si>
  <si>
    <t>Minor in Environmental Engineering</t>
  </si>
  <si>
    <t>Minor in Forensic Science</t>
  </si>
  <si>
    <t>Minor in Global Health</t>
  </si>
  <si>
    <t>Minor in Global Water Resources</t>
  </si>
  <si>
    <t>Minor in Linguistics</t>
  </si>
  <si>
    <t>Minor in Mechanical Engineering</t>
  </si>
  <si>
    <t>Minor in Microbiology</t>
  </si>
  <si>
    <t>Minor in Statistics</t>
  </si>
  <si>
    <t>Minor in Music - Jazz</t>
  </si>
  <si>
    <t>Minor in Industrial &amp; Systems EGR</t>
  </si>
  <si>
    <t xml:space="preserve">  Nursing - RN to BS online</t>
  </si>
  <si>
    <t xml:space="preserve">  Health Sciences - Dietetics online</t>
  </si>
  <si>
    <t xml:space="preserve">  Professional Studies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</si>
</sst>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0"/>
      <name val="Arial"/>
    </font>
    <font>
      <sz val="10"/>
      <name val="Arial"/>
      <family val="2"/>
    </font>
    <font>
      <sz val="10"/>
      <name val="Arial"/>
      <family val="2"/>
    </font>
    <font>
      <b/>
      <sz val="10"/>
      <name val="Arial"/>
      <family val="2"/>
    </font>
    <font>
      <u/>
      <sz val="10"/>
      <name val="Arial"/>
      <family val="2"/>
    </font>
    <font>
      <sz val="10"/>
      <name val="Arial"/>
      <family val="2"/>
    </font>
    <font>
      <sz val="8"/>
      <name val="Arial"/>
      <family val="2"/>
    </font>
    <font>
      <sz val="8"/>
      <name val="Arial"/>
      <family val="2"/>
    </font>
    <font>
      <sz val="10"/>
      <color rgb="FFFF0000"/>
      <name val="Arial"/>
      <family val="2"/>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thin">
        <color indexed="64"/>
      </bottom>
      <diagonal/>
    </border>
    <border>
      <left/>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s>
  <cellStyleXfs count="2">
    <xf numFmtId="0" fontId="0" fillId="0" borderId="0"/>
    <xf numFmtId="9" fontId="2" fillId="0" borderId="0" applyFont="0" applyFill="0" applyBorder="0" applyAlignment="0" applyProtection="0"/>
  </cellStyleXfs>
  <cellXfs count="314">
    <xf numFmtId="0" fontId="0" fillId="0" borderId="0" xfId="0"/>
    <xf numFmtId="0" fontId="0" fillId="0" borderId="0" xfId="0" applyAlignment="1">
      <alignment horizontal="center"/>
    </xf>
    <xf numFmtId="0" fontId="3" fillId="0" borderId="0" xfId="0" applyFont="1" applyAlignment="1">
      <alignment horizontal="left"/>
    </xf>
    <xf numFmtId="49" fontId="0" fillId="2" borderId="1" xfId="0" applyNumberFormat="1" applyFill="1" applyBorder="1" applyAlignment="1">
      <alignment horizontal="center"/>
    </xf>
    <xf numFmtId="0" fontId="0" fillId="2" borderId="1" xfId="0" applyFill="1" applyBorder="1"/>
    <xf numFmtId="0" fontId="0" fillId="2" borderId="1" xfId="0" applyFill="1" applyBorder="1" applyAlignment="1">
      <alignment horizontal="center"/>
    </xf>
    <xf numFmtId="0" fontId="0" fillId="0" borderId="2" xfId="0" applyBorder="1"/>
    <xf numFmtId="0" fontId="0" fillId="0" borderId="2" xfId="0" applyBorder="1" applyAlignment="1">
      <alignment horizontal="center"/>
    </xf>
    <xf numFmtId="0" fontId="0" fillId="2" borderId="3" xfId="0" applyFill="1" applyBorder="1"/>
    <xf numFmtId="0" fontId="0" fillId="2" borderId="3" xfId="0" applyFill="1" applyBorder="1" applyAlignment="1">
      <alignment horizontal="center"/>
    </xf>
    <xf numFmtId="0" fontId="0" fillId="0" borderId="3" xfId="0" applyBorder="1" applyAlignment="1">
      <alignment horizontal="right"/>
    </xf>
    <xf numFmtId="0" fontId="0" fillId="0" borderId="4" xfId="0" applyBorder="1"/>
    <xf numFmtId="0" fontId="0" fillId="0" borderId="4" xfId="0" applyBorder="1" applyAlignment="1">
      <alignment horizontal="center"/>
    </xf>
    <xf numFmtId="0" fontId="0" fillId="0" borderId="5" xfId="0" applyBorder="1"/>
    <xf numFmtId="0" fontId="0" fillId="0" borderId="6" xfId="0" applyBorder="1"/>
    <xf numFmtId="0" fontId="0" fillId="0" borderId="7" xfId="0" applyBorder="1"/>
    <xf numFmtId="0" fontId="0" fillId="0" borderId="7" xfId="0" applyBorder="1" applyAlignment="1">
      <alignment horizontal="center"/>
    </xf>
    <xf numFmtId="0" fontId="0" fillId="0" borderId="8" xfId="0" applyBorder="1"/>
    <xf numFmtId="49" fontId="0" fillId="0" borderId="0" xfId="0" applyNumberFormat="1" applyBorder="1" applyAlignment="1">
      <alignment horizontal="center"/>
    </xf>
    <xf numFmtId="0" fontId="0" fillId="0" borderId="0" xfId="0" applyBorder="1"/>
    <xf numFmtId="0" fontId="0" fillId="0" borderId="0" xfId="0" applyBorder="1" applyAlignment="1">
      <alignment horizontal="center"/>
    </xf>
    <xf numFmtId="0" fontId="0" fillId="0" borderId="9" xfId="0" applyBorder="1"/>
    <xf numFmtId="0" fontId="0" fillId="0" borderId="9" xfId="0" applyBorder="1" applyAlignment="1">
      <alignment horizontal="center"/>
    </xf>
    <xf numFmtId="0" fontId="0" fillId="0" borderId="10" xfId="0" applyBorder="1"/>
    <xf numFmtId="0" fontId="0" fillId="0" borderId="1" xfId="0" applyBorder="1" applyAlignment="1">
      <alignment horizontal="right"/>
    </xf>
    <xf numFmtId="0" fontId="0" fillId="0" borderId="11" xfId="0" applyBorder="1"/>
    <xf numFmtId="0" fontId="0" fillId="0" borderId="12" xfId="0" applyBorder="1"/>
    <xf numFmtId="0" fontId="0" fillId="0" borderId="13" xfId="0" applyBorder="1"/>
    <xf numFmtId="0" fontId="4" fillId="0" borderId="14" xfId="0" applyFont="1" applyFill="1" applyBorder="1" applyAlignment="1">
      <alignment horizontal="right"/>
    </xf>
    <xf numFmtId="0" fontId="0" fillId="0" borderId="12" xfId="0" quotePrefix="1" applyBorder="1" applyAlignment="1">
      <alignment horizontal="center"/>
    </xf>
    <xf numFmtId="0" fontId="3" fillId="0" borderId="0" xfId="0" applyFont="1"/>
    <xf numFmtId="0" fontId="5" fillId="0" borderId="0" xfId="0" applyFont="1" applyAlignment="1">
      <alignment horizontal="left"/>
    </xf>
    <xf numFmtId="0" fontId="4" fillId="0" borderId="0" xfId="0" applyFont="1" applyFill="1" applyBorder="1" applyAlignment="1">
      <alignment horizontal="right"/>
    </xf>
    <xf numFmtId="0" fontId="0" fillId="0" borderId="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5" xfId="0" applyBorder="1"/>
    <xf numFmtId="0" fontId="0" fillId="0" borderId="16" xfId="0" applyBorder="1" applyAlignment="1">
      <alignment horizontal="right"/>
    </xf>
    <xf numFmtId="0" fontId="5" fillId="0" borderId="0" xfId="0" applyFont="1"/>
    <xf numFmtId="0" fontId="0" fillId="0" borderId="11" xfId="0" quotePrefix="1" applyBorder="1" applyAlignment="1">
      <alignment horizontal="center"/>
    </xf>
    <xf numFmtId="0" fontId="0" fillId="0" borderId="0" xfId="0" applyAlignment="1">
      <alignment horizontal="left"/>
    </xf>
    <xf numFmtId="0" fontId="0" fillId="2" borderId="1" xfId="0" applyFill="1" applyBorder="1" applyAlignment="1">
      <alignment horizontal="left"/>
    </xf>
    <xf numFmtId="0" fontId="0" fillId="0" borderId="0" xfId="0" applyBorder="1" applyAlignment="1">
      <alignment horizontal="left"/>
    </xf>
    <xf numFmtId="0" fontId="0" fillId="2" borderId="3" xfId="0" applyFill="1" applyBorder="1" applyAlignment="1">
      <alignment horizontal="left"/>
    </xf>
    <xf numFmtId="49" fontId="0" fillId="0" borderId="0" xfId="0" applyNumberFormat="1" applyBorder="1"/>
    <xf numFmtId="0" fontId="0" fillId="0" borderId="17" xfId="0" applyBorder="1"/>
    <xf numFmtId="0" fontId="0" fillId="0" borderId="18" xfId="0" applyBorder="1"/>
    <xf numFmtId="0" fontId="0" fillId="0" borderId="19" xfId="0" applyBorder="1"/>
    <xf numFmtId="0" fontId="0" fillId="0" borderId="2" xfId="0" applyFill="1" applyBorder="1"/>
    <xf numFmtId="164" fontId="0" fillId="0" borderId="0" xfId="1" applyNumberFormat="1" applyFont="1"/>
    <xf numFmtId="0" fontId="0" fillId="0" borderId="0" xfId="0" applyFill="1" applyBorder="1"/>
    <xf numFmtId="49" fontId="0" fillId="0" borderId="0" xfId="0" applyNumberFormat="1" applyBorder="1" applyAlignment="1">
      <alignment horizontal="left"/>
    </xf>
    <xf numFmtId="0" fontId="6" fillId="0" borderId="0" xfId="0" applyFont="1" applyAlignment="1">
      <alignment horizontal="left"/>
    </xf>
    <xf numFmtId="0" fontId="3" fillId="0" borderId="0" xfId="0" applyFont="1" applyAlignment="1">
      <alignment horizontal="center"/>
    </xf>
    <xf numFmtId="0" fontId="0" fillId="0" borderId="12" xfId="0" applyFill="1" applyBorder="1" applyAlignment="1">
      <alignment horizontal="center"/>
    </xf>
    <xf numFmtId="0" fontId="0" fillId="0" borderId="2" xfId="0" applyFill="1" applyBorder="1" applyAlignment="1">
      <alignment horizontal="center"/>
    </xf>
    <xf numFmtId="0" fontId="0" fillId="0" borderId="6" xfId="0" applyFill="1" applyBorder="1"/>
    <xf numFmtId="0" fontId="0" fillId="0" borderId="17" xfId="0" applyFill="1" applyBorder="1"/>
    <xf numFmtId="0" fontId="0" fillId="0" borderId="12" xfId="0" applyFill="1" applyBorder="1"/>
    <xf numFmtId="0" fontId="1" fillId="0" borderId="2" xfId="0" applyFont="1" applyBorder="1"/>
    <xf numFmtId="0" fontId="1" fillId="0" borderId="2" xfId="0" applyFont="1" applyBorder="1" applyAlignment="1">
      <alignment horizontal="center"/>
    </xf>
    <xf numFmtId="0" fontId="1" fillId="0" borderId="6" xfId="0" applyFont="1" applyBorder="1"/>
    <xf numFmtId="0" fontId="1" fillId="0" borderId="17" xfId="0" applyFont="1" applyBorder="1"/>
    <xf numFmtId="0" fontId="1" fillId="0" borderId="12" xfId="0" applyFont="1" applyBorder="1"/>
    <xf numFmtId="0" fontId="1" fillId="0" borderId="0" xfId="0" applyFont="1" applyBorder="1"/>
    <xf numFmtId="0" fontId="0" fillId="0" borderId="0" xfId="0" applyAlignment="1">
      <alignment horizontal="right"/>
    </xf>
    <xf numFmtId="0" fontId="3" fillId="0" borderId="0" xfId="0" applyFont="1" applyAlignment="1">
      <alignment horizontal="right"/>
    </xf>
    <xf numFmtId="0" fontId="0" fillId="0" borderId="9" xfId="0" applyBorder="1" applyAlignment="1">
      <alignment horizontal="left"/>
    </xf>
    <xf numFmtId="0" fontId="0" fillId="0" borderId="20" xfId="0" applyBorder="1"/>
    <xf numFmtId="0" fontId="0" fillId="0" borderId="15" xfId="0" applyBorder="1" applyAlignment="1">
      <alignment horizontal="center"/>
    </xf>
    <xf numFmtId="10" fontId="0" fillId="0" borderId="0" xfId="1" applyNumberFormat="1" applyFont="1"/>
    <xf numFmtId="10" fontId="0" fillId="0" borderId="4" xfId="1" applyNumberFormat="1" applyFont="1" applyBorder="1"/>
    <xf numFmtId="10" fontId="0" fillId="0" borderId="2" xfId="1" applyNumberFormat="1" applyFont="1" applyBorder="1"/>
    <xf numFmtId="10" fontId="0" fillId="0" borderId="7" xfId="1" applyNumberFormat="1" applyFont="1" applyBorder="1"/>
    <xf numFmtId="1" fontId="0" fillId="0" borderId="2" xfId="1" applyNumberFormat="1" applyFont="1" applyBorder="1"/>
    <xf numFmtId="1" fontId="0" fillId="0" borderId="2" xfId="0" applyNumberFormat="1" applyBorder="1"/>
    <xf numFmtId="1" fontId="0" fillId="0" borderId="4" xfId="1" applyNumberFormat="1" applyFont="1" applyBorder="1"/>
    <xf numFmtId="0" fontId="0" fillId="0" borderId="4" xfId="0" quotePrefix="1" applyBorder="1" applyAlignment="1">
      <alignment horizontal="center"/>
    </xf>
    <xf numFmtId="0" fontId="0" fillId="0" borderId="0" xfId="0" applyFill="1" applyBorder="1" applyAlignment="1">
      <alignment horizontal="center"/>
    </xf>
    <xf numFmtId="0" fontId="0" fillId="0" borderId="21" xfId="0" applyBorder="1"/>
    <xf numFmtId="0" fontId="0" fillId="0" borderId="22" xfId="0" applyBorder="1"/>
    <xf numFmtId="0" fontId="0" fillId="0" borderId="23" xfId="0" applyBorder="1"/>
    <xf numFmtId="0" fontId="0" fillId="0" borderId="0" xfId="0" applyFill="1"/>
    <xf numFmtId="0" fontId="0" fillId="0" borderId="0" xfId="0" quotePrefix="1" applyBorder="1" applyAlignment="1">
      <alignment horizontal="right"/>
    </xf>
    <xf numFmtId="0" fontId="0" fillId="0" borderId="0" xfId="0" applyBorder="1" applyAlignment="1">
      <alignment horizontal="right"/>
    </xf>
    <xf numFmtId="0" fontId="1" fillId="0" borderId="0" xfId="0" applyFont="1" applyBorder="1" applyAlignment="1">
      <alignment horizontal="right"/>
    </xf>
    <xf numFmtId="0" fontId="0" fillId="0" borderId="0" xfId="0" applyFill="1" applyBorder="1" applyAlignment="1">
      <alignment horizontal="right"/>
    </xf>
    <xf numFmtId="1" fontId="0" fillId="0" borderId="0" xfId="1" applyNumberFormat="1" applyFont="1" applyBorder="1" applyAlignment="1">
      <alignment horizontal="left"/>
    </xf>
    <xf numFmtId="1" fontId="0" fillId="0" borderId="0" xfId="0" applyNumberFormat="1" applyAlignment="1">
      <alignment horizontal="left"/>
    </xf>
    <xf numFmtId="1" fontId="0" fillId="0" borderId="0" xfId="0" applyNumberFormat="1" applyBorder="1" applyAlignment="1">
      <alignment horizontal="left"/>
    </xf>
    <xf numFmtId="1" fontId="0" fillId="0" borderId="0" xfId="1" applyNumberFormat="1" applyFont="1" applyAlignment="1">
      <alignment horizontal="left"/>
    </xf>
    <xf numFmtId="0" fontId="0" fillId="0" borderId="24" xfId="0" applyBorder="1"/>
    <xf numFmtId="0" fontId="5" fillId="0" borderId="2" xfId="0" applyFont="1" applyBorder="1" applyAlignment="1">
      <alignment horizontal="left"/>
    </xf>
    <xf numFmtId="0" fontId="5" fillId="0" borderId="4" xfId="0" applyFont="1" applyBorder="1"/>
    <xf numFmtId="0" fontId="5" fillId="0" borderId="5" xfId="0" applyFont="1" applyBorder="1"/>
    <xf numFmtId="0" fontId="5" fillId="0" borderId="2" xfId="0" applyFont="1" applyBorder="1"/>
    <xf numFmtId="0" fontId="5" fillId="0" borderId="6" xfId="0" applyFont="1" applyBorder="1"/>
    <xf numFmtId="0" fontId="5" fillId="0" borderId="12" xfId="0" quotePrefix="1" applyFont="1" applyBorder="1" applyAlignment="1">
      <alignment horizontal="center"/>
    </xf>
    <xf numFmtId="0" fontId="5" fillId="0" borderId="7" xfId="0" applyFont="1" applyBorder="1"/>
    <xf numFmtId="0" fontId="5" fillId="0" borderId="8" xfId="0" applyFont="1" applyBorder="1"/>
    <xf numFmtId="0" fontId="0" fillId="0" borderId="6" xfId="0" applyBorder="1" applyAlignment="1">
      <alignment horizontal="center"/>
    </xf>
    <xf numFmtId="0" fontId="0" fillId="0" borderId="8" xfId="0" applyBorder="1" applyAlignment="1">
      <alignment horizontal="center"/>
    </xf>
    <xf numFmtId="0" fontId="5" fillId="0" borderId="0" xfId="0" quotePrefix="1" applyFont="1" applyBorder="1" applyAlignment="1">
      <alignment horizontal="right"/>
    </xf>
    <xf numFmtId="0" fontId="5" fillId="0" borderId="6" xfId="0" applyFont="1" applyBorder="1" applyAlignment="1">
      <alignment horizontal="center"/>
    </xf>
    <xf numFmtId="10" fontId="0" fillId="0" borderId="4" xfId="1" applyNumberFormat="1" applyFont="1" applyBorder="1" applyAlignment="1">
      <alignment horizontal="right"/>
    </xf>
    <xf numFmtId="10" fontId="0" fillId="0" borderId="2" xfId="1" applyNumberFormat="1" applyFont="1" applyBorder="1" applyAlignment="1">
      <alignment horizontal="right"/>
    </xf>
    <xf numFmtId="10" fontId="0" fillId="0" borderId="7" xfId="1" applyNumberFormat="1" applyFont="1" applyBorder="1" applyAlignment="1">
      <alignment horizontal="right"/>
    </xf>
    <xf numFmtId="10" fontId="0" fillId="0" borderId="0" xfId="1" applyNumberFormat="1" applyFont="1" applyAlignment="1">
      <alignment horizontal="right"/>
    </xf>
    <xf numFmtId="0" fontId="2" fillId="0" borderId="11" xfId="0" quotePrefix="1" applyFont="1" applyBorder="1" applyAlignment="1">
      <alignment horizontal="center"/>
    </xf>
    <xf numFmtId="0" fontId="2" fillId="0" borderId="12" xfId="0" quotePrefix="1" applyFont="1" applyBorder="1" applyAlignment="1">
      <alignment horizontal="center"/>
    </xf>
    <xf numFmtId="0" fontId="2" fillId="0" borderId="2" xfId="0" applyFont="1" applyBorder="1"/>
    <xf numFmtId="0" fontId="2" fillId="0" borderId="7" xfId="0" applyFont="1" applyBorder="1"/>
    <xf numFmtId="0" fontId="2" fillId="0" borderId="4" xfId="0" applyFont="1" applyBorder="1"/>
    <xf numFmtId="0" fontId="2" fillId="0" borderId="0" xfId="0" applyFont="1" applyBorder="1" applyAlignment="1">
      <alignment horizontal="center"/>
    </xf>
    <xf numFmtId="0" fontId="2" fillId="0" borderId="0" xfId="0" applyFont="1"/>
    <xf numFmtId="0" fontId="2" fillId="0" borderId="6" xfId="0" applyFont="1" applyBorder="1" applyAlignment="1">
      <alignment horizontal="center"/>
    </xf>
    <xf numFmtId="0" fontId="2" fillId="0" borderId="8" xfId="0" applyFont="1" applyBorder="1" applyAlignment="1">
      <alignment horizontal="center"/>
    </xf>
    <xf numFmtId="0" fontId="8" fillId="0" borderId="0" xfId="0" applyFont="1" applyBorder="1" applyAlignment="1">
      <alignment horizontal="left"/>
    </xf>
    <xf numFmtId="0" fontId="0" fillId="0" borderId="2" xfId="0" applyFill="1" applyBorder="1" applyAlignment="1">
      <alignment horizontal="left"/>
    </xf>
    <xf numFmtId="0" fontId="0" fillId="0" borderId="4" xfId="0" applyBorder="1" applyAlignment="1">
      <alignment horizontal="left"/>
    </xf>
    <xf numFmtId="0" fontId="0" fillId="0" borderId="2" xfId="0" applyBorder="1" applyAlignment="1">
      <alignment horizontal="left"/>
    </xf>
    <xf numFmtId="0" fontId="0" fillId="0" borderId="7" xfId="0" applyBorder="1" applyAlignment="1">
      <alignment horizontal="left"/>
    </xf>
    <xf numFmtId="0" fontId="1" fillId="0" borderId="2" xfId="0" applyFont="1" applyBorder="1" applyAlignment="1">
      <alignment horizontal="left"/>
    </xf>
    <xf numFmtId="0" fontId="2" fillId="0" borderId="2" xfId="0" applyFont="1" applyBorder="1" applyAlignment="1">
      <alignment horizontal="left"/>
    </xf>
    <xf numFmtId="0" fontId="0" fillId="0" borderId="4" xfId="0" applyBorder="1" applyAlignment="1">
      <alignment horizontal="right"/>
    </xf>
    <xf numFmtId="0" fontId="0" fillId="0" borderId="5" xfId="0" applyBorder="1" applyAlignment="1">
      <alignment horizontal="right"/>
    </xf>
    <xf numFmtId="0" fontId="0" fillId="0" borderId="2" xfId="0" applyBorder="1" applyAlignment="1">
      <alignment horizontal="right"/>
    </xf>
    <xf numFmtId="0" fontId="0" fillId="0" borderId="6" xfId="0" applyBorder="1" applyAlignment="1">
      <alignment horizontal="right"/>
    </xf>
    <xf numFmtId="0" fontId="0" fillId="0" borderId="4" xfId="0" applyFill="1" applyBorder="1"/>
    <xf numFmtId="0" fontId="0" fillId="0" borderId="4" xfId="0" applyFill="1" applyBorder="1" applyAlignment="1">
      <alignment horizontal="center"/>
    </xf>
    <xf numFmtId="0" fontId="0" fillId="0" borderId="4" xfId="0" applyFill="1" applyBorder="1" applyAlignment="1">
      <alignment horizontal="left"/>
    </xf>
    <xf numFmtId="0" fontId="0" fillId="0" borderId="4" xfId="0" applyFill="1" applyBorder="1" applyAlignment="1">
      <alignment horizontal="right"/>
    </xf>
    <xf numFmtId="0" fontId="0" fillId="0" borderId="5" xfId="0" applyFill="1" applyBorder="1" applyAlignment="1">
      <alignment horizontal="right"/>
    </xf>
    <xf numFmtId="49" fontId="0" fillId="0" borderId="12" xfId="0" applyNumberFormat="1" applyFill="1" applyBorder="1" applyAlignment="1">
      <alignment horizontal="center"/>
    </xf>
    <xf numFmtId="0" fontId="0" fillId="0" borderId="2" xfId="0" applyFill="1" applyBorder="1" applyAlignment="1">
      <alignment horizontal="right"/>
    </xf>
    <xf numFmtId="0" fontId="0" fillId="0" borderId="6" xfId="0" applyFill="1" applyBorder="1" applyAlignment="1">
      <alignment horizontal="right"/>
    </xf>
    <xf numFmtId="49" fontId="0" fillId="0" borderId="13" xfId="0" applyNumberFormat="1" applyFill="1" applyBorder="1" applyAlignment="1">
      <alignment horizontal="center"/>
    </xf>
    <xf numFmtId="0" fontId="0" fillId="0" borderId="7" xfId="0" applyFill="1" applyBorder="1"/>
    <xf numFmtId="49" fontId="0" fillId="0" borderId="7" xfId="0" quotePrefix="1" applyNumberFormat="1" applyFill="1" applyBorder="1" applyAlignment="1">
      <alignment horizontal="center"/>
    </xf>
    <xf numFmtId="0" fontId="0" fillId="0" borderId="7" xfId="0" applyFill="1" applyBorder="1" applyAlignment="1">
      <alignment horizontal="center"/>
    </xf>
    <xf numFmtId="0" fontId="0" fillId="0" borderId="8" xfId="0" applyFill="1" applyBorder="1"/>
    <xf numFmtId="0" fontId="0" fillId="0" borderId="19" xfId="0" applyFill="1" applyBorder="1" applyAlignment="1">
      <alignment horizontal="right"/>
    </xf>
    <xf numFmtId="0" fontId="0" fillId="0" borderId="17" xfId="0" applyFill="1" applyBorder="1" applyAlignment="1">
      <alignment horizontal="right"/>
    </xf>
    <xf numFmtId="0" fontId="0" fillId="0" borderId="18" xfId="0" applyFill="1" applyBorder="1"/>
    <xf numFmtId="0" fontId="0" fillId="0" borderId="5" xfId="0" applyFill="1" applyBorder="1" applyAlignment="1">
      <alignment horizontal="center"/>
    </xf>
    <xf numFmtId="0" fontId="0" fillId="0" borderId="6" xfId="0" applyFill="1" applyBorder="1" applyAlignment="1">
      <alignment horizontal="center"/>
    </xf>
    <xf numFmtId="0" fontId="0" fillId="0" borderId="21" xfId="0" applyFill="1" applyBorder="1" applyAlignment="1">
      <alignment horizontal="center"/>
    </xf>
    <xf numFmtId="0" fontId="0" fillId="0" borderId="22" xfId="0" applyFill="1" applyBorder="1" applyAlignment="1">
      <alignment horizontal="center"/>
    </xf>
    <xf numFmtId="0" fontId="0" fillId="0" borderId="23" xfId="0" applyFill="1" applyBorder="1"/>
    <xf numFmtId="0" fontId="0" fillId="0" borderId="11" xfId="0" applyFill="1" applyBorder="1" applyAlignment="1">
      <alignment horizontal="right"/>
    </xf>
    <xf numFmtId="0" fontId="0" fillId="0" borderId="12" xfId="0" applyFill="1" applyBorder="1" applyAlignment="1">
      <alignment horizontal="right"/>
    </xf>
    <xf numFmtId="0" fontId="0" fillId="0" borderId="13" xfId="0" applyFill="1" applyBorder="1"/>
    <xf numFmtId="0" fontId="2" fillId="0" borderId="0" xfId="0" applyFont="1" applyFill="1" applyBorder="1" applyAlignment="1">
      <alignment horizontal="right"/>
    </xf>
    <xf numFmtId="0" fontId="2" fillId="0" borderId="0" xfId="0" applyFont="1" applyBorder="1"/>
    <xf numFmtId="0" fontId="2" fillId="0" borderId="0" xfId="0" applyFont="1" applyAlignment="1">
      <alignment horizontal="center"/>
    </xf>
    <xf numFmtId="0" fontId="0" fillId="0" borderId="19" xfId="0" applyBorder="1" applyAlignment="1">
      <alignment horizontal="right"/>
    </xf>
    <xf numFmtId="0" fontId="0" fillId="0" borderId="17" xfId="0" applyBorder="1" applyAlignment="1">
      <alignment horizontal="right"/>
    </xf>
    <xf numFmtId="0" fontId="0" fillId="0" borderId="21" xfId="0" applyBorder="1" applyAlignment="1">
      <alignment horizontal="right"/>
    </xf>
    <xf numFmtId="0" fontId="0" fillId="0" borderId="22" xfId="0" applyBorder="1" applyAlignment="1">
      <alignment horizontal="right"/>
    </xf>
    <xf numFmtId="0" fontId="0" fillId="0" borderId="11" xfId="0" applyBorder="1" applyAlignment="1">
      <alignment horizontal="right"/>
    </xf>
    <xf numFmtId="0" fontId="0" fillId="0" borderId="12" xfId="0" applyBorder="1" applyAlignment="1">
      <alignment horizontal="right"/>
    </xf>
    <xf numFmtId="49" fontId="2" fillId="0" borderId="11" xfId="0" quotePrefix="1" applyNumberFormat="1" applyFont="1" applyFill="1" applyBorder="1" applyAlignment="1">
      <alignment horizontal="center"/>
    </xf>
    <xf numFmtId="0" fontId="0" fillId="0" borderId="25" xfId="0" applyBorder="1" applyAlignment="1">
      <alignment horizontal="center"/>
    </xf>
    <xf numFmtId="0" fontId="0" fillId="0" borderId="25" xfId="0" applyBorder="1"/>
    <xf numFmtId="0" fontId="0" fillId="0" borderId="25" xfId="0" applyBorder="1" applyAlignment="1">
      <alignment horizontal="right"/>
    </xf>
    <xf numFmtId="0" fontId="2" fillId="0" borderId="25" xfId="0" applyFont="1" applyBorder="1" applyAlignment="1">
      <alignment horizontal="center"/>
    </xf>
    <xf numFmtId="0" fontId="2" fillId="0" borderId="25" xfId="0" applyFont="1" applyBorder="1"/>
    <xf numFmtId="0" fontId="2" fillId="0" borderId="25" xfId="0" applyFont="1" applyBorder="1" applyAlignment="1">
      <alignment horizontal="right"/>
    </xf>
    <xf numFmtId="0" fontId="0" fillId="0" borderId="19" xfId="0" applyFill="1" applyBorder="1" applyAlignment="1">
      <alignment horizontal="center"/>
    </xf>
    <xf numFmtId="0" fontId="0" fillId="0" borderId="17" xfId="0" applyFill="1" applyBorder="1" applyAlignment="1">
      <alignment horizontal="center"/>
    </xf>
    <xf numFmtId="0" fontId="0" fillId="0" borderId="13" xfId="0" applyBorder="1" applyAlignment="1">
      <alignment horizontal="right"/>
    </xf>
    <xf numFmtId="0" fontId="0" fillId="0" borderId="8" xfId="0" applyBorder="1" applyAlignment="1">
      <alignment horizontal="right"/>
    </xf>
    <xf numFmtId="0" fontId="0" fillId="0" borderId="21" xfId="0" applyFill="1" applyBorder="1" applyAlignment="1">
      <alignment horizontal="right"/>
    </xf>
    <xf numFmtId="0" fontId="0" fillId="0" borderId="22" xfId="0" applyFill="1" applyBorder="1" applyAlignment="1">
      <alignment horizontal="right"/>
    </xf>
    <xf numFmtId="0" fontId="0" fillId="0" borderId="7" xfId="0" applyBorder="1" applyAlignment="1">
      <alignment horizontal="right"/>
    </xf>
    <xf numFmtId="0" fontId="0" fillId="0" borderId="23" xfId="0" applyBorder="1" applyAlignment="1">
      <alignment horizontal="right"/>
    </xf>
    <xf numFmtId="0" fontId="2" fillId="0" borderId="5" xfId="0" applyFont="1" applyBorder="1" applyAlignment="1">
      <alignment horizontal="center"/>
    </xf>
    <xf numFmtId="0" fontId="0" fillId="0" borderId="6" xfId="0" applyFill="1" applyBorder="1" applyAlignment="1">
      <alignment horizontal="left"/>
    </xf>
    <xf numFmtId="49" fontId="2" fillId="0" borderId="12" xfId="0" applyNumberFormat="1" applyFont="1" applyFill="1" applyBorder="1" applyAlignment="1">
      <alignment horizontal="center"/>
    </xf>
    <xf numFmtId="49" fontId="2" fillId="0" borderId="26" xfId="0" quotePrefix="1" applyNumberFormat="1" applyFont="1" applyFill="1" applyBorder="1" applyAlignment="1">
      <alignment horizontal="center"/>
    </xf>
    <xf numFmtId="0" fontId="0" fillId="0" borderId="27" xfId="0" applyFill="1" applyBorder="1"/>
    <xf numFmtId="0" fontId="0" fillId="0" borderId="27" xfId="0" applyFill="1" applyBorder="1" applyAlignment="1">
      <alignment horizontal="center"/>
    </xf>
    <xf numFmtId="0" fontId="0" fillId="0" borderId="27" xfId="0" applyFill="1" applyBorder="1" applyAlignment="1">
      <alignment horizontal="left"/>
    </xf>
    <xf numFmtId="0" fontId="0" fillId="0" borderId="28" xfId="0" applyFill="1" applyBorder="1" applyAlignment="1">
      <alignment horizontal="center"/>
    </xf>
    <xf numFmtId="0" fontId="0" fillId="0" borderId="29" xfId="0" applyFill="1" applyBorder="1" applyAlignment="1">
      <alignment horizontal="right"/>
    </xf>
    <xf numFmtId="0" fontId="0" fillId="0" borderId="27" xfId="0" applyFill="1" applyBorder="1" applyAlignment="1">
      <alignment horizontal="right"/>
    </xf>
    <xf numFmtId="0" fontId="0" fillId="0" borderId="30" xfId="0" applyFill="1" applyBorder="1" applyAlignment="1">
      <alignment horizontal="center"/>
    </xf>
    <xf numFmtId="0" fontId="2" fillId="0" borderId="0" xfId="0" quotePrefix="1" applyFont="1" applyBorder="1" applyAlignment="1">
      <alignment horizontal="right"/>
    </xf>
    <xf numFmtId="0" fontId="0" fillId="0" borderId="31" xfId="0" applyBorder="1" applyAlignment="1">
      <alignment horizontal="right"/>
    </xf>
    <xf numFmtId="0" fontId="0" fillId="0" borderId="32" xfId="0" applyBorder="1" applyAlignment="1">
      <alignment horizontal="right"/>
    </xf>
    <xf numFmtId="0" fontId="0" fillId="0" borderId="32" xfId="0" applyFill="1" applyBorder="1" applyAlignment="1">
      <alignment horizontal="right"/>
    </xf>
    <xf numFmtId="0" fontId="0" fillId="0" borderId="33" xfId="0" applyBorder="1" applyAlignment="1">
      <alignment horizontal="right"/>
    </xf>
    <xf numFmtId="0" fontId="0" fillId="0" borderId="34" xfId="0" applyBorder="1" applyAlignment="1">
      <alignment horizontal="right"/>
    </xf>
    <xf numFmtId="0" fontId="0" fillId="0" borderId="35" xfId="0" applyBorder="1" applyAlignment="1">
      <alignment horizontal="right"/>
    </xf>
    <xf numFmtId="0" fontId="2" fillId="0" borderId="6" xfId="0" applyFont="1" applyFill="1" applyBorder="1" applyAlignment="1">
      <alignment horizontal="center"/>
    </xf>
    <xf numFmtId="0" fontId="0" fillId="0" borderId="29" xfId="0" applyFill="1" applyBorder="1" applyAlignment="1">
      <alignment horizontal="center"/>
    </xf>
    <xf numFmtId="0" fontId="0" fillId="0" borderId="30" xfId="0" applyFill="1" applyBorder="1" applyAlignment="1">
      <alignment horizontal="right"/>
    </xf>
    <xf numFmtId="0" fontId="0" fillId="0" borderId="29" xfId="0" applyBorder="1" applyAlignment="1">
      <alignment horizontal="right"/>
    </xf>
    <xf numFmtId="0" fontId="0" fillId="0" borderId="27" xfId="0" applyBorder="1" applyAlignment="1">
      <alignment horizontal="right"/>
    </xf>
    <xf numFmtId="0" fontId="0" fillId="0" borderId="30" xfId="0" applyBorder="1" applyAlignment="1">
      <alignment horizontal="right"/>
    </xf>
    <xf numFmtId="0" fontId="0" fillId="0" borderId="26" xfId="0" applyBorder="1" applyAlignment="1">
      <alignment horizontal="right"/>
    </xf>
    <xf numFmtId="0" fontId="0" fillId="0" borderId="28" xfId="0" applyBorder="1" applyAlignment="1">
      <alignment horizontal="right"/>
    </xf>
    <xf numFmtId="0" fontId="2" fillId="0" borderId="5" xfId="0" applyFont="1" applyBorder="1"/>
    <xf numFmtId="0" fontId="2" fillId="0" borderId="6" xfId="0" applyFont="1" applyBorder="1"/>
    <xf numFmtId="0" fontId="2" fillId="0" borderId="8" xfId="0" applyFont="1" applyBorder="1"/>
    <xf numFmtId="49" fontId="0" fillId="0" borderId="7" xfId="0" applyNumberFormat="1" applyBorder="1"/>
    <xf numFmtId="0" fontId="0" fillId="0" borderId="11" xfId="0" applyFill="1" applyBorder="1"/>
    <xf numFmtId="0" fontId="0" fillId="0" borderId="5" xfId="0" applyFill="1" applyBorder="1" applyAlignment="1">
      <alignment horizontal="left"/>
    </xf>
    <xf numFmtId="0" fontId="0" fillId="0" borderId="21" xfId="0" applyBorder="1" applyAlignment="1">
      <alignment horizontal="center"/>
    </xf>
    <xf numFmtId="0" fontId="0" fillId="0" borderId="22" xfId="0" applyBorder="1" applyAlignment="1">
      <alignment horizontal="center"/>
    </xf>
    <xf numFmtId="0" fontId="0" fillId="0" borderId="28" xfId="0" applyFill="1" applyBorder="1" applyAlignment="1">
      <alignment horizontal="left"/>
    </xf>
    <xf numFmtId="0" fontId="0" fillId="0" borderId="27" xfId="0" applyBorder="1" applyAlignment="1">
      <alignment horizontal="center"/>
    </xf>
    <xf numFmtId="0" fontId="0" fillId="0" borderId="30" xfId="0" applyBorder="1" applyAlignment="1">
      <alignment horizontal="center"/>
    </xf>
    <xf numFmtId="0" fontId="2" fillId="0" borderId="12" xfId="0" applyFont="1" applyBorder="1"/>
    <xf numFmtId="49" fontId="2" fillId="0" borderId="12" xfId="0" applyNumberFormat="1" applyFont="1" applyBorder="1"/>
    <xf numFmtId="0" fontId="2" fillId="0" borderId="12" xfId="0" applyFont="1" applyFill="1" applyBorder="1"/>
    <xf numFmtId="0" fontId="2" fillId="0" borderId="11" xfId="0" applyFont="1" applyBorder="1"/>
    <xf numFmtId="0" fontId="2" fillId="0" borderId="26" xfId="0" applyFont="1" applyFill="1" applyBorder="1"/>
    <xf numFmtId="0" fontId="2" fillId="0" borderId="13" xfId="0" applyFont="1" applyBorder="1"/>
    <xf numFmtId="0" fontId="2" fillId="0" borderId="4" xfId="0" applyFont="1" applyBorder="1" applyAlignment="1">
      <alignment horizontal="right"/>
    </xf>
    <xf numFmtId="10" fontId="2" fillId="0" borderId="4" xfId="1" applyNumberFormat="1" applyFont="1" applyBorder="1"/>
    <xf numFmtId="0" fontId="2" fillId="0" borderId="1" xfId="0" applyFont="1" applyBorder="1" applyAlignment="1">
      <alignment horizontal="right"/>
    </xf>
    <xf numFmtId="0" fontId="2" fillId="0" borderId="1" xfId="0" applyFont="1" applyFill="1" applyBorder="1" applyAlignment="1">
      <alignment horizontal="right"/>
    </xf>
    <xf numFmtId="49" fontId="2" fillId="0" borderId="13" xfId="0" applyNumberFormat="1" applyFont="1" applyBorder="1" applyAlignment="1">
      <alignment horizontal="center"/>
    </xf>
    <xf numFmtId="0" fontId="0" fillId="0" borderId="36" xfId="0" applyBorder="1"/>
    <xf numFmtId="0" fontId="0" fillId="0" borderId="37" xfId="0" applyBorder="1"/>
    <xf numFmtId="0" fontId="0" fillId="0" borderId="38" xfId="0" applyBorder="1"/>
    <xf numFmtId="0" fontId="2" fillId="0" borderId="2" xfId="0" applyFont="1" applyBorder="1" applyAlignment="1">
      <alignment horizontal="center"/>
    </xf>
    <xf numFmtId="0" fontId="2" fillId="0" borderId="9" xfId="0" applyFont="1" applyBorder="1" applyAlignment="1">
      <alignment horizontal="center"/>
    </xf>
    <xf numFmtId="0" fontId="5" fillId="0" borderId="2" xfId="0" applyFont="1" applyFill="1" applyBorder="1"/>
    <xf numFmtId="0" fontId="5" fillId="0" borderId="6" xfId="0" applyFont="1" applyFill="1" applyBorder="1"/>
    <xf numFmtId="0" fontId="0" fillId="0" borderId="12" xfId="0" quotePrefix="1" applyFill="1" applyBorder="1" applyAlignment="1">
      <alignment horizontal="center"/>
    </xf>
    <xf numFmtId="0" fontId="0" fillId="0" borderId="26" xfId="0" applyFill="1" applyBorder="1"/>
    <xf numFmtId="0" fontId="0" fillId="3" borderId="1" xfId="0" applyFill="1" applyBorder="1" applyAlignment="1">
      <alignment horizontal="center"/>
    </xf>
    <xf numFmtId="0" fontId="0" fillId="0" borderId="27" xfId="0" applyBorder="1"/>
    <xf numFmtId="10" fontId="0" fillId="0" borderId="27" xfId="1" applyNumberFormat="1" applyFont="1" applyBorder="1" applyAlignment="1">
      <alignment horizontal="right"/>
    </xf>
    <xf numFmtId="0" fontId="1" fillId="0" borderId="0" xfId="0" quotePrefix="1" applyFont="1" applyAlignment="1">
      <alignment horizontal="right"/>
    </xf>
    <xf numFmtId="0" fontId="0" fillId="0" borderId="2" xfId="0" applyFill="1" applyBorder="1" applyAlignment="1">
      <alignment horizontal="left"/>
    </xf>
    <xf numFmtId="0" fontId="1" fillId="0" borderId="8" xfId="0" applyFont="1" applyFill="1" applyBorder="1" applyAlignment="1">
      <alignment horizontal="center"/>
    </xf>
    <xf numFmtId="0" fontId="1" fillId="0" borderId="6" xfId="0" applyFont="1" applyFill="1" applyBorder="1" applyAlignment="1">
      <alignment horizontal="center"/>
    </xf>
    <xf numFmtId="0" fontId="1" fillId="0" borderId="0" xfId="0" applyFont="1"/>
    <xf numFmtId="0" fontId="1" fillId="0" borderId="0" xfId="0" applyFont="1" applyBorder="1" applyAlignment="1">
      <alignment horizontal="center"/>
    </xf>
    <xf numFmtId="0" fontId="1" fillId="0" borderId="0" xfId="0" quotePrefix="1" applyFont="1" applyBorder="1" applyAlignment="1">
      <alignment horizontal="right"/>
    </xf>
    <xf numFmtId="0" fontId="1" fillId="0" borderId="0" xfId="0" quotePrefix="1" applyFont="1" applyFill="1" applyBorder="1" applyAlignment="1">
      <alignment horizontal="right"/>
    </xf>
    <xf numFmtId="0" fontId="1" fillId="0" borderId="6" xfId="0" applyFont="1" applyBorder="1" applyAlignment="1">
      <alignment horizontal="center"/>
    </xf>
    <xf numFmtId="0" fontId="1" fillId="0" borderId="5" xfId="0" quotePrefix="1" applyFont="1" applyBorder="1" applyAlignment="1">
      <alignment horizontal="center"/>
    </xf>
    <xf numFmtId="0" fontId="1" fillId="0" borderId="6" xfId="0" quotePrefix="1" applyFont="1" applyBorder="1" applyAlignment="1">
      <alignment horizontal="center"/>
    </xf>
    <xf numFmtId="0" fontId="1" fillId="0" borderId="28" xfId="0" applyFont="1" applyBorder="1" applyAlignment="1">
      <alignment horizontal="center"/>
    </xf>
    <xf numFmtId="0" fontId="1" fillId="0" borderId="11" xfId="0" quotePrefix="1" applyFont="1" applyBorder="1" applyAlignment="1">
      <alignment horizontal="center"/>
    </xf>
    <xf numFmtId="0" fontId="1" fillId="0" borderId="12" xfId="0" quotePrefix="1" applyFont="1" applyBorder="1" applyAlignment="1">
      <alignment horizontal="center"/>
    </xf>
    <xf numFmtId="49" fontId="1" fillId="0" borderId="11" xfId="0" quotePrefix="1" applyNumberFormat="1" applyFont="1" applyFill="1" applyBorder="1" applyAlignment="1">
      <alignment horizontal="center"/>
    </xf>
    <xf numFmtId="49" fontId="1" fillId="0" borderId="26" xfId="0" quotePrefix="1" applyNumberFormat="1" applyFont="1" applyFill="1" applyBorder="1" applyAlignment="1">
      <alignment horizontal="center"/>
    </xf>
    <xf numFmtId="0" fontId="1" fillId="0" borderId="12" xfId="0" quotePrefix="1" applyFont="1" applyFill="1" applyBorder="1" applyAlignment="1">
      <alignment horizontal="center"/>
    </xf>
    <xf numFmtId="0" fontId="0" fillId="2" borderId="1" xfId="0" applyFill="1" applyBorder="1" applyAlignment="1">
      <alignment horizontal="center"/>
    </xf>
    <xf numFmtId="0" fontId="0" fillId="2" borderId="39" xfId="0" applyFill="1" applyBorder="1" applyAlignment="1">
      <alignment horizontal="center"/>
    </xf>
    <xf numFmtId="0" fontId="0" fillId="2" borderId="40" xfId="0" applyFill="1" applyBorder="1" applyAlignment="1">
      <alignment horizontal="center"/>
    </xf>
    <xf numFmtId="0" fontId="2" fillId="0" borderId="1" xfId="0" applyFont="1" applyBorder="1" applyAlignment="1">
      <alignment horizontal="center"/>
    </xf>
    <xf numFmtId="0" fontId="0" fillId="0" borderId="1" xfId="0" applyBorder="1" applyAlignment="1">
      <alignment horizontal="center"/>
    </xf>
    <xf numFmtId="0" fontId="3" fillId="0" borderId="41" xfId="0" applyFont="1" applyBorder="1" applyAlignment="1">
      <alignment horizontal="left"/>
    </xf>
    <xf numFmtId="0" fontId="3" fillId="0" borderId="42" xfId="0" applyFont="1" applyBorder="1" applyAlignment="1">
      <alignment horizontal="left"/>
    </xf>
    <xf numFmtId="0" fontId="3" fillId="0" borderId="43" xfId="0" applyFont="1" applyBorder="1" applyAlignment="1">
      <alignment horizontal="left"/>
    </xf>
    <xf numFmtId="0" fontId="3" fillId="0" borderId="44" xfId="0" applyFont="1" applyBorder="1" applyAlignment="1">
      <alignment horizontal="left"/>
    </xf>
    <xf numFmtId="0" fontId="3" fillId="0" borderId="45" xfId="0" applyFont="1" applyBorder="1" applyAlignment="1">
      <alignment horizontal="left"/>
    </xf>
    <xf numFmtId="0" fontId="3" fillId="0" borderId="49" xfId="0" applyFont="1" applyBorder="1" applyAlignment="1">
      <alignment horizontal="left"/>
    </xf>
    <xf numFmtId="0" fontId="3" fillId="0" borderId="46" xfId="0" applyFont="1" applyBorder="1" applyAlignment="1">
      <alignment horizontal="left"/>
    </xf>
    <xf numFmtId="0" fontId="3" fillId="0" borderId="47" xfId="0" applyFont="1" applyBorder="1" applyAlignment="1">
      <alignment horizontal="left"/>
    </xf>
    <xf numFmtId="0" fontId="3" fillId="0" borderId="48" xfId="0" applyFont="1" applyBorder="1" applyAlignment="1">
      <alignment horizontal="left"/>
    </xf>
    <xf numFmtId="0" fontId="5" fillId="0" borderId="46" xfId="0" applyFont="1" applyBorder="1" applyAlignment="1">
      <alignment horizontal="left"/>
    </xf>
    <xf numFmtId="0" fontId="5" fillId="0" borderId="47" xfId="0" applyFont="1" applyBorder="1" applyAlignment="1">
      <alignment horizontal="left"/>
    </xf>
    <xf numFmtId="0" fontId="5" fillId="0" borderId="19" xfId="0" applyFont="1" applyBorder="1" applyAlignment="1">
      <alignment horizontal="left"/>
    </xf>
    <xf numFmtId="0" fontId="0" fillId="0" borderId="21" xfId="0" applyBorder="1" applyAlignment="1">
      <alignment horizontal="left"/>
    </xf>
    <xf numFmtId="0" fontId="0" fillId="0" borderId="48" xfId="0" applyBorder="1" applyAlignment="1">
      <alignment horizontal="left"/>
    </xf>
    <xf numFmtId="0" fontId="5" fillId="0" borderId="41" xfId="0" applyFont="1" applyBorder="1" applyAlignment="1">
      <alignment horizontal="left"/>
    </xf>
    <xf numFmtId="0" fontId="5" fillId="0" borderId="42" xfId="0" applyFont="1" applyBorder="1" applyAlignment="1">
      <alignment horizontal="left"/>
    </xf>
    <xf numFmtId="0" fontId="5" fillId="0" borderId="17" xfId="0" applyFont="1" applyBorder="1" applyAlignment="1">
      <alignment horizontal="left"/>
    </xf>
    <xf numFmtId="0" fontId="0" fillId="0" borderId="22" xfId="0" applyBorder="1" applyAlignment="1">
      <alignment horizontal="left"/>
    </xf>
    <xf numFmtId="0" fontId="0" fillId="0" borderId="43" xfId="0" applyBorder="1" applyAlignment="1">
      <alignment horizontal="left"/>
    </xf>
    <xf numFmtId="0" fontId="0" fillId="0" borderId="22" xfId="0" applyFill="1" applyBorder="1" applyAlignment="1">
      <alignment horizontal="left"/>
    </xf>
    <xf numFmtId="0" fontId="0" fillId="0" borderId="43" xfId="0" applyFill="1" applyBorder="1" applyAlignment="1">
      <alignment horizontal="left"/>
    </xf>
    <xf numFmtId="0" fontId="2" fillId="0" borderId="22" xfId="0" applyFont="1" applyFill="1" applyBorder="1" applyAlignment="1">
      <alignment horizontal="left"/>
    </xf>
    <xf numFmtId="0" fontId="5" fillId="0" borderId="44" xfId="0" applyFont="1" applyBorder="1" applyAlignment="1">
      <alignment horizontal="left"/>
    </xf>
    <xf numFmtId="0" fontId="5" fillId="0" borderId="45" xfId="0" applyFont="1" applyBorder="1" applyAlignment="1">
      <alignment horizontal="left"/>
    </xf>
    <xf numFmtId="0" fontId="5" fillId="0" borderId="18" xfId="0" applyFont="1" applyBorder="1" applyAlignment="1">
      <alignment horizontal="left"/>
    </xf>
    <xf numFmtId="0" fontId="0" fillId="0" borderId="23" xfId="0" applyBorder="1" applyAlignment="1">
      <alignment horizontal="left"/>
    </xf>
    <xf numFmtId="0" fontId="0" fillId="0" borderId="49" xfId="0" applyBorder="1" applyAlignment="1">
      <alignment horizontal="left"/>
    </xf>
    <xf numFmtId="0" fontId="2" fillId="0" borderId="41" xfId="0" applyFont="1" applyBorder="1" applyAlignment="1">
      <alignment horizontal="left"/>
    </xf>
    <xf numFmtId="0" fontId="2" fillId="0" borderId="42" xfId="0" applyFont="1" applyBorder="1" applyAlignment="1">
      <alignment horizontal="left"/>
    </xf>
    <xf numFmtId="0" fontId="2" fillId="0" borderId="17" xfId="0" applyFont="1" applyBorder="1" applyAlignment="1">
      <alignment horizontal="left"/>
    </xf>
    <xf numFmtId="0" fontId="5" fillId="0" borderId="13" xfId="0" applyFont="1" applyBorder="1" applyAlignment="1">
      <alignment horizontal="left"/>
    </xf>
    <xf numFmtId="0" fontId="5" fillId="0" borderId="7" xfId="0" applyFont="1" applyBorder="1" applyAlignment="1">
      <alignment horizontal="left"/>
    </xf>
    <xf numFmtId="0" fontId="0" fillId="0" borderId="7" xfId="0" applyFill="1" applyBorder="1" applyAlignment="1">
      <alignment horizontal="left"/>
    </xf>
    <xf numFmtId="0" fontId="0" fillId="0" borderId="8" xfId="0" applyFill="1" applyBorder="1" applyAlignment="1">
      <alignment horizontal="left"/>
    </xf>
    <xf numFmtId="0" fontId="5" fillId="0" borderId="12" xfId="0" applyFont="1" applyBorder="1" applyAlignment="1">
      <alignment horizontal="left"/>
    </xf>
    <xf numFmtId="0" fontId="5" fillId="0" borderId="2" xfId="0" applyFont="1" applyBorder="1" applyAlignment="1">
      <alignment horizontal="left"/>
    </xf>
    <xf numFmtId="0" fontId="0" fillId="0" borderId="2" xfId="0" applyFill="1" applyBorder="1" applyAlignment="1">
      <alignment horizontal="left"/>
    </xf>
    <xf numFmtId="0" fontId="0" fillId="0" borderId="6" xfId="0" applyFill="1" applyBorder="1" applyAlignment="1">
      <alignment horizontal="left"/>
    </xf>
    <xf numFmtId="0" fontId="5" fillId="0" borderId="15" xfId="0" applyFont="1" applyBorder="1" applyAlignment="1">
      <alignment horizontal="left"/>
    </xf>
    <xf numFmtId="0" fontId="5" fillId="0" borderId="9" xfId="0" applyFont="1" applyBorder="1" applyAlignment="1">
      <alignment horizontal="left"/>
    </xf>
    <xf numFmtId="0" fontId="0" fillId="0" borderId="24" xfId="0" applyBorder="1" applyAlignment="1">
      <alignment horizontal="left"/>
    </xf>
    <xf numFmtId="0" fontId="0" fillId="0" borderId="40" xfId="0" applyBorder="1" applyAlignment="1">
      <alignment horizontal="left"/>
    </xf>
    <xf numFmtId="0" fontId="5" fillId="0" borderId="11" xfId="0" applyFont="1" applyBorder="1" applyAlignment="1">
      <alignment horizontal="left"/>
    </xf>
    <xf numFmtId="0" fontId="5" fillId="0" borderId="4" xfId="0" applyFont="1" applyBorder="1" applyAlignment="1">
      <alignment horizontal="left"/>
    </xf>
    <xf numFmtId="0" fontId="0" fillId="0" borderId="4" xfId="0" applyBorder="1" applyAlignment="1">
      <alignment horizontal="left"/>
    </xf>
    <xf numFmtId="0" fontId="0" fillId="0" borderId="5" xfId="0" applyBorder="1" applyAlignment="1">
      <alignment horizontal="left"/>
    </xf>
    <xf numFmtId="0" fontId="2" fillId="0" borderId="43" xfId="0" applyFont="1" applyFill="1" applyBorder="1" applyAlignment="1">
      <alignment horizontal="left"/>
    </xf>
    <xf numFmtId="0" fontId="2" fillId="0" borderId="7" xfId="0" applyFont="1" applyFill="1" applyBorder="1" applyAlignment="1">
      <alignment horizontal="left"/>
    </xf>
    <xf numFmtId="0" fontId="1" fillId="0" borderId="41" xfId="0" applyFont="1" applyBorder="1" applyAlignment="1">
      <alignment horizontal="left"/>
    </xf>
    <xf numFmtId="0" fontId="1" fillId="0" borderId="42" xfId="0" applyFont="1" applyBorder="1" applyAlignment="1">
      <alignment horizontal="left"/>
    </xf>
    <xf numFmtId="0" fontId="1" fillId="0" borderId="17" xfId="0" applyFont="1" applyBorder="1" applyAlignment="1">
      <alignment horizontal="left"/>
    </xf>
    <xf numFmtId="0" fontId="1" fillId="0" borderId="12" xfId="0" applyFont="1" applyBorder="1" applyAlignment="1">
      <alignment horizontal="left"/>
    </xf>
    <xf numFmtId="0" fontId="1" fillId="0" borderId="44" xfId="0" applyFont="1" applyBorder="1" applyAlignment="1">
      <alignment horizontal="left"/>
    </xf>
    <xf numFmtId="0" fontId="1" fillId="0" borderId="45" xfId="0" applyFont="1" applyBorder="1" applyAlignment="1">
      <alignment horizontal="left"/>
    </xf>
    <xf numFmtId="0" fontId="1" fillId="0" borderId="18" xfId="0" applyFont="1" applyBorder="1" applyAlignment="1">
      <alignment horizontal="left"/>
    </xf>
    <xf numFmtId="0" fontId="1" fillId="0" borderId="8" xfId="0" applyFont="1" applyBorder="1" applyAlignment="1">
      <alignment horizontal="center"/>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60"/>
  <sheetViews>
    <sheetView zoomScaleNormal="100" workbookViewId="0"/>
  </sheetViews>
  <sheetFormatPr defaultRowHeight="12.75" x14ac:dyDescent="0.2"/>
  <cols>
    <col min="1" max="1" width="8.7109375" customWidth="1"/>
    <col min="2" max="2" width="44.7109375" customWidth="1"/>
    <col min="3" max="3" width="6.7109375" customWidth="1"/>
    <col min="4" max="4" width="14.7109375" customWidth="1"/>
    <col min="5" max="5" width="7.7109375" style="1" customWidth="1"/>
    <col min="6" max="6" width="5.7109375" customWidth="1"/>
    <col min="7" max="7" width="8.140625" customWidth="1"/>
    <col min="10" max="11" width="8.7109375" style="65" customWidth="1"/>
    <col min="12" max="13" width="7.7109375" customWidth="1"/>
  </cols>
  <sheetData>
    <row r="1" spans="1:9" x14ac:dyDescent="0.2">
      <c r="A1" s="2" t="s">
        <v>7</v>
      </c>
      <c r="B1" s="50"/>
    </row>
    <row r="2" spans="1:9" x14ac:dyDescent="0.2">
      <c r="A2" s="2" t="s">
        <v>419</v>
      </c>
      <c r="B2" s="50"/>
    </row>
    <row r="3" spans="1:9" x14ac:dyDescent="0.2">
      <c r="A3" s="2"/>
      <c r="B3" s="50"/>
    </row>
    <row r="4" spans="1:9" x14ac:dyDescent="0.2">
      <c r="A4" s="2" t="s">
        <v>664</v>
      </c>
      <c r="B4" s="50"/>
    </row>
    <row r="5" spans="1:9" x14ac:dyDescent="0.2">
      <c r="A5" s="40"/>
      <c r="B5" s="50"/>
    </row>
    <row r="6" spans="1:9" x14ac:dyDescent="0.2">
      <c r="A6" s="40"/>
    </row>
    <row r="7" spans="1:9" x14ac:dyDescent="0.2">
      <c r="A7" s="53" t="s">
        <v>87</v>
      </c>
      <c r="B7" s="30" t="s">
        <v>77</v>
      </c>
      <c r="C7" s="66" t="s">
        <v>57</v>
      </c>
      <c r="D7" s="66" t="s">
        <v>54</v>
      </c>
      <c r="E7" s="53" t="s">
        <v>78</v>
      </c>
    </row>
    <row r="8" spans="1:9" x14ac:dyDescent="0.2">
      <c r="A8" s="39" t="s">
        <v>80</v>
      </c>
      <c r="B8" s="11" t="s">
        <v>58</v>
      </c>
      <c r="C8" s="219">
        <v>0</v>
      </c>
      <c r="D8" s="220">
        <f>C8/C29</f>
        <v>0</v>
      </c>
      <c r="E8" s="245" t="s">
        <v>656</v>
      </c>
    </row>
    <row r="9" spans="1:9" x14ac:dyDescent="0.2">
      <c r="A9" s="29" t="s">
        <v>81</v>
      </c>
      <c r="B9" s="6" t="s">
        <v>59</v>
      </c>
      <c r="C9" s="6">
        <v>21</v>
      </c>
      <c r="D9" s="72">
        <f>C9/C29</f>
        <v>3.614457831325301E-2</v>
      </c>
      <c r="E9" s="115">
        <v>9</v>
      </c>
      <c r="I9" s="65"/>
    </row>
    <row r="10" spans="1:9" x14ac:dyDescent="0.2">
      <c r="A10" s="29" t="s">
        <v>83</v>
      </c>
      <c r="B10" s="6" t="s">
        <v>62</v>
      </c>
      <c r="C10" s="6">
        <v>5</v>
      </c>
      <c r="D10" s="72">
        <f>C10/C29</f>
        <v>8.6058519793459545E-3</v>
      </c>
      <c r="E10" s="244" t="s">
        <v>655</v>
      </c>
      <c r="I10" s="65"/>
    </row>
    <row r="11" spans="1:9" x14ac:dyDescent="0.2">
      <c r="A11" s="29">
        <v>11</v>
      </c>
      <c r="B11" s="6" t="s">
        <v>63</v>
      </c>
      <c r="C11" s="6">
        <v>30</v>
      </c>
      <c r="D11" s="72">
        <f>C11/C29</f>
        <v>5.163511187607573E-2</v>
      </c>
      <c r="E11" s="115">
        <v>8</v>
      </c>
    </row>
    <row r="12" spans="1:9" x14ac:dyDescent="0.2">
      <c r="A12" s="34">
        <v>13</v>
      </c>
      <c r="B12" s="6" t="s">
        <v>56</v>
      </c>
      <c r="C12" s="6">
        <v>54</v>
      </c>
      <c r="D12" s="72">
        <f>C12/C29</f>
        <v>9.2943201376936319E-2</v>
      </c>
      <c r="E12" s="115">
        <v>3</v>
      </c>
    </row>
    <row r="13" spans="1:9" x14ac:dyDescent="0.2">
      <c r="A13" s="34">
        <v>14</v>
      </c>
      <c r="B13" s="6" t="s">
        <v>64</v>
      </c>
      <c r="C13" s="6">
        <v>49</v>
      </c>
      <c r="D13" s="72">
        <f>C13/C29</f>
        <v>8.4337349397590355E-2</v>
      </c>
      <c r="E13" s="103">
        <v>4</v>
      </c>
    </row>
    <row r="14" spans="1:9" x14ac:dyDescent="0.2">
      <c r="A14" s="34">
        <v>16</v>
      </c>
      <c r="B14" s="6" t="s">
        <v>65</v>
      </c>
      <c r="C14" s="6">
        <v>3</v>
      </c>
      <c r="D14" s="72">
        <f>C14/C29</f>
        <v>5.1635111876075735E-3</v>
      </c>
      <c r="E14" s="115">
        <v>17</v>
      </c>
    </row>
    <row r="15" spans="1:9" x14ac:dyDescent="0.2">
      <c r="A15" s="34">
        <v>19</v>
      </c>
      <c r="B15" s="6" t="s">
        <v>66</v>
      </c>
      <c r="C15" s="6">
        <v>34</v>
      </c>
      <c r="D15" s="72">
        <f>C15/C29</f>
        <v>5.8519793459552494E-2</v>
      </c>
      <c r="E15" s="100">
        <v>7</v>
      </c>
    </row>
    <row r="16" spans="1:9" x14ac:dyDescent="0.2">
      <c r="A16" s="34">
        <v>23</v>
      </c>
      <c r="B16" s="6" t="s">
        <v>67</v>
      </c>
      <c r="C16" s="6">
        <v>2</v>
      </c>
      <c r="D16" s="72">
        <f>C16/C29</f>
        <v>3.4423407917383822E-3</v>
      </c>
      <c r="E16" s="115">
        <v>18</v>
      </c>
    </row>
    <row r="17" spans="1:13" x14ac:dyDescent="0.2">
      <c r="A17" s="34">
        <v>25</v>
      </c>
      <c r="B17" s="6" t="s">
        <v>79</v>
      </c>
      <c r="C17" s="6">
        <v>38</v>
      </c>
      <c r="D17" s="72">
        <f>C17/C29</f>
        <v>6.5404475043029264E-2</v>
      </c>
      <c r="E17" s="115">
        <v>5</v>
      </c>
    </row>
    <row r="18" spans="1:13" x14ac:dyDescent="0.2">
      <c r="A18" s="34">
        <v>26</v>
      </c>
      <c r="B18" s="6" t="s">
        <v>69</v>
      </c>
      <c r="C18" s="6">
        <v>10</v>
      </c>
      <c r="D18" s="72">
        <f>C18/C29</f>
        <v>1.7211703958691909E-2</v>
      </c>
      <c r="E18" s="100">
        <v>13</v>
      </c>
    </row>
    <row r="19" spans="1:13" x14ac:dyDescent="0.2">
      <c r="A19" s="34">
        <v>27</v>
      </c>
      <c r="B19" s="6" t="s">
        <v>70</v>
      </c>
      <c r="C19" s="6">
        <v>0</v>
      </c>
      <c r="D19" s="72">
        <f>C19/C29</f>
        <v>0</v>
      </c>
      <c r="E19" s="246" t="s">
        <v>656</v>
      </c>
    </row>
    <row r="20" spans="1:13" x14ac:dyDescent="0.2">
      <c r="A20" s="34">
        <v>30</v>
      </c>
      <c r="B20" s="95" t="s">
        <v>121</v>
      </c>
      <c r="C20" s="6">
        <v>17</v>
      </c>
      <c r="D20" s="72">
        <f>C20/C29</f>
        <v>2.9259896729776247E-2</v>
      </c>
      <c r="E20" s="115">
        <v>11</v>
      </c>
    </row>
    <row r="21" spans="1:13" x14ac:dyDescent="0.2">
      <c r="A21" s="34">
        <v>31</v>
      </c>
      <c r="B21" s="95" t="s">
        <v>117</v>
      </c>
      <c r="C21" s="6">
        <v>5</v>
      </c>
      <c r="D21" s="72">
        <f>C21/C29</f>
        <v>8.6058519793459545E-3</v>
      </c>
      <c r="E21" s="244" t="s">
        <v>655</v>
      </c>
    </row>
    <row r="22" spans="1:13" x14ac:dyDescent="0.2">
      <c r="A22" s="34">
        <v>40</v>
      </c>
      <c r="B22" s="6" t="s">
        <v>85</v>
      </c>
      <c r="C22" s="6">
        <v>19</v>
      </c>
      <c r="D22" s="72">
        <f>C22/C29</f>
        <v>3.2702237521514632E-2</v>
      </c>
      <c r="E22" s="100">
        <v>10</v>
      </c>
    </row>
    <row r="23" spans="1:13" x14ac:dyDescent="0.2">
      <c r="A23" s="34">
        <v>42</v>
      </c>
      <c r="B23" s="6" t="s">
        <v>55</v>
      </c>
      <c r="C23" s="6">
        <v>9</v>
      </c>
      <c r="D23" s="72">
        <f>C23/C29</f>
        <v>1.549053356282272E-2</v>
      </c>
      <c r="E23" s="115">
        <v>14</v>
      </c>
    </row>
    <row r="24" spans="1:13" x14ac:dyDescent="0.2">
      <c r="A24" s="34">
        <v>44</v>
      </c>
      <c r="B24" s="110" t="s">
        <v>417</v>
      </c>
      <c r="C24" s="6">
        <v>37</v>
      </c>
      <c r="D24" s="72">
        <f>C24/C29</f>
        <v>6.3683304647160072E-2</v>
      </c>
      <c r="E24" s="100">
        <v>6</v>
      </c>
      <c r="J24" s="84"/>
      <c r="K24" s="84"/>
    </row>
    <row r="25" spans="1:13" x14ac:dyDescent="0.2">
      <c r="A25" s="34" t="s">
        <v>72</v>
      </c>
      <c r="B25" s="6" t="s">
        <v>73</v>
      </c>
      <c r="C25" s="6">
        <v>12</v>
      </c>
      <c r="D25" s="72">
        <f>C25/C29</f>
        <v>2.0654044750430294E-2</v>
      </c>
      <c r="E25" s="115">
        <v>12</v>
      </c>
      <c r="J25" s="84"/>
      <c r="K25"/>
      <c r="M25" s="65"/>
    </row>
    <row r="26" spans="1:13" x14ac:dyDescent="0.2">
      <c r="A26" s="34">
        <v>50</v>
      </c>
      <c r="B26" s="6" t="s">
        <v>74</v>
      </c>
      <c r="C26" s="6">
        <v>4</v>
      </c>
      <c r="D26" s="72">
        <f>C26/C29</f>
        <v>6.8846815834767644E-3</v>
      </c>
      <c r="E26" s="100">
        <v>16</v>
      </c>
      <c r="J26" s="84"/>
      <c r="K26" s="84"/>
      <c r="L26" s="65"/>
    </row>
    <row r="27" spans="1:13" x14ac:dyDescent="0.2">
      <c r="A27" s="34">
        <v>51</v>
      </c>
      <c r="B27" s="6" t="s">
        <v>75</v>
      </c>
      <c r="C27" s="6">
        <v>109</v>
      </c>
      <c r="D27" s="72">
        <f>C27/C29</f>
        <v>0.18760757314974183</v>
      </c>
      <c r="E27" s="100">
        <v>2</v>
      </c>
      <c r="J27" s="84"/>
      <c r="K27" s="84"/>
    </row>
    <row r="28" spans="1:13" x14ac:dyDescent="0.2">
      <c r="A28" s="35">
        <v>52</v>
      </c>
      <c r="B28" s="15" t="s">
        <v>76</v>
      </c>
      <c r="C28" s="15">
        <v>123</v>
      </c>
      <c r="D28" s="73">
        <f>C28/C29</f>
        <v>0.2117039586919105</v>
      </c>
      <c r="E28" s="101">
        <v>1</v>
      </c>
      <c r="J28" s="84"/>
      <c r="K28" s="84"/>
    </row>
    <row r="29" spans="1:13" x14ac:dyDescent="0.2">
      <c r="A29" s="1" t="s">
        <v>1</v>
      </c>
      <c r="C29">
        <f>SUM(C8:C28)</f>
        <v>581</v>
      </c>
      <c r="D29" s="70">
        <f>SUM(D8:D28)</f>
        <v>1</v>
      </c>
    </row>
    <row r="30" spans="1:13" x14ac:dyDescent="0.2">
      <c r="A30" s="42"/>
      <c r="B30" s="19"/>
    </row>
    <row r="32" spans="1:13" x14ac:dyDescent="0.2">
      <c r="A32" s="2"/>
      <c r="B32" s="50"/>
    </row>
    <row r="33" spans="1:11" x14ac:dyDescent="0.2">
      <c r="A33" s="2" t="s">
        <v>108</v>
      </c>
      <c r="B33" s="50"/>
    </row>
    <row r="34" spans="1:11" x14ac:dyDescent="0.2">
      <c r="A34" s="2" t="s">
        <v>468</v>
      </c>
      <c r="B34" s="50"/>
    </row>
    <row r="35" spans="1:11" x14ac:dyDescent="0.2">
      <c r="A35" s="40"/>
      <c r="B35" s="50"/>
    </row>
    <row r="36" spans="1:11" x14ac:dyDescent="0.2">
      <c r="A36" s="40"/>
    </row>
    <row r="37" spans="1:11" x14ac:dyDescent="0.2">
      <c r="A37" s="53" t="s">
        <v>87</v>
      </c>
      <c r="B37" s="30" t="s">
        <v>77</v>
      </c>
      <c r="C37" s="66" t="s">
        <v>57</v>
      </c>
      <c r="D37" s="66" t="s">
        <v>54</v>
      </c>
      <c r="E37" s="53" t="s">
        <v>78</v>
      </c>
    </row>
    <row r="38" spans="1:11" x14ac:dyDescent="0.2">
      <c r="A38" s="53"/>
      <c r="B38" s="30"/>
      <c r="C38" s="66"/>
      <c r="D38" s="66"/>
      <c r="E38" s="53"/>
    </row>
    <row r="39" spans="1:11" x14ac:dyDescent="0.2">
      <c r="A39" s="39" t="s">
        <v>81</v>
      </c>
      <c r="B39" s="11" t="s">
        <v>59</v>
      </c>
      <c r="C39" s="11">
        <v>0</v>
      </c>
      <c r="D39" s="104">
        <f>C39/C53</f>
        <v>0</v>
      </c>
      <c r="E39" s="245" t="s">
        <v>656</v>
      </c>
    </row>
    <row r="40" spans="1:11" x14ac:dyDescent="0.2">
      <c r="A40" s="29">
        <v>11</v>
      </c>
      <c r="B40" s="6" t="s">
        <v>63</v>
      </c>
      <c r="C40" s="234">
        <v>2</v>
      </c>
      <c r="D40" s="235">
        <f>C40/C53</f>
        <v>1.4084507042253521E-2</v>
      </c>
      <c r="E40" s="247" t="s">
        <v>657</v>
      </c>
    </row>
    <row r="41" spans="1:11" x14ac:dyDescent="0.2">
      <c r="A41" s="34">
        <v>13</v>
      </c>
      <c r="B41" s="6" t="s">
        <v>56</v>
      </c>
      <c r="C41" s="6">
        <v>6</v>
      </c>
      <c r="D41" s="105">
        <f>C41/C53</f>
        <v>4.2253521126760563E-2</v>
      </c>
      <c r="E41" s="244" t="s">
        <v>692</v>
      </c>
    </row>
    <row r="42" spans="1:11" x14ac:dyDescent="0.2">
      <c r="A42" s="34">
        <v>14</v>
      </c>
      <c r="B42" s="6" t="s">
        <v>64</v>
      </c>
      <c r="C42" s="6">
        <v>16</v>
      </c>
      <c r="D42" s="105">
        <f>C42/C53</f>
        <v>0.11267605633802817</v>
      </c>
      <c r="E42" s="100">
        <v>3</v>
      </c>
    </row>
    <row r="43" spans="1:11" x14ac:dyDescent="0.2">
      <c r="A43" s="34">
        <v>23</v>
      </c>
      <c r="B43" s="6" t="s">
        <v>67</v>
      </c>
      <c r="C43" s="6">
        <v>9</v>
      </c>
      <c r="D43" s="105">
        <f>C43/C53</f>
        <v>6.3380281690140844E-2</v>
      </c>
      <c r="E43" s="115">
        <v>6</v>
      </c>
      <c r="J43" s="84"/>
      <c r="K43" s="84"/>
    </row>
    <row r="44" spans="1:11" x14ac:dyDescent="0.2">
      <c r="A44" s="34">
        <v>26</v>
      </c>
      <c r="B44" s="6" t="s">
        <v>69</v>
      </c>
      <c r="C44" s="6">
        <v>2</v>
      </c>
      <c r="D44" s="105">
        <f>C44/C53</f>
        <v>1.4084507042253521E-2</v>
      </c>
      <c r="E44" s="244" t="s">
        <v>657</v>
      </c>
    </row>
    <row r="45" spans="1:11" x14ac:dyDescent="0.2">
      <c r="A45" s="34">
        <v>27</v>
      </c>
      <c r="B45" s="6" t="s">
        <v>70</v>
      </c>
      <c r="C45" s="6">
        <v>3</v>
      </c>
      <c r="D45" s="105">
        <f>C45/C53</f>
        <v>2.1126760563380281E-2</v>
      </c>
      <c r="E45" s="115">
        <v>9</v>
      </c>
    </row>
    <row r="46" spans="1:11" x14ac:dyDescent="0.2">
      <c r="A46" s="34">
        <v>30</v>
      </c>
      <c r="B46" s="95" t="s">
        <v>121</v>
      </c>
      <c r="C46" s="6">
        <v>11</v>
      </c>
      <c r="D46" s="105">
        <f>C46/C53</f>
        <v>7.746478873239436E-2</v>
      </c>
      <c r="E46" s="115">
        <v>5</v>
      </c>
    </row>
    <row r="47" spans="1:11" x14ac:dyDescent="0.2">
      <c r="A47" s="34">
        <v>40</v>
      </c>
      <c r="B47" s="6" t="s">
        <v>85</v>
      </c>
      <c r="C47" s="6">
        <v>21</v>
      </c>
      <c r="D47" s="105">
        <f>C47/C53</f>
        <v>0.14788732394366197</v>
      </c>
      <c r="E47" s="100">
        <v>2</v>
      </c>
    </row>
    <row r="48" spans="1:11" x14ac:dyDescent="0.2">
      <c r="A48" s="34">
        <v>42</v>
      </c>
      <c r="B48" s="6" t="s">
        <v>55</v>
      </c>
      <c r="C48" s="6">
        <v>13</v>
      </c>
      <c r="D48" s="105">
        <f>C48/C53</f>
        <v>9.154929577464789E-2</v>
      </c>
      <c r="E48" s="115">
        <v>4</v>
      </c>
    </row>
    <row r="49" spans="1:11" x14ac:dyDescent="0.2">
      <c r="A49" s="34">
        <v>44</v>
      </c>
      <c r="B49" s="110" t="s">
        <v>417</v>
      </c>
      <c r="C49" s="6">
        <v>2</v>
      </c>
      <c r="D49" s="105">
        <f>C49/C53</f>
        <v>1.4084507042253521E-2</v>
      </c>
      <c r="E49" s="244" t="s">
        <v>657</v>
      </c>
    </row>
    <row r="50" spans="1:11" x14ac:dyDescent="0.2">
      <c r="A50" s="34" t="s">
        <v>72</v>
      </c>
      <c r="B50" s="6" t="s">
        <v>73</v>
      </c>
      <c r="C50" s="6">
        <v>6</v>
      </c>
      <c r="D50" s="105">
        <f>C50/C53</f>
        <v>4.2253521126760563E-2</v>
      </c>
      <c r="E50" s="244" t="s">
        <v>692</v>
      </c>
      <c r="K50" s="84"/>
    </row>
    <row r="51" spans="1:11" x14ac:dyDescent="0.2">
      <c r="A51" s="34">
        <v>51</v>
      </c>
      <c r="B51" s="6" t="s">
        <v>75</v>
      </c>
      <c r="C51" s="6">
        <v>46</v>
      </c>
      <c r="D51" s="105">
        <f>C51/C53</f>
        <v>0.323943661971831</v>
      </c>
      <c r="E51" s="100">
        <v>1</v>
      </c>
      <c r="K51" s="84"/>
    </row>
    <row r="52" spans="1:11" x14ac:dyDescent="0.2">
      <c r="A52" s="35">
        <v>52</v>
      </c>
      <c r="B52" s="15" t="s">
        <v>76</v>
      </c>
      <c r="C52" s="15">
        <v>5</v>
      </c>
      <c r="D52" s="106">
        <f>C52/C53</f>
        <v>3.5211267605633804E-2</v>
      </c>
      <c r="E52" s="116">
        <v>8</v>
      </c>
    </row>
    <row r="53" spans="1:11" x14ac:dyDescent="0.2">
      <c r="A53" s="1" t="s">
        <v>1</v>
      </c>
      <c r="C53">
        <f>SUM(C39:C52)</f>
        <v>142</v>
      </c>
      <c r="D53" s="107">
        <f>SUM(D39:D52)</f>
        <v>1</v>
      </c>
      <c r="J53" s="84"/>
      <c r="K53" s="84"/>
    </row>
    <row r="54" spans="1:11" x14ac:dyDescent="0.2">
      <c r="A54" s="42"/>
      <c r="B54" s="19"/>
      <c r="J54" s="84"/>
      <c r="K54" s="84"/>
    </row>
    <row r="55" spans="1:11" x14ac:dyDescent="0.2">
      <c r="A55" s="240" t="s">
        <v>691</v>
      </c>
      <c r="J55" s="84"/>
      <c r="K55" s="84"/>
    </row>
    <row r="56" spans="1:11" x14ac:dyDescent="0.2">
      <c r="J56" s="84"/>
      <c r="K56" s="84"/>
    </row>
    <row r="59" spans="1:11" x14ac:dyDescent="0.2">
      <c r="J59" s="84"/>
      <c r="K59" s="84"/>
    </row>
    <row r="60" spans="1:11" x14ac:dyDescent="0.2">
      <c r="J60" s="84"/>
      <c r="K60" s="84"/>
    </row>
  </sheetData>
  <phoneticPr fontId="7" type="noConversion"/>
  <pageMargins left="1" right="0.75" top="1" bottom="1" header="0.5" footer="0.5"/>
  <pageSetup scale="9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344"/>
  <sheetViews>
    <sheetView zoomScaleNormal="100" workbookViewId="0"/>
  </sheetViews>
  <sheetFormatPr defaultRowHeight="12.75" x14ac:dyDescent="0.2"/>
  <cols>
    <col min="1" max="1" width="8.7109375" style="40" customWidth="1"/>
    <col min="2" max="2" width="44.7109375" customWidth="1"/>
    <col min="3" max="3" width="7.7109375" customWidth="1"/>
    <col min="4" max="4" width="14.7109375" customWidth="1"/>
    <col min="5" max="5" width="7.7109375" style="1" customWidth="1"/>
    <col min="6" max="6" width="5.7109375" customWidth="1"/>
    <col min="7" max="7" width="8.7109375" style="40" customWidth="1"/>
    <col min="9" max="9" width="8.7109375" style="65" customWidth="1"/>
    <col min="11" max="11" width="6.7109375" customWidth="1"/>
    <col min="12" max="15" width="8.7109375" customWidth="1"/>
    <col min="16" max="16" width="7.7109375" customWidth="1"/>
  </cols>
  <sheetData>
    <row r="1" spans="1:17" x14ac:dyDescent="0.2">
      <c r="A1" s="2" t="s">
        <v>7</v>
      </c>
      <c r="B1" s="50"/>
      <c r="N1" s="49"/>
      <c r="O1" s="49"/>
    </row>
    <row r="2" spans="1:17" x14ac:dyDescent="0.2">
      <c r="A2" s="2" t="s">
        <v>418</v>
      </c>
      <c r="B2" s="50"/>
      <c r="N2" s="49"/>
      <c r="O2" s="49"/>
    </row>
    <row r="3" spans="1:17" x14ac:dyDescent="0.2">
      <c r="A3" s="2"/>
      <c r="B3" s="50"/>
      <c r="N3" s="49"/>
      <c r="O3" s="49"/>
    </row>
    <row r="4" spans="1:17" x14ac:dyDescent="0.2">
      <c r="A4" s="2" t="s">
        <v>664</v>
      </c>
      <c r="B4" s="50"/>
      <c r="N4" s="49"/>
      <c r="O4" s="49"/>
    </row>
    <row r="5" spans="1:17" x14ac:dyDescent="0.2">
      <c r="B5" s="50"/>
      <c r="N5" s="49"/>
      <c r="O5" s="49"/>
    </row>
    <row r="6" spans="1:17" x14ac:dyDescent="0.2">
      <c r="M6" s="19"/>
    </row>
    <row r="7" spans="1:17" x14ac:dyDescent="0.2">
      <c r="A7" s="53" t="s">
        <v>87</v>
      </c>
      <c r="B7" s="30" t="s">
        <v>77</v>
      </c>
      <c r="C7" s="66" t="s">
        <v>57</v>
      </c>
      <c r="D7" s="66" t="s">
        <v>54</v>
      </c>
      <c r="E7" s="53" t="s">
        <v>78</v>
      </c>
      <c r="G7" s="42"/>
      <c r="Q7" s="65"/>
    </row>
    <row r="8" spans="1:17" x14ac:dyDescent="0.2">
      <c r="A8" s="39" t="s">
        <v>80</v>
      </c>
      <c r="B8" s="11" t="s">
        <v>58</v>
      </c>
      <c r="C8" s="76">
        <v>81</v>
      </c>
      <c r="D8" s="71">
        <f>C8/C32</f>
        <v>2.3615160349854229E-2</v>
      </c>
      <c r="E8" s="176">
        <v>14</v>
      </c>
      <c r="F8" s="19"/>
      <c r="G8" s="87"/>
      <c r="I8" s="84"/>
      <c r="K8" s="19"/>
      <c r="L8" s="19"/>
      <c r="M8" s="19"/>
      <c r="N8" s="19"/>
      <c r="O8" s="19"/>
      <c r="P8" s="49"/>
    </row>
    <row r="9" spans="1:17" x14ac:dyDescent="0.2">
      <c r="A9" s="29" t="s">
        <v>81</v>
      </c>
      <c r="B9" s="6" t="s">
        <v>59</v>
      </c>
      <c r="C9" s="74">
        <v>91</v>
      </c>
      <c r="D9" s="72">
        <f>C9/C32</f>
        <v>2.6530612244897958E-2</v>
      </c>
      <c r="E9" s="115">
        <v>13</v>
      </c>
      <c r="F9" s="19"/>
      <c r="G9" s="88"/>
      <c r="I9" s="84"/>
      <c r="K9" s="19"/>
      <c r="L9" s="19"/>
      <c r="M9" s="19"/>
      <c r="N9" s="19"/>
      <c r="O9" s="19"/>
      <c r="P9" s="49"/>
    </row>
    <row r="10" spans="1:17" x14ac:dyDescent="0.2">
      <c r="A10" s="29" t="s">
        <v>82</v>
      </c>
      <c r="B10" s="6" t="s">
        <v>60</v>
      </c>
      <c r="C10" s="74">
        <v>19</v>
      </c>
      <c r="D10" s="72">
        <f>C10/C32</f>
        <v>5.5393586005830905E-3</v>
      </c>
      <c r="E10" s="100">
        <v>21</v>
      </c>
      <c r="F10" s="19"/>
      <c r="G10" s="88"/>
      <c r="K10" s="19"/>
      <c r="L10" s="19"/>
      <c r="M10" s="19"/>
      <c r="N10" s="19"/>
      <c r="O10" s="19"/>
      <c r="P10" s="49"/>
    </row>
    <row r="11" spans="1:17" x14ac:dyDescent="0.2">
      <c r="A11" s="29" t="s">
        <v>84</v>
      </c>
      <c r="B11" s="6" t="s">
        <v>61</v>
      </c>
      <c r="C11" s="74">
        <v>7</v>
      </c>
      <c r="D11" s="72">
        <f>C11/C32</f>
        <v>2.0408163265306124E-3</v>
      </c>
      <c r="E11" s="244" t="s">
        <v>690</v>
      </c>
      <c r="F11" s="19"/>
      <c r="G11" s="88"/>
      <c r="I11" s="84"/>
      <c r="K11" s="19"/>
      <c r="L11" s="19"/>
      <c r="M11" s="19"/>
      <c r="N11" s="19"/>
      <c r="O11" s="19"/>
      <c r="P11" s="49"/>
    </row>
    <row r="12" spans="1:17" x14ac:dyDescent="0.2">
      <c r="A12" s="29" t="s">
        <v>83</v>
      </c>
      <c r="B12" s="6" t="s">
        <v>62</v>
      </c>
      <c r="C12" s="74">
        <v>292</v>
      </c>
      <c r="D12" s="72">
        <f>C12/C32</f>
        <v>8.5131195335276966E-2</v>
      </c>
      <c r="E12" s="115">
        <v>4</v>
      </c>
      <c r="F12" s="19"/>
      <c r="G12" s="88"/>
      <c r="I12" s="84"/>
      <c r="K12" s="19"/>
      <c r="L12" s="19"/>
      <c r="M12" s="19"/>
      <c r="N12" s="19"/>
      <c r="O12" s="19"/>
      <c r="P12" s="49"/>
    </row>
    <row r="13" spans="1:17" x14ac:dyDescent="0.2">
      <c r="A13" s="29">
        <v>11</v>
      </c>
      <c r="B13" s="6" t="s">
        <v>63</v>
      </c>
      <c r="C13" s="74">
        <v>67</v>
      </c>
      <c r="D13" s="72">
        <f>C13/C32</f>
        <v>1.9533527696793004E-2</v>
      </c>
      <c r="E13" s="100">
        <v>16</v>
      </c>
      <c r="F13" s="19"/>
      <c r="G13" s="88"/>
      <c r="K13" s="19"/>
      <c r="L13" s="19"/>
      <c r="M13" s="19"/>
      <c r="N13" s="19"/>
      <c r="O13" s="19"/>
      <c r="P13" s="49"/>
    </row>
    <row r="14" spans="1:17" x14ac:dyDescent="0.2">
      <c r="A14" s="34">
        <v>13</v>
      </c>
      <c r="B14" s="6" t="s">
        <v>56</v>
      </c>
      <c r="C14" s="19">
        <v>80</v>
      </c>
      <c r="D14" s="72">
        <f>C14/C32</f>
        <v>2.3323615160349854E-2</v>
      </c>
      <c r="E14" s="100">
        <v>15</v>
      </c>
      <c r="F14" s="19"/>
      <c r="G14" s="88"/>
      <c r="K14" s="19"/>
      <c r="L14" s="19"/>
      <c r="M14" s="19"/>
      <c r="N14" s="19"/>
      <c r="O14" s="19"/>
      <c r="P14" s="49"/>
    </row>
    <row r="15" spans="1:17" x14ac:dyDescent="0.2">
      <c r="A15" s="34">
        <v>14</v>
      </c>
      <c r="B15" s="6" t="s">
        <v>64</v>
      </c>
      <c r="C15" s="74">
        <v>311</v>
      </c>
      <c r="D15" s="72">
        <f>C15/C32</f>
        <v>9.0670553935860057E-2</v>
      </c>
      <c r="E15" s="115">
        <v>3</v>
      </c>
      <c r="F15" s="19"/>
      <c r="G15" s="88"/>
      <c r="K15" s="19"/>
      <c r="L15" s="19"/>
      <c r="M15" s="19"/>
      <c r="N15" s="19"/>
      <c r="O15" s="19"/>
    </row>
    <row r="16" spans="1:17" x14ac:dyDescent="0.2">
      <c r="A16" s="34">
        <v>16</v>
      </c>
      <c r="B16" s="6" t="s">
        <v>65</v>
      </c>
      <c r="C16" s="75">
        <v>105</v>
      </c>
      <c r="D16" s="72">
        <f>C16/C32</f>
        <v>3.0612244897959183E-2</v>
      </c>
      <c r="E16" s="100">
        <v>11</v>
      </c>
      <c r="F16" s="19"/>
      <c r="G16" s="87"/>
      <c r="I16" s="84"/>
      <c r="K16" s="19"/>
      <c r="O16" s="19"/>
    </row>
    <row r="17" spans="1:15" x14ac:dyDescent="0.2">
      <c r="A17" s="34">
        <v>19</v>
      </c>
      <c r="B17" s="6" t="s">
        <v>66</v>
      </c>
      <c r="C17" s="75">
        <v>208</v>
      </c>
      <c r="D17" s="72">
        <f>C17/C32</f>
        <v>6.0641399416909623E-2</v>
      </c>
      <c r="E17" s="100">
        <v>7</v>
      </c>
      <c r="F17" s="19"/>
      <c r="G17" s="89"/>
      <c r="K17" s="19"/>
      <c r="O17" s="19"/>
    </row>
    <row r="18" spans="1:15" x14ac:dyDescent="0.2">
      <c r="A18" s="34">
        <v>23</v>
      </c>
      <c r="B18" s="6" t="s">
        <v>67</v>
      </c>
      <c r="C18" s="75">
        <v>61</v>
      </c>
      <c r="D18" s="72">
        <f>C18/C32</f>
        <v>1.7784256559766762E-2</v>
      </c>
      <c r="E18" s="100">
        <v>17</v>
      </c>
      <c r="F18" s="19"/>
      <c r="G18" s="88"/>
      <c r="K18" s="19"/>
      <c r="O18" s="19"/>
    </row>
    <row r="19" spans="1:15" x14ac:dyDescent="0.2">
      <c r="A19" s="34">
        <v>24</v>
      </c>
      <c r="B19" s="6" t="s">
        <v>68</v>
      </c>
      <c r="C19" s="75">
        <v>6</v>
      </c>
      <c r="D19" s="72">
        <f>C19/C32</f>
        <v>1.749271137026239E-3</v>
      </c>
      <c r="E19" s="100">
        <v>23</v>
      </c>
      <c r="F19" s="19"/>
      <c r="G19" s="88"/>
      <c r="K19" s="19"/>
      <c r="O19" s="19"/>
    </row>
    <row r="20" spans="1:15" x14ac:dyDescent="0.2">
      <c r="A20" s="34">
        <v>26</v>
      </c>
      <c r="B20" s="6" t="s">
        <v>69</v>
      </c>
      <c r="C20" s="75">
        <v>186</v>
      </c>
      <c r="D20" s="72">
        <f>C20/C32</f>
        <v>5.4227405247813408E-2</v>
      </c>
      <c r="E20" s="115">
        <v>8</v>
      </c>
      <c r="F20" s="19"/>
      <c r="G20" s="88"/>
      <c r="K20" s="19"/>
      <c r="O20" s="19"/>
    </row>
    <row r="21" spans="1:15" x14ac:dyDescent="0.2">
      <c r="A21" s="34">
        <v>27</v>
      </c>
      <c r="B21" s="6" t="s">
        <v>70</v>
      </c>
      <c r="C21" s="75">
        <v>40</v>
      </c>
      <c r="D21" s="72">
        <f>C21/C32</f>
        <v>1.1661807580174927E-2</v>
      </c>
      <c r="E21" s="115">
        <v>18</v>
      </c>
      <c r="F21" s="19"/>
      <c r="G21" s="88"/>
      <c r="K21" s="19"/>
      <c r="O21" s="19"/>
    </row>
    <row r="22" spans="1:15" x14ac:dyDescent="0.2">
      <c r="A22" s="34">
        <v>31</v>
      </c>
      <c r="B22" s="6" t="s">
        <v>117</v>
      </c>
      <c r="C22" s="75">
        <v>172</v>
      </c>
      <c r="D22" s="72">
        <f>C22/C32</f>
        <v>5.0145772594752183E-2</v>
      </c>
      <c r="E22" s="100">
        <v>9</v>
      </c>
      <c r="F22" s="19"/>
      <c r="G22" s="88"/>
      <c r="I22" s="84"/>
      <c r="K22" s="19"/>
      <c r="O22" s="19"/>
    </row>
    <row r="23" spans="1:15" x14ac:dyDescent="0.2">
      <c r="A23" s="34">
        <v>34</v>
      </c>
      <c r="B23" s="95" t="s">
        <v>120</v>
      </c>
      <c r="C23" s="75">
        <v>114</v>
      </c>
      <c r="D23" s="72">
        <f>C23/C32</f>
        <v>3.3236151603498541E-2</v>
      </c>
      <c r="E23" s="100">
        <v>10</v>
      </c>
      <c r="F23" s="19"/>
      <c r="G23" s="88"/>
      <c r="I23" s="84"/>
      <c r="K23" s="19"/>
      <c r="O23" s="19"/>
    </row>
    <row r="24" spans="1:15" x14ac:dyDescent="0.2">
      <c r="A24" s="34">
        <v>38</v>
      </c>
      <c r="B24" s="6" t="s">
        <v>71</v>
      </c>
      <c r="C24" s="75">
        <v>7</v>
      </c>
      <c r="D24" s="72">
        <f>C24/C32</f>
        <v>2.0408163265306124E-3</v>
      </c>
      <c r="E24" s="244" t="s">
        <v>690</v>
      </c>
      <c r="F24" s="19"/>
      <c r="G24" s="88"/>
      <c r="I24" s="84"/>
      <c r="K24" s="19"/>
      <c r="O24" s="19"/>
    </row>
    <row r="25" spans="1:15" x14ac:dyDescent="0.2">
      <c r="A25" s="34">
        <v>40</v>
      </c>
      <c r="B25" s="6" t="s">
        <v>85</v>
      </c>
      <c r="C25" s="75">
        <v>26</v>
      </c>
      <c r="D25" s="72">
        <f>C25/C32</f>
        <v>7.5801749271137029E-3</v>
      </c>
      <c r="E25" s="100">
        <v>20</v>
      </c>
      <c r="F25" s="19"/>
      <c r="G25" s="88"/>
      <c r="I25" s="84"/>
      <c r="K25" s="19"/>
      <c r="O25" s="19"/>
    </row>
    <row r="26" spans="1:15" x14ac:dyDescent="0.2">
      <c r="A26" s="34">
        <v>42</v>
      </c>
      <c r="B26" s="6" t="s">
        <v>55</v>
      </c>
      <c r="C26" s="75">
        <v>210</v>
      </c>
      <c r="D26" s="72">
        <f>C26/C32</f>
        <v>6.1224489795918366E-2</v>
      </c>
      <c r="E26" s="115">
        <v>6</v>
      </c>
      <c r="F26" s="19"/>
      <c r="G26" s="88"/>
      <c r="I26" s="84"/>
      <c r="K26" s="19"/>
      <c r="O26" s="19"/>
    </row>
    <row r="27" spans="1:15" x14ac:dyDescent="0.2">
      <c r="A27" s="34">
        <v>44</v>
      </c>
      <c r="B27" s="110" t="s">
        <v>417</v>
      </c>
      <c r="C27" s="75">
        <v>29</v>
      </c>
      <c r="D27" s="72">
        <f>C27/C32</f>
        <v>8.4548104956268227E-3</v>
      </c>
      <c r="E27" s="115">
        <v>19</v>
      </c>
      <c r="F27" s="19"/>
      <c r="G27" s="88"/>
      <c r="I27" s="84"/>
      <c r="K27" s="19"/>
      <c r="O27" s="19"/>
    </row>
    <row r="28" spans="1:15" x14ac:dyDescent="0.2">
      <c r="A28" s="34" t="s">
        <v>72</v>
      </c>
      <c r="B28" s="6" t="s">
        <v>73</v>
      </c>
      <c r="C28" s="6">
        <v>280</v>
      </c>
      <c r="D28" s="72">
        <f>C28/C32</f>
        <v>8.1632653061224483E-2</v>
      </c>
      <c r="E28" s="100">
        <v>5</v>
      </c>
      <c r="F28" s="19"/>
      <c r="G28" s="88"/>
      <c r="L28" s="65"/>
      <c r="O28" s="19"/>
    </row>
    <row r="29" spans="1:15" x14ac:dyDescent="0.2">
      <c r="A29" s="34">
        <v>50</v>
      </c>
      <c r="B29" s="6" t="s">
        <v>74</v>
      </c>
      <c r="C29" s="6">
        <v>99</v>
      </c>
      <c r="D29" s="72">
        <f>C29/C32</f>
        <v>2.8862973760932945E-2</v>
      </c>
      <c r="E29" s="115">
        <v>12</v>
      </c>
      <c r="F29" s="19"/>
      <c r="G29" s="88"/>
      <c r="K29" s="19"/>
      <c r="L29" s="65"/>
      <c r="M29" s="65"/>
      <c r="O29" s="19"/>
    </row>
    <row r="30" spans="1:15" x14ac:dyDescent="0.2">
      <c r="A30" s="34">
        <v>51</v>
      </c>
      <c r="B30" s="6" t="s">
        <v>75</v>
      </c>
      <c r="C30" s="6">
        <v>562</v>
      </c>
      <c r="D30" s="72">
        <f>C30/C32</f>
        <v>0.16384839650145772</v>
      </c>
      <c r="E30" s="100">
        <v>1</v>
      </c>
      <c r="F30" s="19"/>
      <c r="G30" s="88"/>
      <c r="K30" s="19"/>
      <c r="O30" s="19"/>
    </row>
    <row r="31" spans="1:15" x14ac:dyDescent="0.2">
      <c r="A31" s="35">
        <v>52</v>
      </c>
      <c r="B31" s="15" t="s">
        <v>76</v>
      </c>
      <c r="C31" s="15">
        <v>377</v>
      </c>
      <c r="D31" s="73">
        <f>C31/C32</f>
        <v>0.10991253644314869</v>
      </c>
      <c r="E31" s="101">
        <v>2</v>
      </c>
      <c r="F31" s="19"/>
      <c r="G31" s="88"/>
      <c r="K31" s="19"/>
      <c r="O31" s="19"/>
    </row>
    <row r="32" spans="1:15" x14ac:dyDescent="0.2">
      <c r="A32" s="1" t="s">
        <v>1</v>
      </c>
      <c r="C32">
        <f>SUM(C8:C31)</f>
        <v>3430</v>
      </c>
      <c r="D32" s="70">
        <f>SUM(D8:D31)</f>
        <v>0.99999999999999989</v>
      </c>
      <c r="F32" s="19"/>
      <c r="O32" s="19"/>
    </row>
    <row r="33" spans="1:15" x14ac:dyDescent="0.2">
      <c r="A33" s="42"/>
      <c r="B33" s="19"/>
      <c r="F33" s="19"/>
      <c r="I33" s="84"/>
      <c r="K33" s="19"/>
      <c r="L33" s="19"/>
      <c r="M33" s="19"/>
      <c r="N33" s="19"/>
      <c r="O33" s="19"/>
    </row>
    <row r="34" spans="1:15" x14ac:dyDescent="0.2">
      <c r="A34" s="42"/>
      <c r="B34" s="19"/>
      <c r="C34" s="19"/>
      <c r="D34" s="19"/>
      <c r="E34" s="20"/>
      <c r="F34" s="19"/>
      <c r="G34" s="87"/>
      <c r="I34" s="84"/>
      <c r="K34" s="19"/>
      <c r="L34" s="19"/>
      <c r="M34" s="19"/>
      <c r="N34" s="19"/>
      <c r="O34" s="19"/>
    </row>
    <row r="35" spans="1:15" x14ac:dyDescent="0.2">
      <c r="G35" s="89"/>
      <c r="I35" s="84"/>
    </row>
    <row r="36" spans="1:15" x14ac:dyDescent="0.2">
      <c r="G36" s="89"/>
    </row>
    <row r="37" spans="1:15" x14ac:dyDescent="0.2">
      <c r="G37" s="89"/>
    </row>
    <row r="38" spans="1:15" x14ac:dyDescent="0.2">
      <c r="G38" s="88"/>
      <c r="I38" s="84"/>
    </row>
    <row r="39" spans="1:15" x14ac:dyDescent="0.2">
      <c r="G39" s="88"/>
      <c r="I39" s="84"/>
    </row>
    <row r="40" spans="1:15" x14ac:dyDescent="0.2">
      <c r="G40" s="88"/>
      <c r="I40" s="84"/>
    </row>
    <row r="41" spans="1:15" x14ac:dyDescent="0.2">
      <c r="G41" s="88"/>
    </row>
    <row r="42" spans="1:15" x14ac:dyDescent="0.2">
      <c r="G42" s="88"/>
    </row>
    <row r="43" spans="1:15" x14ac:dyDescent="0.2">
      <c r="G43" s="88"/>
    </row>
    <row r="44" spans="1:15" x14ac:dyDescent="0.2">
      <c r="G44" s="88"/>
    </row>
    <row r="45" spans="1:15" x14ac:dyDescent="0.2">
      <c r="G45" s="88"/>
    </row>
    <row r="46" spans="1:15" x14ac:dyDescent="0.2">
      <c r="G46" s="88"/>
    </row>
    <row r="47" spans="1:15" x14ac:dyDescent="0.2">
      <c r="G47" s="88"/>
    </row>
    <row r="48" spans="1:15" x14ac:dyDescent="0.2">
      <c r="G48" s="88"/>
    </row>
    <row r="49" spans="7:9" x14ac:dyDescent="0.2">
      <c r="I49" s="84"/>
    </row>
    <row r="50" spans="7:9" x14ac:dyDescent="0.2">
      <c r="G50" s="90"/>
      <c r="I50" s="84"/>
    </row>
    <row r="51" spans="7:9" x14ac:dyDescent="0.2">
      <c r="G51" s="87"/>
      <c r="I51" s="84"/>
    </row>
    <row r="52" spans="7:9" x14ac:dyDescent="0.2">
      <c r="G52" s="90"/>
      <c r="I52" s="84"/>
    </row>
    <row r="53" spans="7:9" x14ac:dyDescent="0.2">
      <c r="G53" s="90"/>
    </row>
    <row r="54" spans="7:9" x14ac:dyDescent="0.2">
      <c r="G54" s="90"/>
    </row>
    <row r="55" spans="7:9" x14ac:dyDescent="0.2">
      <c r="G55" s="88"/>
    </row>
    <row r="56" spans="7:9" x14ac:dyDescent="0.2">
      <c r="G56" s="89"/>
    </row>
    <row r="57" spans="7:9" x14ac:dyDescent="0.2">
      <c r="G57" s="89"/>
    </row>
    <row r="58" spans="7:9" x14ac:dyDescent="0.2">
      <c r="G58" s="88"/>
    </row>
    <row r="59" spans="7:9" x14ac:dyDescent="0.2">
      <c r="G59" s="87"/>
    </row>
    <row r="60" spans="7:9" x14ac:dyDescent="0.2">
      <c r="G60" s="90"/>
    </row>
    <row r="61" spans="7:9" x14ac:dyDescent="0.2">
      <c r="G61" s="90"/>
    </row>
    <row r="62" spans="7:9" x14ac:dyDescent="0.2">
      <c r="G62" s="88"/>
      <c r="I62" s="84"/>
    </row>
    <row r="63" spans="7:9" x14ac:dyDescent="0.2">
      <c r="G63" s="88"/>
      <c r="I63" s="84"/>
    </row>
    <row r="64" spans="7:9" x14ac:dyDescent="0.2">
      <c r="G64" s="88"/>
      <c r="I64" s="84"/>
    </row>
    <row r="65" spans="7:9" x14ac:dyDescent="0.2">
      <c r="G65" s="88"/>
      <c r="I65" s="84"/>
    </row>
    <row r="66" spans="7:9" x14ac:dyDescent="0.2">
      <c r="G66" s="88"/>
      <c r="I66" s="84"/>
    </row>
    <row r="67" spans="7:9" x14ac:dyDescent="0.2">
      <c r="G67" s="88"/>
      <c r="I67" s="84"/>
    </row>
    <row r="68" spans="7:9" x14ac:dyDescent="0.2">
      <c r="G68" s="88"/>
    </row>
    <row r="69" spans="7:9" x14ac:dyDescent="0.2">
      <c r="G69" s="88"/>
    </row>
    <row r="70" spans="7:9" x14ac:dyDescent="0.2">
      <c r="G70" s="88"/>
    </row>
    <row r="71" spans="7:9" x14ac:dyDescent="0.2">
      <c r="G71" s="88"/>
    </row>
    <row r="72" spans="7:9" x14ac:dyDescent="0.2">
      <c r="G72" s="88"/>
    </row>
    <row r="73" spans="7:9" x14ac:dyDescent="0.2">
      <c r="G73" s="88"/>
    </row>
    <row r="74" spans="7:9" x14ac:dyDescent="0.2">
      <c r="G74" s="88"/>
    </row>
    <row r="75" spans="7:9" x14ac:dyDescent="0.2">
      <c r="G75" s="88"/>
    </row>
    <row r="76" spans="7:9" x14ac:dyDescent="0.2">
      <c r="G76" s="88"/>
    </row>
    <row r="77" spans="7:9" x14ac:dyDescent="0.2">
      <c r="G77" s="88"/>
    </row>
    <row r="78" spans="7:9" x14ac:dyDescent="0.2">
      <c r="G78" s="88"/>
    </row>
    <row r="79" spans="7:9" x14ac:dyDescent="0.2">
      <c r="G79" s="88"/>
    </row>
    <row r="80" spans="7:9" x14ac:dyDescent="0.2">
      <c r="G80" s="88"/>
    </row>
    <row r="81" spans="7:8" x14ac:dyDescent="0.2">
      <c r="G81" s="88"/>
    </row>
    <row r="82" spans="7:8" x14ac:dyDescent="0.2">
      <c r="G82" s="88"/>
    </row>
    <row r="83" spans="7:8" x14ac:dyDescent="0.2">
      <c r="G83" s="88"/>
    </row>
    <row r="84" spans="7:8" x14ac:dyDescent="0.2">
      <c r="G84" s="88"/>
    </row>
    <row r="85" spans="7:8" x14ac:dyDescent="0.2">
      <c r="G85" s="88"/>
    </row>
    <row r="86" spans="7:8" x14ac:dyDescent="0.2">
      <c r="G86" s="88"/>
    </row>
    <row r="87" spans="7:8" x14ac:dyDescent="0.2">
      <c r="G87" s="88"/>
    </row>
    <row r="88" spans="7:8" x14ac:dyDescent="0.2">
      <c r="G88" s="88"/>
    </row>
    <row r="89" spans="7:8" x14ac:dyDescent="0.2">
      <c r="G89" s="88"/>
    </row>
    <row r="90" spans="7:8" x14ac:dyDescent="0.2">
      <c r="G90" s="88"/>
    </row>
    <row r="91" spans="7:8" x14ac:dyDescent="0.2">
      <c r="G91" s="88"/>
    </row>
    <row r="92" spans="7:8" x14ac:dyDescent="0.2">
      <c r="G92" s="88"/>
    </row>
    <row r="93" spans="7:8" x14ac:dyDescent="0.2">
      <c r="G93" s="88"/>
    </row>
    <row r="94" spans="7:8" x14ac:dyDescent="0.2">
      <c r="G94" s="88"/>
      <c r="H94">
        <v>3430</v>
      </c>
    </row>
    <row r="95" spans="7:8" x14ac:dyDescent="0.2">
      <c r="G95" s="88"/>
    </row>
    <row r="96" spans="7:8" x14ac:dyDescent="0.2">
      <c r="G96" s="88"/>
    </row>
    <row r="97" spans="7:7" x14ac:dyDescent="0.2">
      <c r="G97" s="88"/>
    </row>
    <row r="98" spans="7:7" x14ac:dyDescent="0.2">
      <c r="G98" s="88"/>
    </row>
    <row r="99" spans="7:7" x14ac:dyDescent="0.2">
      <c r="G99" s="88"/>
    </row>
    <row r="100" spans="7:7" x14ac:dyDescent="0.2">
      <c r="G100" s="88"/>
    </row>
    <row r="101" spans="7:7" x14ac:dyDescent="0.2">
      <c r="G101" s="88"/>
    </row>
    <row r="102" spans="7:7" x14ac:dyDescent="0.2">
      <c r="G102" s="88"/>
    </row>
    <row r="103" spans="7:7" x14ac:dyDescent="0.2">
      <c r="G103" s="88"/>
    </row>
    <row r="104" spans="7:7" x14ac:dyDescent="0.2">
      <c r="G104" s="88"/>
    </row>
    <row r="105" spans="7:7" x14ac:dyDescent="0.2">
      <c r="G105" s="88"/>
    </row>
    <row r="106" spans="7:7" x14ac:dyDescent="0.2">
      <c r="G106" s="88"/>
    </row>
    <row r="107" spans="7:7" x14ac:dyDescent="0.2">
      <c r="G107" s="88"/>
    </row>
    <row r="108" spans="7:7" x14ac:dyDescent="0.2">
      <c r="G108" s="88"/>
    </row>
    <row r="109" spans="7:7" x14ac:dyDescent="0.2">
      <c r="G109" s="88"/>
    </row>
    <row r="110" spans="7:7" x14ac:dyDescent="0.2">
      <c r="G110" s="88"/>
    </row>
    <row r="111" spans="7:7" x14ac:dyDescent="0.2">
      <c r="G111" s="88"/>
    </row>
    <row r="112" spans="7:7" x14ac:dyDescent="0.2">
      <c r="G112" s="88"/>
    </row>
    <row r="113" spans="7:7" x14ac:dyDescent="0.2">
      <c r="G113" s="88"/>
    </row>
    <row r="114" spans="7:7" x14ac:dyDescent="0.2">
      <c r="G114" s="88"/>
    </row>
    <row r="115" spans="7:7" x14ac:dyDescent="0.2">
      <c r="G115" s="88"/>
    </row>
    <row r="116" spans="7:7" x14ac:dyDescent="0.2">
      <c r="G116" s="88"/>
    </row>
    <row r="117" spans="7:7" x14ac:dyDescent="0.2">
      <c r="G117" s="88"/>
    </row>
    <row r="118" spans="7:7" x14ac:dyDescent="0.2">
      <c r="G118" s="88"/>
    </row>
    <row r="119" spans="7:7" x14ac:dyDescent="0.2">
      <c r="G119" s="88"/>
    </row>
    <row r="120" spans="7:7" x14ac:dyDescent="0.2">
      <c r="G120" s="88"/>
    </row>
    <row r="121" spans="7:7" x14ac:dyDescent="0.2">
      <c r="G121" s="88"/>
    </row>
    <row r="122" spans="7:7" x14ac:dyDescent="0.2">
      <c r="G122" s="88"/>
    </row>
    <row r="123" spans="7:7" x14ac:dyDescent="0.2">
      <c r="G123" s="88"/>
    </row>
    <row r="124" spans="7:7" x14ac:dyDescent="0.2">
      <c r="G124" s="88"/>
    </row>
    <row r="125" spans="7:7" x14ac:dyDescent="0.2">
      <c r="G125" s="88"/>
    </row>
    <row r="126" spans="7:7" x14ac:dyDescent="0.2">
      <c r="G126" s="88"/>
    </row>
    <row r="127" spans="7:7" x14ac:dyDescent="0.2">
      <c r="G127" s="88"/>
    </row>
    <row r="128" spans="7:7" x14ac:dyDescent="0.2">
      <c r="G128" s="88"/>
    </row>
    <row r="129" spans="7:7" x14ac:dyDescent="0.2">
      <c r="G129" s="88"/>
    </row>
    <row r="130" spans="7:7" x14ac:dyDescent="0.2">
      <c r="G130" s="88"/>
    </row>
    <row r="131" spans="7:7" x14ac:dyDescent="0.2">
      <c r="G131" s="88"/>
    </row>
    <row r="132" spans="7:7" x14ac:dyDescent="0.2">
      <c r="G132" s="88"/>
    </row>
    <row r="133" spans="7:7" x14ac:dyDescent="0.2">
      <c r="G133" s="88"/>
    </row>
    <row r="134" spans="7:7" x14ac:dyDescent="0.2">
      <c r="G134" s="88"/>
    </row>
    <row r="135" spans="7:7" x14ac:dyDescent="0.2">
      <c r="G135" s="88"/>
    </row>
    <row r="136" spans="7:7" x14ac:dyDescent="0.2">
      <c r="G136" s="88"/>
    </row>
    <row r="137" spans="7:7" x14ac:dyDescent="0.2">
      <c r="G137" s="88"/>
    </row>
    <row r="138" spans="7:7" x14ac:dyDescent="0.2">
      <c r="G138" s="88"/>
    </row>
    <row r="139" spans="7:7" x14ac:dyDescent="0.2">
      <c r="G139" s="88"/>
    </row>
    <row r="140" spans="7:7" x14ac:dyDescent="0.2">
      <c r="G140" s="88"/>
    </row>
    <row r="141" spans="7:7" x14ac:dyDescent="0.2">
      <c r="G141" s="88"/>
    </row>
    <row r="142" spans="7:7" x14ac:dyDescent="0.2">
      <c r="G142" s="88"/>
    </row>
    <row r="143" spans="7:7" x14ac:dyDescent="0.2">
      <c r="G143" s="88"/>
    </row>
    <row r="144" spans="7:7" x14ac:dyDescent="0.2">
      <c r="G144" s="88"/>
    </row>
    <row r="145" spans="7:7" x14ac:dyDescent="0.2">
      <c r="G145" s="88"/>
    </row>
    <row r="146" spans="7:7" x14ac:dyDescent="0.2">
      <c r="G146" s="88"/>
    </row>
    <row r="147" spans="7:7" x14ac:dyDescent="0.2">
      <c r="G147" s="88"/>
    </row>
    <row r="148" spans="7:7" x14ac:dyDescent="0.2">
      <c r="G148" s="88"/>
    </row>
    <row r="149" spans="7:7" x14ac:dyDescent="0.2">
      <c r="G149" s="88"/>
    </row>
    <row r="150" spans="7:7" x14ac:dyDescent="0.2">
      <c r="G150" s="88"/>
    </row>
    <row r="151" spans="7:7" x14ac:dyDescent="0.2">
      <c r="G151" s="88"/>
    </row>
    <row r="152" spans="7:7" x14ac:dyDescent="0.2">
      <c r="G152" s="88"/>
    </row>
    <row r="153" spans="7:7" x14ac:dyDescent="0.2">
      <c r="G153" s="88"/>
    </row>
    <row r="154" spans="7:7" x14ac:dyDescent="0.2">
      <c r="G154" s="88"/>
    </row>
    <row r="155" spans="7:7" x14ac:dyDescent="0.2">
      <c r="G155" s="88"/>
    </row>
    <row r="156" spans="7:7" x14ac:dyDescent="0.2">
      <c r="G156" s="88"/>
    </row>
    <row r="157" spans="7:7" x14ac:dyDescent="0.2">
      <c r="G157" s="88"/>
    </row>
    <row r="158" spans="7:7" x14ac:dyDescent="0.2">
      <c r="G158" s="88"/>
    </row>
    <row r="159" spans="7:7" x14ac:dyDescent="0.2">
      <c r="G159" s="88"/>
    </row>
    <row r="160" spans="7:7" x14ac:dyDescent="0.2">
      <c r="G160" s="88"/>
    </row>
    <row r="161" spans="7:7" x14ac:dyDescent="0.2">
      <c r="G161" s="88"/>
    </row>
    <row r="162" spans="7:7" x14ac:dyDescent="0.2">
      <c r="G162" s="88"/>
    </row>
    <row r="163" spans="7:7" x14ac:dyDescent="0.2">
      <c r="G163" s="88"/>
    </row>
    <row r="164" spans="7:7" x14ac:dyDescent="0.2">
      <c r="G164" s="88"/>
    </row>
    <row r="165" spans="7:7" x14ac:dyDescent="0.2">
      <c r="G165" s="88"/>
    </row>
    <row r="166" spans="7:7" x14ac:dyDescent="0.2">
      <c r="G166" s="88"/>
    </row>
    <row r="167" spans="7:7" x14ac:dyDescent="0.2">
      <c r="G167" s="88"/>
    </row>
    <row r="168" spans="7:7" x14ac:dyDescent="0.2">
      <c r="G168" s="88"/>
    </row>
    <row r="169" spans="7:7" x14ac:dyDescent="0.2">
      <c r="G169" s="88"/>
    </row>
    <row r="170" spans="7:7" x14ac:dyDescent="0.2">
      <c r="G170" s="88"/>
    </row>
    <row r="171" spans="7:7" x14ac:dyDescent="0.2">
      <c r="G171" s="88"/>
    </row>
    <row r="172" spans="7:7" x14ac:dyDescent="0.2">
      <c r="G172" s="88"/>
    </row>
    <row r="173" spans="7:7" x14ac:dyDescent="0.2">
      <c r="G173" s="88"/>
    </row>
    <row r="174" spans="7:7" x14ac:dyDescent="0.2">
      <c r="G174" s="88"/>
    </row>
    <row r="175" spans="7:7" x14ac:dyDescent="0.2">
      <c r="G175" s="88"/>
    </row>
    <row r="176" spans="7:7" x14ac:dyDescent="0.2">
      <c r="G176" s="88"/>
    </row>
    <row r="177" spans="7:7" x14ac:dyDescent="0.2">
      <c r="G177" s="88"/>
    </row>
    <row r="178" spans="7:7" x14ac:dyDescent="0.2">
      <c r="G178" s="88"/>
    </row>
    <row r="179" spans="7:7" x14ac:dyDescent="0.2">
      <c r="G179" s="88"/>
    </row>
    <row r="180" spans="7:7" x14ac:dyDescent="0.2">
      <c r="G180" s="88"/>
    </row>
    <row r="181" spans="7:7" x14ac:dyDescent="0.2">
      <c r="G181" s="88"/>
    </row>
    <row r="182" spans="7:7" x14ac:dyDescent="0.2">
      <c r="G182" s="88"/>
    </row>
    <row r="183" spans="7:7" x14ac:dyDescent="0.2">
      <c r="G183" s="88"/>
    </row>
    <row r="184" spans="7:7" x14ac:dyDescent="0.2">
      <c r="G184" s="88"/>
    </row>
    <row r="185" spans="7:7" x14ac:dyDescent="0.2">
      <c r="G185" s="88"/>
    </row>
    <row r="186" spans="7:7" x14ac:dyDescent="0.2">
      <c r="G186" s="88"/>
    </row>
    <row r="187" spans="7:7" x14ac:dyDescent="0.2">
      <c r="G187" s="88"/>
    </row>
    <row r="188" spans="7:7" x14ac:dyDescent="0.2">
      <c r="G188" s="88"/>
    </row>
    <row r="189" spans="7:7" x14ac:dyDescent="0.2">
      <c r="G189" s="88"/>
    </row>
    <row r="190" spans="7:7" x14ac:dyDescent="0.2">
      <c r="G190" s="88"/>
    </row>
    <row r="191" spans="7:7" x14ac:dyDescent="0.2">
      <c r="G191" s="88"/>
    </row>
    <row r="192" spans="7:7" x14ac:dyDescent="0.2">
      <c r="G192" s="88"/>
    </row>
    <row r="193" spans="7:7" x14ac:dyDescent="0.2">
      <c r="G193" s="88"/>
    </row>
    <row r="194" spans="7:7" x14ac:dyDescent="0.2">
      <c r="G194" s="88"/>
    </row>
    <row r="195" spans="7:7" x14ac:dyDescent="0.2">
      <c r="G195" s="88"/>
    </row>
    <row r="196" spans="7:7" x14ac:dyDescent="0.2">
      <c r="G196" s="88"/>
    </row>
    <row r="197" spans="7:7" x14ac:dyDescent="0.2">
      <c r="G197" s="88"/>
    </row>
    <row r="198" spans="7:7" x14ac:dyDescent="0.2">
      <c r="G198" s="88"/>
    </row>
    <row r="199" spans="7:7" x14ac:dyDescent="0.2">
      <c r="G199" s="88"/>
    </row>
    <row r="200" spans="7:7" x14ac:dyDescent="0.2">
      <c r="G200" s="88"/>
    </row>
    <row r="201" spans="7:7" x14ac:dyDescent="0.2">
      <c r="G201" s="88"/>
    </row>
    <row r="202" spans="7:7" x14ac:dyDescent="0.2">
      <c r="G202" s="88"/>
    </row>
    <row r="203" spans="7:7" x14ac:dyDescent="0.2">
      <c r="G203" s="88"/>
    </row>
    <row r="204" spans="7:7" x14ac:dyDescent="0.2">
      <c r="G204" s="88"/>
    </row>
    <row r="205" spans="7:7" x14ac:dyDescent="0.2">
      <c r="G205" s="88"/>
    </row>
    <row r="206" spans="7:7" x14ac:dyDescent="0.2">
      <c r="G206" s="88"/>
    </row>
    <row r="207" spans="7:7" x14ac:dyDescent="0.2">
      <c r="G207" s="88"/>
    </row>
    <row r="208" spans="7:7" x14ac:dyDescent="0.2">
      <c r="G208" s="88"/>
    </row>
    <row r="209" spans="7:7" x14ac:dyDescent="0.2">
      <c r="G209" s="88"/>
    </row>
    <row r="210" spans="7:7" x14ac:dyDescent="0.2">
      <c r="G210" s="88"/>
    </row>
    <row r="211" spans="7:7" x14ac:dyDescent="0.2">
      <c r="G211" s="88"/>
    </row>
    <row r="212" spans="7:7" x14ac:dyDescent="0.2">
      <c r="G212" s="88"/>
    </row>
    <row r="213" spans="7:7" x14ac:dyDescent="0.2">
      <c r="G213" s="88"/>
    </row>
    <row r="214" spans="7:7" x14ac:dyDescent="0.2">
      <c r="G214" s="88"/>
    </row>
    <row r="215" spans="7:7" x14ac:dyDescent="0.2">
      <c r="G215" s="88"/>
    </row>
    <row r="216" spans="7:7" x14ac:dyDescent="0.2">
      <c r="G216" s="88"/>
    </row>
    <row r="217" spans="7:7" x14ac:dyDescent="0.2">
      <c r="G217" s="88"/>
    </row>
    <row r="218" spans="7:7" x14ac:dyDescent="0.2">
      <c r="G218" s="88"/>
    </row>
    <row r="219" spans="7:7" x14ac:dyDescent="0.2">
      <c r="G219" s="88"/>
    </row>
    <row r="220" spans="7:7" x14ac:dyDescent="0.2">
      <c r="G220" s="88"/>
    </row>
    <row r="221" spans="7:7" x14ac:dyDescent="0.2">
      <c r="G221" s="88"/>
    </row>
    <row r="222" spans="7:7" x14ac:dyDescent="0.2">
      <c r="G222" s="88"/>
    </row>
    <row r="223" spans="7:7" x14ac:dyDescent="0.2">
      <c r="G223" s="88"/>
    </row>
    <row r="224" spans="7:7" x14ac:dyDescent="0.2">
      <c r="G224" s="88"/>
    </row>
    <row r="225" spans="7:7" x14ac:dyDescent="0.2">
      <c r="G225" s="88"/>
    </row>
    <row r="226" spans="7:7" x14ac:dyDescent="0.2">
      <c r="G226" s="88"/>
    </row>
    <row r="227" spans="7:7" x14ac:dyDescent="0.2">
      <c r="G227" s="88"/>
    </row>
    <row r="228" spans="7:7" x14ac:dyDescent="0.2">
      <c r="G228" s="88"/>
    </row>
    <row r="229" spans="7:7" x14ac:dyDescent="0.2">
      <c r="G229" s="88"/>
    </row>
    <row r="230" spans="7:7" x14ac:dyDescent="0.2">
      <c r="G230" s="88"/>
    </row>
    <row r="231" spans="7:7" x14ac:dyDescent="0.2">
      <c r="G231" s="88"/>
    </row>
    <row r="232" spans="7:7" x14ac:dyDescent="0.2">
      <c r="G232" s="88"/>
    </row>
    <row r="233" spans="7:7" x14ac:dyDescent="0.2">
      <c r="G233" s="88"/>
    </row>
    <row r="234" spans="7:7" x14ac:dyDescent="0.2">
      <c r="G234" s="88"/>
    </row>
    <row r="235" spans="7:7" x14ac:dyDescent="0.2">
      <c r="G235" s="88"/>
    </row>
    <row r="236" spans="7:7" x14ac:dyDescent="0.2">
      <c r="G236" s="88"/>
    </row>
    <row r="237" spans="7:7" x14ac:dyDescent="0.2">
      <c r="G237" s="88"/>
    </row>
    <row r="238" spans="7:7" x14ac:dyDescent="0.2">
      <c r="G238" s="88"/>
    </row>
    <row r="239" spans="7:7" x14ac:dyDescent="0.2">
      <c r="G239" s="88"/>
    </row>
    <row r="240" spans="7:7" x14ac:dyDescent="0.2">
      <c r="G240" s="88"/>
    </row>
    <row r="241" spans="7:7" x14ac:dyDescent="0.2">
      <c r="G241" s="88"/>
    </row>
    <row r="242" spans="7:7" x14ac:dyDescent="0.2">
      <c r="G242" s="88"/>
    </row>
    <row r="243" spans="7:7" x14ac:dyDescent="0.2">
      <c r="G243" s="88"/>
    </row>
    <row r="244" spans="7:7" x14ac:dyDescent="0.2">
      <c r="G244" s="88"/>
    </row>
    <row r="245" spans="7:7" x14ac:dyDescent="0.2">
      <c r="G245" s="88"/>
    </row>
    <row r="246" spans="7:7" x14ac:dyDescent="0.2">
      <c r="G246" s="88"/>
    </row>
    <row r="247" spans="7:7" x14ac:dyDescent="0.2">
      <c r="G247" s="88"/>
    </row>
    <row r="248" spans="7:7" x14ac:dyDescent="0.2">
      <c r="G248" s="88"/>
    </row>
    <row r="249" spans="7:7" x14ac:dyDescent="0.2">
      <c r="G249" s="88"/>
    </row>
    <row r="250" spans="7:7" x14ac:dyDescent="0.2">
      <c r="G250" s="88"/>
    </row>
    <row r="251" spans="7:7" x14ac:dyDescent="0.2">
      <c r="G251" s="88"/>
    </row>
    <row r="252" spans="7:7" x14ac:dyDescent="0.2">
      <c r="G252" s="88"/>
    </row>
    <row r="253" spans="7:7" x14ac:dyDescent="0.2">
      <c r="G253" s="88"/>
    </row>
    <row r="254" spans="7:7" x14ac:dyDescent="0.2">
      <c r="G254" s="88"/>
    </row>
    <row r="255" spans="7:7" x14ac:dyDescent="0.2">
      <c r="G255" s="88"/>
    </row>
    <row r="256" spans="7:7" x14ac:dyDescent="0.2">
      <c r="G256" s="88"/>
    </row>
    <row r="257" spans="7:7" x14ac:dyDescent="0.2">
      <c r="G257" s="88"/>
    </row>
    <row r="258" spans="7:7" x14ac:dyDescent="0.2">
      <c r="G258" s="88"/>
    </row>
    <row r="259" spans="7:7" x14ac:dyDescent="0.2">
      <c r="G259" s="88"/>
    </row>
    <row r="260" spans="7:7" x14ac:dyDescent="0.2">
      <c r="G260" s="88"/>
    </row>
    <row r="261" spans="7:7" x14ac:dyDescent="0.2">
      <c r="G261" s="88"/>
    </row>
    <row r="262" spans="7:7" x14ac:dyDescent="0.2">
      <c r="G262" s="88"/>
    </row>
    <row r="263" spans="7:7" x14ac:dyDescent="0.2">
      <c r="G263" s="88"/>
    </row>
    <row r="264" spans="7:7" x14ac:dyDescent="0.2">
      <c r="G264" s="88"/>
    </row>
    <row r="265" spans="7:7" x14ac:dyDescent="0.2">
      <c r="G265" s="88"/>
    </row>
    <row r="266" spans="7:7" x14ac:dyDescent="0.2">
      <c r="G266" s="88"/>
    </row>
    <row r="267" spans="7:7" x14ac:dyDescent="0.2">
      <c r="G267" s="88"/>
    </row>
    <row r="268" spans="7:7" x14ac:dyDescent="0.2">
      <c r="G268" s="88"/>
    </row>
    <row r="269" spans="7:7" x14ac:dyDescent="0.2">
      <c r="G269" s="88"/>
    </row>
    <row r="270" spans="7:7" x14ac:dyDescent="0.2">
      <c r="G270" s="88"/>
    </row>
    <row r="271" spans="7:7" x14ac:dyDescent="0.2">
      <c r="G271" s="88"/>
    </row>
    <row r="272" spans="7:7" x14ac:dyDescent="0.2">
      <c r="G272" s="88"/>
    </row>
    <row r="273" spans="7:7" x14ac:dyDescent="0.2">
      <c r="G273" s="88"/>
    </row>
    <row r="274" spans="7:7" x14ac:dyDescent="0.2">
      <c r="G274" s="88"/>
    </row>
    <row r="275" spans="7:7" x14ac:dyDescent="0.2">
      <c r="G275" s="88"/>
    </row>
    <row r="276" spans="7:7" x14ac:dyDescent="0.2">
      <c r="G276" s="88"/>
    </row>
    <row r="277" spans="7:7" x14ac:dyDescent="0.2">
      <c r="G277" s="88"/>
    </row>
    <row r="278" spans="7:7" x14ac:dyDescent="0.2">
      <c r="G278" s="88"/>
    </row>
    <row r="279" spans="7:7" x14ac:dyDescent="0.2">
      <c r="G279" s="88"/>
    </row>
    <row r="280" spans="7:7" x14ac:dyDescent="0.2">
      <c r="G280" s="88"/>
    </row>
    <row r="281" spans="7:7" x14ac:dyDescent="0.2">
      <c r="G281" s="88"/>
    </row>
    <row r="282" spans="7:7" x14ac:dyDescent="0.2">
      <c r="G282" s="88"/>
    </row>
    <row r="283" spans="7:7" x14ac:dyDescent="0.2">
      <c r="G283" s="88"/>
    </row>
    <row r="284" spans="7:7" x14ac:dyDescent="0.2">
      <c r="G284" s="88"/>
    </row>
    <row r="285" spans="7:7" x14ac:dyDescent="0.2">
      <c r="G285" s="88"/>
    </row>
    <row r="286" spans="7:7" x14ac:dyDescent="0.2">
      <c r="G286" s="88"/>
    </row>
    <row r="287" spans="7:7" x14ac:dyDescent="0.2">
      <c r="G287" s="88"/>
    </row>
    <row r="288" spans="7:7" x14ac:dyDescent="0.2">
      <c r="G288" s="88"/>
    </row>
    <row r="289" spans="7:7" x14ac:dyDescent="0.2">
      <c r="G289" s="88"/>
    </row>
    <row r="290" spans="7:7" x14ac:dyDescent="0.2">
      <c r="G290" s="88"/>
    </row>
    <row r="291" spans="7:7" x14ac:dyDescent="0.2">
      <c r="G291" s="88"/>
    </row>
    <row r="292" spans="7:7" x14ac:dyDescent="0.2">
      <c r="G292" s="88"/>
    </row>
    <row r="293" spans="7:7" x14ac:dyDescent="0.2">
      <c r="G293" s="88"/>
    </row>
    <row r="294" spans="7:7" x14ac:dyDescent="0.2">
      <c r="G294" s="88"/>
    </row>
    <row r="295" spans="7:7" x14ac:dyDescent="0.2">
      <c r="G295" s="88"/>
    </row>
    <row r="296" spans="7:7" x14ac:dyDescent="0.2">
      <c r="G296" s="88"/>
    </row>
    <row r="297" spans="7:7" x14ac:dyDescent="0.2">
      <c r="G297" s="88"/>
    </row>
    <row r="298" spans="7:7" x14ac:dyDescent="0.2">
      <c r="G298" s="88"/>
    </row>
    <row r="299" spans="7:7" x14ac:dyDescent="0.2">
      <c r="G299" s="88"/>
    </row>
    <row r="300" spans="7:7" x14ac:dyDescent="0.2">
      <c r="G300" s="88"/>
    </row>
    <row r="301" spans="7:7" x14ac:dyDescent="0.2">
      <c r="G301" s="88"/>
    </row>
    <row r="302" spans="7:7" x14ac:dyDescent="0.2">
      <c r="G302" s="88"/>
    </row>
    <row r="303" spans="7:7" x14ac:dyDescent="0.2">
      <c r="G303" s="88"/>
    </row>
    <row r="304" spans="7:7" x14ac:dyDescent="0.2">
      <c r="G304" s="88"/>
    </row>
    <row r="305" spans="7:7" x14ac:dyDescent="0.2">
      <c r="G305" s="88"/>
    </row>
    <row r="306" spans="7:7" x14ac:dyDescent="0.2">
      <c r="G306" s="88"/>
    </row>
    <row r="307" spans="7:7" x14ac:dyDescent="0.2">
      <c r="G307" s="88"/>
    </row>
    <row r="308" spans="7:7" x14ac:dyDescent="0.2">
      <c r="G308" s="88"/>
    </row>
    <row r="309" spans="7:7" x14ac:dyDescent="0.2">
      <c r="G309" s="88"/>
    </row>
    <row r="310" spans="7:7" x14ac:dyDescent="0.2">
      <c r="G310" s="88"/>
    </row>
    <row r="311" spans="7:7" x14ac:dyDescent="0.2">
      <c r="G311" s="88"/>
    </row>
    <row r="312" spans="7:7" x14ac:dyDescent="0.2">
      <c r="G312" s="88"/>
    </row>
    <row r="313" spans="7:7" x14ac:dyDescent="0.2">
      <c r="G313" s="88"/>
    </row>
    <row r="314" spans="7:7" x14ac:dyDescent="0.2">
      <c r="G314" s="88"/>
    </row>
    <row r="315" spans="7:7" x14ac:dyDescent="0.2">
      <c r="G315" s="88"/>
    </row>
    <row r="316" spans="7:7" x14ac:dyDescent="0.2">
      <c r="G316" s="88"/>
    </row>
    <row r="317" spans="7:7" x14ac:dyDescent="0.2">
      <c r="G317" s="88"/>
    </row>
    <row r="318" spans="7:7" x14ac:dyDescent="0.2">
      <c r="G318" s="88"/>
    </row>
    <row r="319" spans="7:7" x14ac:dyDescent="0.2">
      <c r="G319" s="88"/>
    </row>
    <row r="320" spans="7:7" x14ac:dyDescent="0.2">
      <c r="G320" s="88"/>
    </row>
    <row r="321" spans="7:7" x14ac:dyDescent="0.2">
      <c r="G321" s="88"/>
    </row>
    <row r="322" spans="7:7" x14ac:dyDescent="0.2">
      <c r="G322" s="88"/>
    </row>
    <row r="323" spans="7:7" x14ac:dyDescent="0.2">
      <c r="G323" s="88"/>
    </row>
    <row r="324" spans="7:7" x14ac:dyDescent="0.2">
      <c r="G324" s="88"/>
    </row>
    <row r="325" spans="7:7" x14ac:dyDescent="0.2">
      <c r="G325" s="88"/>
    </row>
    <row r="326" spans="7:7" x14ac:dyDescent="0.2">
      <c r="G326" s="88"/>
    </row>
    <row r="327" spans="7:7" x14ac:dyDescent="0.2">
      <c r="G327" s="88"/>
    </row>
    <row r="328" spans="7:7" x14ac:dyDescent="0.2">
      <c r="G328" s="88"/>
    </row>
    <row r="329" spans="7:7" x14ac:dyDescent="0.2">
      <c r="G329" s="88"/>
    </row>
    <row r="330" spans="7:7" x14ac:dyDescent="0.2">
      <c r="G330" s="88"/>
    </row>
    <row r="331" spans="7:7" x14ac:dyDescent="0.2">
      <c r="G331" s="88"/>
    </row>
    <row r="332" spans="7:7" x14ac:dyDescent="0.2">
      <c r="G332" s="88"/>
    </row>
    <row r="333" spans="7:7" x14ac:dyDescent="0.2">
      <c r="G333" s="88"/>
    </row>
    <row r="334" spans="7:7" x14ac:dyDescent="0.2">
      <c r="G334" s="88"/>
    </row>
    <row r="335" spans="7:7" x14ac:dyDescent="0.2">
      <c r="G335" s="88"/>
    </row>
    <row r="336" spans="7:7" x14ac:dyDescent="0.2">
      <c r="G336" s="88"/>
    </row>
    <row r="337" spans="7:7" x14ac:dyDescent="0.2">
      <c r="G337" s="88"/>
    </row>
    <row r="338" spans="7:7" x14ac:dyDescent="0.2">
      <c r="G338" s="88"/>
    </row>
    <row r="339" spans="7:7" x14ac:dyDescent="0.2">
      <c r="G339" s="88"/>
    </row>
    <row r="340" spans="7:7" x14ac:dyDescent="0.2">
      <c r="G340" s="88"/>
    </row>
    <row r="341" spans="7:7" x14ac:dyDescent="0.2">
      <c r="G341" s="88"/>
    </row>
    <row r="342" spans="7:7" x14ac:dyDescent="0.2">
      <c r="G342" s="88"/>
    </row>
    <row r="343" spans="7:7" x14ac:dyDescent="0.2">
      <c r="G343" s="88"/>
    </row>
    <row r="344" spans="7:7" x14ac:dyDescent="0.2">
      <c r="G344" s="88"/>
    </row>
  </sheetData>
  <phoneticPr fontId="7" type="noConversion"/>
  <pageMargins left="1" right="0.75" top="1" bottom="1" header="0.5" footer="0.5"/>
  <pageSetup scale="9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48"/>
  <sheetViews>
    <sheetView zoomScale="75" zoomScaleNormal="75" workbookViewId="0"/>
  </sheetViews>
  <sheetFormatPr defaultRowHeight="12.75" x14ac:dyDescent="0.2"/>
  <cols>
    <col min="1" max="1" width="32.28515625" customWidth="1"/>
    <col min="2" max="2" width="13.140625" customWidth="1"/>
    <col min="3" max="3" width="6.28515625" customWidth="1"/>
    <col min="4" max="4" width="8.28515625" customWidth="1"/>
    <col min="5" max="5" width="6.28515625" customWidth="1"/>
    <col min="6" max="6" width="8.28515625" customWidth="1"/>
    <col min="7" max="7" width="6.28515625" customWidth="1"/>
    <col min="8" max="8" width="8.28515625" customWidth="1"/>
    <col min="9" max="9" width="6.28515625" customWidth="1"/>
    <col min="10" max="10" width="8.28515625" customWidth="1"/>
    <col min="11" max="11" width="6.28515625" customWidth="1"/>
    <col min="12" max="12" width="8.28515625" customWidth="1"/>
    <col min="13" max="13" width="6.140625" customWidth="1"/>
    <col min="14" max="14" width="8.28515625" customWidth="1"/>
    <col min="15" max="15" width="6.140625" customWidth="1"/>
    <col min="16" max="16" width="8.28515625" customWidth="1"/>
    <col min="17" max="17" width="6.28515625" customWidth="1"/>
    <col min="18" max="18" width="8.28515625" customWidth="1"/>
    <col min="19" max="19" width="6.28515625" customWidth="1"/>
    <col min="20" max="20" width="8.28515625" customWidth="1"/>
  </cols>
  <sheetData>
    <row r="1" spans="1:21" x14ac:dyDescent="0.2">
      <c r="A1" s="2" t="s">
        <v>7</v>
      </c>
      <c r="B1" s="40"/>
    </row>
    <row r="2" spans="1:21" x14ac:dyDescent="0.2">
      <c r="A2" s="2" t="s">
        <v>112</v>
      </c>
      <c r="B2" s="40"/>
    </row>
    <row r="3" spans="1:21" x14ac:dyDescent="0.2">
      <c r="A3" s="2" t="s">
        <v>664</v>
      </c>
      <c r="B3" s="40"/>
    </row>
    <row r="4" spans="1:21" x14ac:dyDescent="0.2">
      <c r="B4" s="40"/>
    </row>
    <row r="5" spans="1:21" x14ac:dyDescent="0.2">
      <c r="B5" s="40"/>
      <c r="C5" s="253" t="s">
        <v>8</v>
      </c>
      <c r="D5" s="253"/>
      <c r="E5" s="253" t="s">
        <v>10</v>
      </c>
      <c r="F5" s="253"/>
      <c r="G5" s="253" t="s">
        <v>9</v>
      </c>
      <c r="H5" s="253"/>
      <c r="I5" s="253" t="s">
        <v>11</v>
      </c>
      <c r="J5" s="253"/>
      <c r="K5" s="253" t="s">
        <v>3</v>
      </c>
      <c r="L5" s="253"/>
      <c r="M5" s="253" t="s">
        <v>4</v>
      </c>
      <c r="N5" s="253"/>
      <c r="O5" s="253" t="s">
        <v>5</v>
      </c>
      <c r="P5" s="253"/>
      <c r="Q5" s="254" t="s">
        <v>88</v>
      </c>
      <c r="R5" s="255"/>
      <c r="S5" s="253" t="s">
        <v>12</v>
      </c>
      <c r="T5" s="253"/>
    </row>
    <row r="6" spans="1:21" x14ac:dyDescent="0.2">
      <c r="A6" s="4" t="s">
        <v>50</v>
      </c>
      <c r="B6" s="41" t="s">
        <v>51</v>
      </c>
      <c r="C6" s="33" t="s">
        <v>0</v>
      </c>
      <c r="D6" s="33" t="s">
        <v>6</v>
      </c>
      <c r="E6" s="33" t="s">
        <v>0</v>
      </c>
      <c r="F6" s="33" t="s">
        <v>6</v>
      </c>
      <c r="G6" s="33" t="s">
        <v>0</v>
      </c>
      <c r="H6" s="33" t="s">
        <v>6</v>
      </c>
      <c r="I6" s="33" t="s">
        <v>0</v>
      </c>
      <c r="J6" s="33" t="s">
        <v>6</v>
      </c>
      <c r="K6" s="33" t="s">
        <v>0</v>
      </c>
      <c r="L6" s="33" t="s">
        <v>6</v>
      </c>
      <c r="M6" s="33" t="s">
        <v>0</v>
      </c>
      <c r="N6" s="33" t="s">
        <v>6</v>
      </c>
      <c r="O6" s="33" t="s">
        <v>0</v>
      </c>
      <c r="P6" s="33" t="s">
        <v>6</v>
      </c>
      <c r="Q6" s="33" t="s">
        <v>0</v>
      </c>
      <c r="R6" s="33" t="s">
        <v>6</v>
      </c>
      <c r="S6" s="33" t="s">
        <v>0</v>
      </c>
      <c r="T6" s="33" t="s">
        <v>6</v>
      </c>
      <c r="U6" s="32" t="s">
        <v>1</v>
      </c>
    </row>
    <row r="7" spans="1:21" x14ac:dyDescent="0.2">
      <c r="A7" s="216" t="s">
        <v>579</v>
      </c>
      <c r="B7" s="13" t="s">
        <v>508</v>
      </c>
      <c r="C7" s="47"/>
      <c r="D7" s="11"/>
      <c r="E7" s="11">
        <v>1</v>
      </c>
      <c r="F7" s="11"/>
      <c r="G7" s="11"/>
      <c r="H7" s="11"/>
      <c r="I7" s="11"/>
      <c r="J7" s="11"/>
      <c r="K7" s="11"/>
      <c r="L7" s="11"/>
      <c r="M7" s="11"/>
      <c r="N7" s="11"/>
      <c r="O7" s="11"/>
      <c r="P7" s="11"/>
      <c r="Q7" s="11"/>
      <c r="R7" s="79"/>
      <c r="S7" s="25">
        <f>C7+E7+G7+I7+K7+M7+O7+Q7</f>
        <v>1</v>
      </c>
      <c r="T7" s="13">
        <f>D7+F7+H7+J7+L7+N7+P7+R7</f>
        <v>0</v>
      </c>
      <c r="U7" s="19">
        <f>SUM(S7:T7)</f>
        <v>1</v>
      </c>
    </row>
    <row r="8" spans="1:21" x14ac:dyDescent="0.2">
      <c r="A8" s="26" t="s">
        <v>580</v>
      </c>
      <c r="B8" s="14" t="s">
        <v>509</v>
      </c>
      <c r="C8" s="45"/>
      <c r="D8" s="6"/>
      <c r="E8" s="6"/>
      <c r="F8" s="6"/>
      <c r="G8" s="6"/>
      <c r="H8" s="6"/>
      <c r="I8" s="6"/>
      <c r="J8" s="6"/>
      <c r="K8" s="6"/>
      <c r="L8" s="6"/>
      <c r="M8" s="6">
        <v>3</v>
      </c>
      <c r="N8" s="6">
        <v>4</v>
      </c>
      <c r="O8" s="6"/>
      <c r="P8" s="6"/>
      <c r="Q8" s="6"/>
      <c r="R8" s="80"/>
      <c r="S8" s="26">
        <f t="shared" ref="S8:S82" si="0">C8+E8+G8+I8+K8+M8+O8+Q8</f>
        <v>3</v>
      </c>
      <c r="T8" s="14">
        <f t="shared" ref="T8:T82" si="1">D8+F8+H8+J8+L8+N8+P8+R8</f>
        <v>4</v>
      </c>
      <c r="U8" s="19">
        <f t="shared" ref="U8:U71" si="2">SUM(S8:T8)</f>
        <v>7</v>
      </c>
    </row>
    <row r="9" spans="1:21" x14ac:dyDescent="0.2">
      <c r="A9" s="26" t="s">
        <v>581</v>
      </c>
      <c r="B9" s="14" t="s">
        <v>510</v>
      </c>
      <c r="C9" s="45"/>
      <c r="D9" s="6"/>
      <c r="E9" s="6"/>
      <c r="F9" s="6"/>
      <c r="G9" s="6"/>
      <c r="H9" s="6"/>
      <c r="I9" s="6"/>
      <c r="J9" s="6"/>
      <c r="K9" s="6"/>
      <c r="L9" s="6"/>
      <c r="M9" s="6">
        <v>2</v>
      </c>
      <c r="N9" s="6"/>
      <c r="O9" s="6"/>
      <c r="P9" s="6"/>
      <c r="Q9" s="6"/>
      <c r="R9" s="80"/>
      <c r="S9" s="26">
        <f t="shared" si="0"/>
        <v>2</v>
      </c>
      <c r="T9" s="14">
        <f t="shared" si="1"/>
        <v>0</v>
      </c>
      <c r="U9" s="19">
        <f t="shared" si="2"/>
        <v>2</v>
      </c>
    </row>
    <row r="10" spans="1:21" x14ac:dyDescent="0.2">
      <c r="A10" s="26" t="s">
        <v>582</v>
      </c>
      <c r="B10" s="14" t="s">
        <v>511</v>
      </c>
      <c r="C10" s="45"/>
      <c r="D10" s="6"/>
      <c r="E10" s="6"/>
      <c r="F10" s="6"/>
      <c r="G10" s="6"/>
      <c r="H10" s="6"/>
      <c r="I10" s="6"/>
      <c r="J10" s="6"/>
      <c r="K10" s="6"/>
      <c r="L10" s="6"/>
      <c r="M10" s="6">
        <v>1</v>
      </c>
      <c r="N10" s="6">
        <v>4</v>
      </c>
      <c r="O10" s="6"/>
      <c r="P10" s="6"/>
      <c r="Q10" s="6"/>
      <c r="R10" s="80"/>
      <c r="S10" s="26">
        <f t="shared" ref="S10:S15" si="3">C10+E10+G10+I10+K10+M10+O10+Q10</f>
        <v>1</v>
      </c>
      <c r="T10" s="14">
        <f t="shared" ref="T10:T15" si="4">D10+F10+H10+J10+L10+N10+P10+R10</f>
        <v>4</v>
      </c>
      <c r="U10" s="19">
        <f t="shared" si="2"/>
        <v>5</v>
      </c>
    </row>
    <row r="11" spans="1:21" x14ac:dyDescent="0.2">
      <c r="A11" s="26" t="s">
        <v>583</v>
      </c>
      <c r="B11" s="14" t="s">
        <v>512</v>
      </c>
      <c r="C11" s="45"/>
      <c r="D11" s="6"/>
      <c r="E11" s="6"/>
      <c r="F11" s="6"/>
      <c r="G11" s="6"/>
      <c r="H11" s="6"/>
      <c r="I11" s="6"/>
      <c r="J11" s="6"/>
      <c r="K11" s="6"/>
      <c r="L11" s="6"/>
      <c r="M11" s="6"/>
      <c r="N11" s="6">
        <v>1</v>
      </c>
      <c r="O11" s="6"/>
      <c r="P11" s="6"/>
      <c r="Q11" s="6"/>
      <c r="R11" s="80"/>
      <c r="S11" s="26">
        <f t="shared" si="3"/>
        <v>0</v>
      </c>
      <c r="T11" s="14">
        <f t="shared" si="4"/>
        <v>1</v>
      </c>
      <c r="U11" s="19">
        <f t="shared" si="2"/>
        <v>1</v>
      </c>
    </row>
    <row r="12" spans="1:21" x14ac:dyDescent="0.2">
      <c r="A12" s="26" t="s">
        <v>584</v>
      </c>
      <c r="B12" s="14" t="s">
        <v>513</v>
      </c>
      <c r="C12" s="45"/>
      <c r="D12" s="6"/>
      <c r="E12" s="6"/>
      <c r="F12" s="6"/>
      <c r="G12" s="6"/>
      <c r="H12" s="6"/>
      <c r="I12" s="6"/>
      <c r="J12" s="6">
        <v>1</v>
      </c>
      <c r="K12" s="6"/>
      <c r="L12" s="6">
        <v>1</v>
      </c>
      <c r="M12" s="6">
        <v>3</v>
      </c>
      <c r="N12" s="6">
        <v>8</v>
      </c>
      <c r="O12" s="6"/>
      <c r="P12" s="6"/>
      <c r="Q12" s="6">
        <v>1</v>
      </c>
      <c r="R12" s="80"/>
      <c r="S12" s="26">
        <f t="shared" si="3"/>
        <v>4</v>
      </c>
      <c r="T12" s="14">
        <f t="shared" si="4"/>
        <v>10</v>
      </c>
      <c r="U12" s="19">
        <f t="shared" si="2"/>
        <v>14</v>
      </c>
    </row>
    <row r="13" spans="1:21" x14ac:dyDescent="0.2">
      <c r="A13" s="213" t="s">
        <v>585</v>
      </c>
      <c r="B13" s="14" t="s">
        <v>514</v>
      </c>
      <c r="C13" s="45"/>
      <c r="D13" s="6"/>
      <c r="E13" s="6"/>
      <c r="F13" s="6"/>
      <c r="G13" s="6"/>
      <c r="H13" s="6"/>
      <c r="I13" s="6"/>
      <c r="J13" s="6"/>
      <c r="K13" s="6"/>
      <c r="L13" s="6"/>
      <c r="M13" s="6"/>
      <c r="N13" s="6">
        <v>3</v>
      </c>
      <c r="O13" s="6"/>
      <c r="P13" s="6"/>
      <c r="Q13" s="6"/>
      <c r="R13" s="80"/>
      <c r="S13" s="26">
        <f t="shared" si="3"/>
        <v>0</v>
      </c>
      <c r="T13" s="14">
        <f t="shared" si="4"/>
        <v>3</v>
      </c>
      <c r="U13" s="19">
        <f t="shared" si="2"/>
        <v>3</v>
      </c>
    </row>
    <row r="14" spans="1:21" x14ac:dyDescent="0.2">
      <c r="A14" s="213" t="s">
        <v>586</v>
      </c>
      <c r="B14" s="14" t="s">
        <v>515</v>
      </c>
      <c r="C14" s="45"/>
      <c r="D14" s="6"/>
      <c r="E14" s="6">
        <v>1</v>
      </c>
      <c r="F14" s="6">
        <v>1</v>
      </c>
      <c r="G14" s="6"/>
      <c r="H14" s="6"/>
      <c r="I14" s="6">
        <v>1</v>
      </c>
      <c r="J14" s="6">
        <v>2</v>
      </c>
      <c r="K14" s="6"/>
      <c r="L14" s="6">
        <v>3</v>
      </c>
      <c r="M14" s="6">
        <v>8</v>
      </c>
      <c r="N14" s="6">
        <v>8</v>
      </c>
      <c r="O14" s="6"/>
      <c r="P14" s="6"/>
      <c r="Q14" s="6"/>
      <c r="R14" s="80"/>
      <c r="S14" s="26">
        <f t="shared" si="3"/>
        <v>10</v>
      </c>
      <c r="T14" s="14">
        <f t="shared" si="4"/>
        <v>14</v>
      </c>
      <c r="U14" s="19">
        <f t="shared" si="2"/>
        <v>24</v>
      </c>
    </row>
    <row r="15" spans="1:21" x14ac:dyDescent="0.2">
      <c r="A15" s="26" t="s">
        <v>587</v>
      </c>
      <c r="B15" s="14" t="s">
        <v>516</v>
      </c>
      <c r="C15" s="45"/>
      <c r="D15" s="6">
        <v>1</v>
      </c>
      <c r="E15" s="6"/>
      <c r="F15" s="6"/>
      <c r="G15" s="6"/>
      <c r="H15" s="6"/>
      <c r="I15" s="6"/>
      <c r="J15" s="6">
        <v>3</v>
      </c>
      <c r="K15" s="6"/>
      <c r="L15" s="6">
        <v>2</v>
      </c>
      <c r="M15" s="6">
        <v>4</v>
      </c>
      <c r="N15" s="6">
        <v>23</v>
      </c>
      <c r="O15" s="6"/>
      <c r="P15" s="6"/>
      <c r="Q15" s="6"/>
      <c r="R15" s="80">
        <v>1</v>
      </c>
      <c r="S15" s="26">
        <f t="shared" si="3"/>
        <v>4</v>
      </c>
      <c r="T15" s="14">
        <f t="shared" si="4"/>
        <v>30</v>
      </c>
      <c r="U15" s="19">
        <f t="shared" si="2"/>
        <v>34</v>
      </c>
    </row>
    <row r="16" spans="1:21" x14ac:dyDescent="0.2">
      <c r="A16" s="213" t="s">
        <v>588</v>
      </c>
      <c r="B16" s="14" t="s">
        <v>517</v>
      </c>
      <c r="C16" s="45"/>
      <c r="D16" s="6">
        <v>3</v>
      </c>
      <c r="E16" s="6">
        <v>2</v>
      </c>
      <c r="F16" s="6">
        <v>1</v>
      </c>
      <c r="G16" s="6"/>
      <c r="H16" s="6"/>
      <c r="I16" s="6">
        <v>1</v>
      </c>
      <c r="J16" s="6">
        <v>7</v>
      </c>
      <c r="K16" s="6">
        <v>5</v>
      </c>
      <c r="L16" s="6">
        <v>3</v>
      </c>
      <c r="M16" s="6">
        <v>68</v>
      </c>
      <c r="N16" s="6">
        <v>78</v>
      </c>
      <c r="O16" s="6">
        <v>7</v>
      </c>
      <c r="P16" s="6">
        <v>4</v>
      </c>
      <c r="Q16" s="6">
        <v>3</v>
      </c>
      <c r="R16" s="80">
        <v>3</v>
      </c>
      <c r="S16" s="26">
        <f t="shared" si="0"/>
        <v>86</v>
      </c>
      <c r="T16" s="14">
        <f t="shared" si="1"/>
        <v>99</v>
      </c>
      <c r="U16" s="19">
        <f t="shared" si="2"/>
        <v>185</v>
      </c>
    </row>
    <row r="17" spans="1:21" x14ac:dyDescent="0.2">
      <c r="A17" s="26" t="s">
        <v>589</v>
      </c>
      <c r="B17" s="14" t="s">
        <v>518</v>
      </c>
      <c r="C17" s="45">
        <v>1</v>
      </c>
      <c r="D17" s="6"/>
      <c r="E17" s="6"/>
      <c r="F17" s="6"/>
      <c r="G17" s="6"/>
      <c r="H17" s="6"/>
      <c r="I17" s="6"/>
      <c r="J17" s="6"/>
      <c r="K17" s="6">
        <v>2</v>
      </c>
      <c r="L17" s="6"/>
      <c r="M17" s="6">
        <v>2</v>
      </c>
      <c r="N17" s="6">
        <v>4</v>
      </c>
      <c r="O17" s="6"/>
      <c r="P17" s="6"/>
      <c r="Q17" s="6"/>
      <c r="R17" s="80"/>
      <c r="S17" s="26">
        <f t="shared" si="0"/>
        <v>5</v>
      </c>
      <c r="T17" s="14">
        <f t="shared" si="1"/>
        <v>4</v>
      </c>
      <c r="U17" s="19">
        <f t="shared" si="2"/>
        <v>9</v>
      </c>
    </row>
    <row r="18" spans="1:21" x14ac:dyDescent="0.2">
      <c r="A18" s="26" t="s">
        <v>590</v>
      </c>
      <c r="B18" s="14" t="s">
        <v>519</v>
      </c>
      <c r="C18" s="45"/>
      <c r="D18" s="6"/>
      <c r="E18" s="6"/>
      <c r="F18" s="6"/>
      <c r="G18" s="6"/>
      <c r="H18" s="6"/>
      <c r="I18" s="6"/>
      <c r="J18" s="6"/>
      <c r="K18" s="6"/>
      <c r="L18" s="6"/>
      <c r="M18" s="6">
        <v>2</v>
      </c>
      <c r="N18" s="6"/>
      <c r="O18" s="6"/>
      <c r="P18" s="6"/>
      <c r="Q18" s="6"/>
      <c r="R18" s="80"/>
      <c r="S18" s="26">
        <f t="shared" si="0"/>
        <v>2</v>
      </c>
      <c r="T18" s="14">
        <f t="shared" si="1"/>
        <v>0</v>
      </c>
      <c r="U18" s="19">
        <f t="shared" si="2"/>
        <v>2</v>
      </c>
    </row>
    <row r="19" spans="1:21" x14ac:dyDescent="0.2">
      <c r="A19" s="213" t="s">
        <v>591</v>
      </c>
      <c r="B19" s="14" t="s">
        <v>520</v>
      </c>
      <c r="C19" s="45"/>
      <c r="D19" s="6"/>
      <c r="E19" s="6">
        <v>1</v>
      </c>
      <c r="F19" s="6">
        <v>3</v>
      </c>
      <c r="G19" s="6"/>
      <c r="H19" s="6"/>
      <c r="I19" s="6"/>
      <c r="J19" s="6"/>
      <c r="K19" s="6"/>
      <c r="L19" s="6"/>
      <c r="M19" s="6">
        <v>6</v>
      </c>
      <c r="N19" s="6">
        <v>17</v>
      </c>
      <c r="O19" s="6">
        <v>1</v>
      </c>
      <c r="P19" s="6">
        <v>1</v>
      </c>
      <c r="Q19" s="6">
        <v>1</v>
      </c>
      <c r="R19" s="80">
        <v>2</v>
      </c>
      <c r="S19" s="26">
        <f t="shared" si="0"/>
        <v>9</v>
      </c>
      <c r="T19" s="14">
        <f t="shared" si="1"/>
        <v>23</v>
      </c>
      <c r="U19" s="19">
        <f t="shared" si="2"/>
        <v>32</v>
      </c>
    </row>
    <row r="20" spans="1:21" x14ac:dyDescent="0.2">
      <c r="A20" s="213" t="s">
        <v>592</v>
      </c>
      <c r="B20" s="14" t="s">
        <v>521</v>
      </c>
      <c r="C20" s="45"/>
      <c r="D20" s="6">
        <v>1</v>
      </c>
      <c r="E20" s="6">
        <v>1</v>
      </c>
      <c r="F20" s="6"/>
      <c r="G20" s="6"/>
      <c r="H20" s="6"/>
      <c r="I20" s="6"/>
      <c r="J20" s="6"/>
      <c r="K20" s="6"/>
      <c r="L20" s="6"/>
      <c r="M20" s="6">
        <v>8</v>
      </c>
      <c r="N20" s="6">
        <v>3</v>
      </c>
      <c r="O20" s="6"/>
      <c r="P20" s="6"/>
      <c r="Q20" s="6"/>
      <c r="R20" s="80"/>
      <c r="S20" s="26">
        <f t="shared" si="0"/>
        <v>9</v>
      </c>
      <c r="T20" s="14">
        <f t="shared" si="1"/>
        <v>4</v>
      </c>
      <c r="U20" s="19">
        <f t="shared" si="2"/>
        <v>13</v>
      </c>
    </row>
    <row r="21" spans="1:21" x14ac:dyDescent="0.2">
      <c r="A21" s="26" t="s">
        <v>593</v>
      </c>
      <c r="B21" s="14" t="s">
        <v>522</v>
      </c>
      <c r="C21" s="45"/>
      <c r="D21" s="6"/>
      <c r="E21" s="6"/>
      <c r="F21" s="6"/>
      <c r="G21" s="6"/>
      <c r="H21" s="6"/>
      <c r="I21" s="6"/>
      <c r="J21" s="6"/>
      <c r="K21" s="6"/>
      <c r="L21" s="6"/>
      <c r="M21" s="6">
        <v>4</v>
      </c>
      <c r="N21" s="6"/>
      <c r="O21" s="6"/>
      <c r="P21" s="6"/>
      <c r="Q21" s="6"/>
      <c r="R21" s="80"/>
      <c r="S21" s="26">
        <f t="shared" si="0"/>
        <v>4</v>
      </c>
      <c r="T21" s="14">
        <f t="shared" si="1"/>
        <v>0</v>
      </c>
      <c r="U21" s="19">
        <f t="shared" si="2"/>
        <v>4</v>
      </c>
    </row>
    <row r="22" spans="1:21" x14ac:dyDescent="0.2">
      <c r="A22" s="26" t="s">
        <v>594</v>
      </c>
      <c r="B22" s="14" t="s">
        <v>524</v>
      </c>
      <c r="C22" s="45">
        <v>2</v>
      </c>
      <c r="D22" s="6"/>
      <c r="E22" s="6"/>
      <c r="F22" s="6"/>
      <c r="G22" s="6"/>
      <c r="H22" s="6"/>
      <c r="I22" s="6"/>
      <c r="J22" s="6"/>
      <c r="K22" s="6">
        <v>2</v>
      </c>
      <c r="L22" s="6">
        <v>1</v>
      </c>
      <c r="M22" s="6">
        <v>8</v>
      </c>
      <c r="N22" s="6"/>
      <c r="O22" s="6"/>
      <c r="P22" s="6"/>
      <c r="Q22" s="6">
        <v>1</v>
      </c>
      <c r="R22" s="80"/>
      <c r="S22" s="26">
        <f t="shared" si="0"/>
        <v>13</v>
      </c>
      <c r="T22" s="14">
        <f t="shared" si="1"/>
        <v>1</v>
      </c>
      <c r="U22" s="19">
        <f t="shared" si="2"/>
        <v>14</v>
      </c>
    </row>
    <row r="23" spans="1:21" x14ac:dyDescent="0.2">
      <c r="A23" s="26" t="s">
        <v>595</v>
      </c>
      <c r="B23" s="14" t="s">
        <v>525</v>
      </c>
      <c r="C23" s="45"/>
      <c r="D23" s="6"/>
      <c r="E23" s="6"/>
      <c r="F23" s="6"/>
      <c r="G23" s="6"/>
      <c r="H23" s="6"/>
      <c r="I23" s="6"/>
      <c r="J23" s="6"/>
      <c r="K23" s="6">
        <v>1</v>
      </c>
      <c r="L23" s="6">
        <v>1</v>
      </c>
      <c r="M23" s="6">
        <v>1</v>
      </c>
      <c r="N23" s="6"/>
      <c r="O23" s="6"/>
      <c r="P23" s="6"/>
      <c r="Q23" s="6"/>
      <c r="R23" s="80"/>
      <c r="S23" s="26">
        <f t="shared" si="0"/>
        <v>2</v>
      </c>
      <c r="T23" s="14">
        <f t="shared" si="1"/>
        <v>1</v>
      </c>
      <c r="U23" s="19">
        <f t="shared" si="2"/>
        <v>3</v>
      </c>
    </row>
    <row r="24" spans="1:21" x14ac:dyDescent="0.2">
      <c r="A24" s="26" t="s">
        <v>596</v>
      </c>
      <c r="B24" s="14" t="s">
        <v>526</v>
      </c>
      <c r="C24" s="45">
        <v>1</v>
      </c>
      <c r="D24" s="6"/>
      <c r="E24" s="6">
        <v>1</v>
      </c>
      <c r="F24" s="6"/>
      <c r="G24" s="6"/>
      <c r="H24" s="6"/>
      <c r="I24" s="6"/>
      <c r="J24" s="6"/>
      <c r="K24" s="6"/>
      <c r="L24" s="6"/>
      <c r="M24" s="6">
        <v>12</v>
      </c>
      <c r="N24" s="6">
        <v>6</v>
      </c>
      <c r="O24" s="6"/>
      <c r="P24" s="6"/>
      <c r="Q24" s="6"/>
      <c r="R24" s="80">
        <v>1</v>
      </c>
      <c r="S24" s="26">
        <f t="shared" si="0"/>
        <v>14</v>
      </c>
      <c r="T24" s="14">
        <f t="shared" si="1"/>
        <v>7</v>
      </c>
      <c r="U24" s="19">
        <f t="shared" si="2"/>
        <v>21</v>
      </c>
    </row>
    <row r="25" spans="1:21" x14ac:dyDescent="0.2">
      <c r="A25" s="26" t="s">
        <v>597</v>
      </c>
      <c r="B25" s="14" t="s">
        <v>527</v>
      </c>
      <c r="C25" s="45"/>
      <c r="D25" s="6"/>
      <c r="E25" s="6"/>
      <c r="F25" s="6"/>
      <c r="G25" s="6"/>
      <c r="H25" s="6"/>
      <c r="I25" s="6"/>
      <c r="J25" s="6"/>
      <c r="K25" s="6"/>
      <c r="L25" s="6"/>
      <c r="M25" s="6">
        <v>2</v>
      </c>
      <c r="N25" s="6">
        <v>6</v>
      </c>
      <c r="O25" s="6"/>
      <c r="P25" s="6"/>
      <c r="Q25" s="6"/>
      <c r="R25" s="80"/>
      <c r="S25" s="26">
        <f t="shared" si="0"/>
        <v>2</v>
      </c>
      <c r="T25" s="14">
        <f t="shared" si="1"/>
        <v>6</v>
      </c>
      <c r="U25" s="19">
        <f t="shared" si="2"/>
        <v>8</v>
      </c>
    </row>
    <row r="26" spans="1:21" x14ac:dyDescent="0.2">
      <c r="A26" s="26" t="s">
        <v>598</v>
      </c>
      <c r="B26" s="14" t="s">
        <v>528</v>
      </c>
      <c r="C26" s="45"/>
      <c r="D26" s="6"/>
      <c r="E26" s="6">
        <v>2</v>
      </c>
      <c r="F26" s="6"/>
      <c r="G26" s="6"/>
      <c r="H26" s="6"/>
      <c r="I26" s="6"/>
      <c r="J26" s="6"/>
      <c r="K26" s="6"/>
      <c r="L26" s="6"/>
      <c r="M26" s="6">
        <v>7</v>
      </c>
      <c r="N26" s="6"/>
      <c r="O26" s="6"/>
      <c r="P26" s="6"/>
      <c r="Q26" s="6"/>
      <c r="R26" s="80"/>
      <c r="S26" s="26">
        <f t="shared" si="0"/>
        <v>9</v>
      </c>
      <c r="T26" s="14">
        <f t="shared" si="1"/>
        <v>0</v>
      </c>
      <c r="U26" s="19">
        <f t="shared" si="2"/>
        <v>9</v>
      </c>
    </row>
    <row r="27" spans="1:21" x14ac:dyDescent="0.2">
      <c r="A27" s="214" t="s">
        <v>705</v>
      </c>
      <c r="B27" s="14" t="s">
        <v>694</v>
      </c>
      <c r="C27" s="45"/>
      <c r="D27" s="6"/>
      <c r="E27" s="6"/>
      <c r="F27" s="6"/>
      <c r="G27" s="6"/>
      <c r="H27" s="6"/>
      <c r="I27" s="6"/>
      <c r="J27" s="6"/>
      <c r="K27" s="6"/>
      <c r="L27" s="6"/>
      <c r="M27" s="6">
        <v>1</v>
      </c>
      <c r="N27" s="6"/>
      <c r="O27" s="6"/>
      <c r="P27" s="6"/>
      <c r="Q27" s="6"/>
      <c r="R27" s="80"/>
      <c r="S27" s="26">
        <f t="shared" si="0"/>
        <v>1</v>
      </c>
      <c r="T27" s="14">
        <f t="shared" si="1"/>
        <v>0</v>
      </c>
      <c r="U27" s="19">
        <f t="shared" si="2"/>
        <v>1</v>
      </c>
    </row>
    <row r="28" spans="1:21" x14ac:dyDescent="0.2">
      <c r="A28" s="213" t="s">
        <v>599</v>
      </c>
      <c r="B28" s="14" t="s">
        <v>529</v>
      </c>
      <c r="C28" s="45"/>
      <c r="D28" s="6"/>
      <c r="E28" s="6">
        <v>1</v>
      </c>
      <c r="F28" s="6"/>
      <c r="G28" s="6"/>
      <c r="H28" s="6"/>
      <c r="I28" s="6"/>
      <c r="J28" s="6"/>
      <c r="K28" s="6"/>
      <c r="L28" s="6"/>
      <c r="M28" s="6">
        <v>4</v>
      </c>
      <c r="N28" s="6">
        <v>8</v>
      </c>
      <c r="O28" s="6">
        <v>1</v>
      </c>
      <c r="P28" s="6"/>
      <c r="Q28" s="6">
        <v>2</v>
      </c>
      <c r="R28" s="80"/>
      <c r="S28" s="26">
        <f t="shared" si="0"/>
        <v>8</v>
      </c>
      <c r="T28" s="14">
        <f t="shared" si="1"/>
        <v>8</v>
      </c>
      <c r="U28" s="19">
        <f t="shared" si="2"/>
        <v>16</v>
      </c>
    </row>
    <row r="29" spans="1:21" x14ac:dyDescent="0.2">
      <c r="A29" s="26" t="s">
        <v>600</v>
      </c>
      <c r="B29" s="14" t="s">
        <v>530</v>
      </c>
      <c r="C29" s="45"/>
      <c r="D29" s="6"/>
      <c r="E29" s="6"/>
      <c r="F29" s="6"/>
      <c r="G29" s="6"/>
      <c r="H29" s="6"/>
      <c r="I29" s="6"/>
      <c r="J29" s="6"/>
      <c r="K29" s="6"/>
      <c r="L29" s="6"/>
      <c r="M29" s="6">
        <v>1</v>
      </c>
      <c r="N29" s="6">
        <v>1</v>
      </c>
      <c r="O29" s="6"/>
      <c r="P29" s="6"/>
      <c r="Q29" s="6"/>
      <c r="R29" s="80"/>
      <c r="S29" s="26">
        <f t="shared" si="0"/>
        <v>1</v>
      </c>
      <c r="T29" s="14">
        <f t="shared" si="1"/>
        <v>1</v>
      </c>
      <c r="U29" s="19">
        <f t="shared" si="2"/>
        <v>2</v>
      </c>
    </row>
    <row r="30" spans="1:21" x14ac:dyDescent="0.2">
      <c r="A30" s="26" t="s">
        <v>706</v>
      </c>
      <c r="B30" s="14" t="s">
        <v>695</v>
      </c>
      <c r="C30" s="45"/>
      <c r="D30" s="6"/>
      <c r="E30" s="6"/>
      <c r="F30" s="6"/>
      <c r="G30" s="6"/>
      <c r="H30" s="6"/>
      <c r="I30" s="6">
        <v>1</v>
      </c>
      <c r="J30" s="6"/>
      <c r="K30" s="6"/>
      <c r="L30" s="6"/>
      <c r="M30" s="6"/>
      <c r="N30" s="6">
        <v>1</v>
      </c>
      <c r="O30" s="6"/>
      <c r="P30" s="6"/>
      <c r="Q30" s="6"/>
      <c r="R30" s="80"/>
      <c r="S30" s="26">
        <f t="shared" si="0"/>
        <v>1</v>
      </c>
      <c r="T30" s="14">
        <f t="shared" si="1"/>
        <v>1</v>
      </c>
      <c r="U30" s="19">
        <f t="shared" si="2"/>
        <v>2</v>
      </c>
    </row>
    <row r="31" spans="1:21" x14ac:dyDescent="0.2">
      <c r="A31" s="213" t="s">
        <v>602</v>
      </c>
      <c r="B31" s="14" t="s">
        <v>532</v>
      </c>
      <c r="C31" s="45"/>
      <c r="D31" s="6"/>
      <c r="E31" s="6"/>
      <c r="F31" s="6"/>
      <c r="G31" s="6"/>
      <c r="H31" s="6"/>
      <c r="I31" s="6"/>
      <c r="J31" s="6"/>
      <c r="K31" s="6"/>
      <c r="L31" s="6"/>
      <c r="M31" s="6"/>
      <c r="N31" s="6">
        <v>2</v>
      </c>
      <c r="O31" s="6"/>
      <c r="P31" s="6"/>
      <c r="Q31" s="6"/>
      <c r="R31" s="80"/>
      <c r="S31" s="26">
        <f t="shared" si="0"/>
        <v>0</v>
      </c>
      <c r="T31" s="14">
        <f t="shared" si="1"/>
        <v>2</v>
      </c>
      <c r="U31" s="19">
        <f t="shared" si="2"/>
        <v>2</v>
      </c>
    </row>
    <row r="32" spans="1:21" x14ac:dyDescent="0.2">
      <c r="A32" s="213" t="s">
        <v>707</v>
      </c>
      <c r="B32" s="14" t="s">
        <v>696</v>
      </c>
      <c r="C32" s="45"/>
      <c r="D32" s="6"/>
      <c r="E32" s="6"/>
      <c r="F32" s="6"/>
      <c r="G32" s="6"/>
      <c r="H32" s="6"/>
      <c r="I32" s="6"/>
      <c r="J32" s="6"/>
      <c r="K32" s="6"/>
      <c r="L32" s="6"/>
      <c r="M32" s="6"/>
      <c r="N32" s="6">
        <v>1</v>
      </c>
      <c r="O32" s="6"/>
      <c r="P32" s="6"/>
      <c r="Q32" s="6"/>
      <c r="R32" s="80"/>
      <c r="S32" s="26">
        <f t="shared" si="0"/>
        <v>0</v>
      </c>
      <c r="T32" s="14">
        <f t="shared" si="1"/>
        <v>1</v>
      </c>
      <c r="U32" s="19">
        <f t="shared" si="2"/>
        <v>1</v>
      </c>
    </row>
    <row r="33" spans="1:21" x14ac:dyDescent="0.2">
      <c r="A33" s="26" t="s">
        <v>603</v>
      </c>
      <c r="B33" s="14" t="s">
        <v>533</v>
      </c>
      <c r="C33" s="45"/>
      <c r="D33" s="6">
        <v>1</v>
      </c>
      <c r="E33" s="6"/>
      <c r="F33" s="6"/>
      <c r="G33" s="6"/>
      <c r="H33" s="6"/>
      <c r="I33" s="6"/>
      <c r="J33" s="6"/>
      <c r="K33" s="6"/>
      <c r="L33" s="6">
        <v>1</v>
      </c>
      <c r="M33" s="6">
        <v>2</v>
      </c>
      <c r="N33" s="6">
        <v>4</v>
      </c>
      <c r="O33" s="6"/>
      <c r="P33" s="6">
        <v>1</v>
      </c>
      <c r="Q33" s="6"/>
      <c r="R33" s="80"/>
      <c r="S33" s="26">
        <f t="shared" si="0"/>
        <v>2</v>
      </c>
      <c r="T33" s="14">
        <f t="shared" si="1"/>
        <v>7</v>
      </c>
      <c r="U33" s="19">
        <f t="shared" si="2"/>
        <v>9</v>
      </c>
    </row>
    <row r="34" spans="1:21" x14ac:dyDescent="0.2">
      <c r="A34" s="26" t="s">
        <v>604</v>
      </c>
      <c r="B34" s="14" t="s">
        <v>534</v>
      </c>
      <c r="C34" s="45"/>
      <c r="D34" s="6"/>
      <c r="E34" s="6"/>
      <c r="F34" s="6"/>
      <c r="G34" s="6"/>
      <c r="H34" s="6"/>
      <c r="I34" s="6"/>
      <c r="J34" s="6"/>
      <c r="K34" s="6"/>
      <c r="L34" s="6"/>
      <c r="M34" s="6"/>
      <c r="N34" s="6">
        <v>1</v>
      </c>
      <c r="O34" s="6"/>
      <c r="P34" s="6"/>
      <c r="Q34" s="6"/>
      <c r="R34" s="80"/>
      <c r="S34" s="26">
        <f t="shared" si="0"/>
        <v>0</v>
      </c>
      <c r="T34" s="14">
        <f t="shared" si="1"/>
        <v>1</v>
      </c>
      <c r="U34" s="19">
        <f t="shared" si="2"/>
        <v>1</v>
      </c>
    </row>
    <row r="35" spans="1:21" x14ac:dyDescent="0.2">
      <c r="A35" s="26" t="s">
        <v>605</v>
      </c>
      <c r="B35" s="14" t="s">
        <v>535</v>
      </c>
      <c r="C35" s="45"/>
      <c r="D35" s="6"/>
      <c r="E35" s="6"/>
      <c r="F35" s="6"/>
      <c r="G35" s="6"/>
      <c r="H35" s="6"/>
      <c r="I35" s="6"/>
      <c r="J35" s="6"/>
      <c r="K35" s="6"/>
      <c r="L35" s="6">
        <v>1</v>
      </c>
      <c r="M35" s="6">
        <v>2</v>
      </c>
      <c r="N35" s="6"/>
      <c r="O35" s="6"/>
      <c r="P35" s="6"/>
      <c r="Q35" s="6"/>
      <c r="R35" s="80"/>
      <c r="S35" s="26">
        <f t="shared" si="0"/>
        <v>2</v>
      </c>
      <c r="T35" s="14">
        <f t="shared" si="1"/>
        <v>1</v>
      </c>
      <c r="U35" s="19">
        <f t="shared" si="2"/>
        <v>3</v>
      </c>
    </row>
    <row r="36" spans="1:21" x14ac:dyDescent="0.2">
      <c r="A36" s="26" t="s">
        <v>708</v>
      </c>
      <c r="B36" s="14" t="s">
        <v>697</v>
      </c>
      <c r="C36" s="45"/>
      <c r="D36" s="6"/>
      <c r="E36" s="6"/>
      <c r="F36" s="6"/>
      <c r="G36" s="6"/>
      <c r="H36" s="6"/>
      <c r="I36" s="6"/>
      <c r="J36" s="6"/>
      <c r="K36" s="6"/>
      <c r="L36" s="6"/>
      <c r="M36" s="6"/>
      <c r="N36" s="6"/>
      <c r="O36" s="6"/>
      <c r="P36" s="6"/>
      <c r="Q36" s="6"/>
      <c r="R36" s="80">
        <v>1</v>
      </c>
      <c r="S36" s="26">
        <f t="shared" si="0"/>
        <v>0</v>
      </c>
      <c r="T36" s="14">
        <f t="shared" si="1"/>
        <v>1</v>
      </c>
      <c r="U36" s="19">
        <f t="shared" si="2"/>
        <v>1</v>
      </c>
    </row>
    <row r="37" spans="1:21" x14ac:dyDescent="0.2">
      <c r="A37" s="213" t="s">
        <v>606</v>
      </c>
      <c r="B37" s="14" t="s">
        <v>536</v>
      </c>
      <c r="C37" s="45"/>
      <c r="D37" s="6"/>
      <c r="E37" s="6"/>
      <c r="F37" s="6"/>
      <c r="G37" s="6"/>
      <c r="H37" s="6"/>
      <c r="I37" s="6"/>
      <c r="J37" s="6"/>
      <c r="K37" s="6"/>
      <c r="L37" s="6"/>
      <c r="M37" s="6"/>
      <c r="N37" s="6">
        <v>2</v>
      </c>
      <c r="O37" s="6"/>
      <c r="P37" s="6"/>
      <c r="Q37" s="6"/>
      <c r="R37" s="80"/>
      <c r="S37" s="26">
        <f t="shared" si="0"/>
        <v>0</v>
      </c>
      <c r="T37" s="14">
        <f t="shared" si="1"/>
        <v>2</v>
      </c>
      <c r="U37" s="19">
        <f t="shared" si="2"/>
        <v>2</v>
      </c>
    </row>
    <row r="38" spans="1:21" x14ac:dyDescent="0.2">
      <c r="A38" s="213" t="s">
        <v>709</v>
      </c>
      <c r="B38" s="14" t="s">
        <v>698</v>
      </c>
      <c r="C38" s="45"/>
      <c r="D38" s="6"/>
      <c r="E38" s="6"/>
      <c r="F38" s="6"/>
      <c r="G38" s="6"/>
      <c r="H38" s="6"/>
      <c r="I38" s="6"/>
      <c r="J38" s="6"/>
      <c r="K38" s="6"/>
      <c r="L38" s="6"/>
      <c r="M38" s="6">
        <v>1</v>
      </c>
      <c r="N38" s="6"/>
      <c r="O38" s="6"/>
      <c r="P38" s="6"/>
      <c r="Q38" s="6"/>
      <c r="R38" s="80"/>
      <c r="S38" s="26">
        <f t="shared" si="0"/>
        <v>1</v>
      </c>
      <c r="T38" s="14">
        <f t="shared" si="1"/>
        <v>0</v>
      </c>
      <c r="U38" s="19">
        <f t="shared" si="2"/>
        <v>1</v>
      </c>
    </row>
    <row r="39" spans="1:21" x14ac:dyDescent="0.2">
      <c r="A39" s="26" t="s">
        <v>607</v>
      </c>
      <c r="B39" s="14" t="s">
        <v>537</v>
      </c>
      <c r="C39" s="45"/>
      <c r="D39" s="6"/>
      <c r="E39" s="6"/>
      <c r="F39" s="6">
        <v>1</v>
      </c>
      <c r="G39" s="6"/>
      <c r="H39" s="6"/>
      <c r="I39" s="6"/>
      <c r="J39" s="6">
        <v>2</v>
      </c>
      <c r="K39" s="6"/>
      <c r="L39" s="6">
        <v>1</v>
      </c>
      <c r="M39" s="6">
        <v>2</v>
      </c>
      <c r="N39" s="6">
        <v>12</v>
      </c>
      <c r="O39" s="6"/>
      <c r="P39" s="6">
        <v>2</v>
      </c>
      <c r="Q39" s="6"/>
      <c r="R39" s="80"/>
      <c r="S39" s="26">
        <f t="shared" si="0"/>
        <v>2</v>
      </c>
      <c r="T39" s="14">
        <f t="shared" si="1"/>
        <v>18</v>
      </c>
      <c r="U39" s="19">
        <f t="shared" si="2"/>
        <v>20</v>
      </c>
    </row>
    <row r="40" spans="1:21" x14ac:dyDescent="0.2">
      <c r="A40" s="26" t="s">
        <v>608</v>
      </c>
      <c r="B40" s="14" t="s">
        <v>538</v>
      </c>
      <c r="C40" s="45"/>
      <c r="D40" s="6"/>
      <c r="E40" s="6"/>
      <c r="F40" s="6"/>
      <c r="G40" s="6"/>
      <c r="H40" s="6"/>
      <c r="I40" s="6"/>
      <c r="J40" s="6"/>
      <c r="K40" s="6"/>
      <c r="L40" s="6"/>
      <c r="M40" s="6">
        <v>7</v>
      </c>
      <c r="N40" s="6">
        <v>2</v>
      </c>
      <c r="O40" s="6"/>
      <c r="P40" s="6"/>
      <c r="Q40" s="6"/>
      <c r="R40" s="80"/>
      <c r="S40" s="26">
        <f t="shared" si="0"/>
        <v>7</v>
      </c>
      <c r="T40" s="14">
        <f t="shared" si="1"/>
        <v>2</v>
      </c>
      <c r="U40" s="19">
        <f t="shared" si="2"/>
        <v>9</v>
      </c>
    </row>
    <row r="41" spans="1:21" x14ac:dyDescent="0.2">
      <c r="A41" s="26" t="s">
        <v>609</v>
      </c>
      <c r="B41" s="14" t="s">
        <v>539</v>
      </c>
      <c r="C41" s="45"/>
      <c r="D41" s="6"/>
      <c r="E41" s="6"/>
      <c r="F41" s="6"/>
      <c r="G41" s="6"/>
      <c r="H41" s="6"/>
      <c r="I41" s="6"/>
      <c r="J41" s="6"/>
      <c r="K41" s="6"/>
      <c r="L41" s="6"/>
      <c r="M41" s="6">
        <v>1</v>
      </c>
      <c r="N41" s="6">
        <v>2</v>
      </c>
      <c r="O41" s="6"/>
      <c r="P41" s="6"/>
      <c r="Q41" s="6"/>
      <c r="R41" s="80"/>
      <c r="S41" s="26">
        <f t="shared" si="0"/>
        <v>1</v>
      </c>
      <c r="T41" s="14">
        <f t="shared" si="1"/>
        <v>2</v>
      </c>
      <c r="U41" s="19">
        <f t="shared" si="2"/>
        <v>3</v>
      </c>
    </row>
    <row r="42" spans="1:21" x14ac:dyDescent="0.2">
      <c r="A42" s="26" t="s">
        <v>610</v>
      </c>
      <c r="B42" s="14" t="s">
        <v>540</v>
      </c>
      <c r="C42" s="45"/>
      <c r="D42" s="6"/>
      <c r="E42" s="6"/>
      <c r="F42" s="6"/>
      <c r="G42" s="6"/>
      <c r="H42" s="6"/>
      <c r="I42" s="6"/>
      <c r="J42" s="6"/>
      <c r="K42" s="6"/>
      <c r="L42" s="6"/>
      <c r="M42" s="6">
        <v>2</v>
      </c>
      <c r="N42" s="6">
        <v>2</v>
      </c>
      <c r="O42" s="6">
        <v>1</v>
      </c>
      <c r="P42" s="6"/>
      <c r="Q42" s="6"/>
      <c r="R42" s="80"/>
      <c r="S42" s="26">
        <f t="shared" si="0"/>
        <v>3</v>
      </c>
      <c r="T42" s="14">
        <f t="shared" si="1"/>
        <v>2</v>
      </c>
      <c r="U42" s="19">
        <f t="shared" si="2"/>
        <v>5</v>
      </c>
    </row>
    <row r="43" spans="1:21" x14ac:dyDescent="0.2">
      <c r="A43" s="213" t="s">
        <v>611</v>
      </c>
      <c r="B43" s="14" t="s">
        <v>541</v>
      </c>
      <c r="C43" s="45"/>
      <c r="D43" s="6"/>
      <c r="E43" s="6"/>
      <c r="F43" s="6"/>
      <c r="G43" s="6"/>
      <c r="H43" s="6"/>
      <c r="I43" s="6"/>
      <c r="J43" s="6"/>
      <c r="K43" s="6"/>
      <c r="L43" s="6">
        <v>1</v>
      </c>
      <c r="M43" s="6"/>
      <c r="N43" s="6">
        <v>3</v>
      </c>
      <c r="O43" s="6"/>
      <c r="P43" s="6"/>
      <c r="Q43" s="6"/>
      <c r="R43" s="80"/>
      <c r="S43" s="26">
        <f t="shared" si="0"/>
        <v>0</v>
      </c>
      <c r="T43" s="14">
        <f t="shared" si="1"/>
        <v>4</v>
      </c>
      <c r="U43" s="19">
        <f t="shared" si="2"/>
        <v>4</v>
      </c>
    </row>
    <row r="44" spans="1:21" x14ac:dyDescent="0.2">
      <c r="A44" s="213" t="s">
        <v>612</v>
      </c>
      <c r="B44" s="14" t="s">
        <v>542</v>
      </c>
      <c r="C44" s="45"/>
      <c r="D44" s="6"/>
      <c r="E44" s="6"/>
      <c r="F44" s="6"/>
      <c r="G44" s="6"/>
      <c r="H44" s="6"/>
      <c r="I44" s="6"/>
      <c r="J44" s="6"/>
      <c r="K44" s="6"/>
      <c r="L44" s="6"/>
      <c r="M44" s="6">
        <v>2</v>
      </c>
      <c r="N44" s="6">
        <v>3</v>
      </c>
      <c r="O44" s="6"/>
      <c r="P44" s="6"/>
      <c r="Q44" s="6"/>
      <c r="R44" s="80"/>
      <c r="S44" s="26">
        <f t="shared" si="0"/>
        <v>2</v>
      </c>
      <c r="T44" s="14">
        <f t="shared" si="1"/>
        <v>3</v>
      </c>
      <c r="U44" s="19">
        <f t="shared" si="2"/>
        <v>5</v>
      </c>
    </row>
    <row r="45" spans="1:21" x14ac:dyDescent="0.2">
      <c r="A45" s="26" t="s">
        <v>613</v>
      </c>
      <c r="B45" s="14" t="s">
        <v>543</v>
      </c>
      <c r="C45" s="45"/>
      <c r="D45" s="6"/>
      <c r="E45" s="6"/>
      <c r="F45" s="6"/>
      <c r="G45" s="6"/>
      <c r="H45" s="6"/>
      <c r="I45" s="6"/>
      <c r="J45" s="6"/>
      <c r="K45" s="6">
        <v>1</v>
      </c>
      <c r="L45" s="6"/>
      <c r="M45" s="6"/>
      <c r="N45" s="6">
        <v>4</v>
      </c>
      <c r="O45" s="6"/>
      <c r="P45" s="6"/>
      <c r="Q45" s="6"/>
      <c r="R45" s="80"/>
      <c r="S45" s="26">
        <f t="shared" si="0"/>
        <v>1</v>
      </c>
      <c r="T45" s="14">
        <f t="shared" si="1"/>
        <v>4</v>
      </c>
      <c r="U45" s="19">
        <f t="shared" si="2"/>
        <v>5</v>
      </c>
    </row>
    <row r="46" spans="1:21" x14ac:dyDescent="0.2">
      <c r="A46" s="213" t="s">
        <v>614</v>
      </c>
      <c r="B46" s="14" t="s">
        <v>544</v>
      </c>
      <c r="C46" s="45"/>
      <c r="D46" s="6"/>
      <c r="E46" s="6"/>
      <c r="F46" s="6"/>
      <c r="G46" s="6"/>
      <c r="H46" s="6"/>
      <c r="I46" s="6"/>
      <c r="J46" s="6"/>
      <c r="K46" s="6">
        <v>1</v>
      </c>
      <c r="L46" s="6"/>
      <c r="M46" s="6">
        <v>4</v>
      </c>
      <c r="N46" s="6">
        <v>1</v>
      </c>
      <c r="O46" s="6"/>
      <c r="P46" s="6">
        <v>1</v>
      </c>
      <c r="Q46" s="6"/>
      <c r="R46" s="80"/>
      <c r="S46" s="26">
        <f t="shared" si="0"/>
        <v>5</v>
      </c>
      <c r="T46" s="14">
        <f t="shared" si="1"/>
        <v>2</v>
      </c>
      <c r="U46" s="19">
        <f t="shared" si="2"/>
        <v>7</v>
      </c>
    </row>
    <row r="47" spans="1:21" x14ac:dyDescent="0.2">
      <c r="A47" s="26" t="s">
        <v>615</v>
      </c>
      <c r="B47" s="14" t="s">
        <v>545</v>
      </c>
      <c r="C47" s="45"/>
      <c r="D47" s="6"/>
      <c r="E47" s="6"/>
      <c r="F47" s="6"/>
      <c r="G47" s="6"/>
      <c r="H47" s="6"/>
      <c r="I47" s="6"/>
      <c r="J47" s="6"/>
      <c r="K47" s="6"/>
      <c r="L47" s="6"/>
      <c r="M47" s="6">
        <v>2</v>
      </c>
      <c r="N47" s="6">
        <v>4</v>
      </c>
      <c r="O47" s="6"/>
      <c r="P47" s="6"/>
      <c r="Q47" s="6"/>
      <c r="R47" s="80"/>
      <c r="S47" s="26">
        <f t="shared" si="0"/>
        <v>2</v>
      </c>
      <c r="T47" s="14">
        <f t="shared" si="1"/>
        <v>4</v>
      </c>
      <c r="U47" s="19">
        <f t="shared" si="2"/>
        <v>6</v>
      </c>
    </row>
    <row r="48" spans="1:21" x14ac:dyDescent="0.2">
      <c r="A48" s="213" t="s">
        <v>644</v>
      </c>
      <c r="B48" s="14" t="s">
        <v>546</v>
      </c>
      <c r="C48" s="45"/>
      <c r="D48" s="6"/>
      <c r="E48" s="6">
        <v>1</v>
      </c>
      <c r="F48" s="6"/>
      <c r="G48" s="6"/>
      <c r="H48" s="6"/>
      <c r="I48" s="6"/>
      <c r="J48" s="6"/>
      <c r="K48" s="6"/>
      <c r="L48" s="6"/>
      <c r="M48" s="6"/>
      <c r="N48" s="6"/>
      <c r="O48" s="6"/>
      <c r="P48" s="6"/>
      <c r="Q48" s="6"/>
      <c r="R48" s="80"/>
      <c r="S48" s="26">
        <f t="shared" si="0"/>
        <v>1</v>
      </c>
      <c r="T48" s="14">
        <f t="shared" si="1"/>
        <v>0</v>
      </c>
      <c r="U48" s="19">
        <f t="shared" si="2"/>
        <v>1</v>
      </c>
    </row>
    <row r="49" spans="1:21" x14ac:dyDescent="0.2">
      <c r="A49" s="26" t="s">
        <v>616</v>
      </c>
      <c r="B49" s="14" t="s">
        <v>547</v>
      </c>
      <c r="C49" s="45"/>
      <c r="D49" s="6"/>
      <c r="E49" s="6">
        <v>1</v>
      </c>
      <c r="F49" s="6">
        <v>4</v>
      </c>
      <c r="G49" s="6"/>
      <c r="H49" s="6"/>
      <c r="I49" s="6">
        <v>1</v>
      </c>
      <c r="J49" s="6">
        <v>1</v>
      </c>
      <c r="K49" s="6">
        <v>1</v>
      </c>
      <c r="L49" s="6">
        <v>4</v>
      </c>
      <c r="M49" s="6">
        <v>12</v>
      </c>
      <c r="N49" s="6">
        <v>18</v>
      </c>
      <c r="O49" s="6"/>
      <c r="P49" s="6"/>
      <c r="Q49" s="6"/>
      <c r="R49" s="80">
        <v>2</v>
      </c>
      <c r="S49" s="26">
        <f t="shared" si="0"/>
        <v>15</v>
      </c>
      <c r="T49" s="14">
        <f t="shared" si="1"/>
        <v>29</v>
      </c>
      <c r="U49" s="19">
        <f t="shared" si="2"/>
        <v>44</v>
      </c>
    </row>
    <row r="50" spans="1:21" x14ac:dyDescent="0.2">
      <c r="A50" s="26" t="s">
        <v>710</v>
      </c>
      <c r="B50" s="14" t="s">
        <v>699</v>
      </c>
      <c r="C50" s="45"/>
      <c r="D50" s="6"/>
      <c r="E50" s="6"/>
      <c r="F50" s="6"/>
      <c r="G50" s="6"/>
      <c r="H50" s="6"/>
      <c r="I50" s="6"/>
      <c r="J50" s="6"/>
      <c r="K50" s="6"/>
      <c r="L50" s="6"/>
      <c r="M50" s="6"/>
      <c r="N50" s="6">
        <v>1</v>
      </c>
      <c r="O50" s="6"/>
      <c r="P50" s="6"/>
      <c r="Q50" s="6"/>
      <c r="R50" s="80"/>
      <c r="S50" s="26">
        <f t="shared" si="0"/>
        <v>0</v>
      </c>
      <c r="T50" s="14">
        <f t="shared" si="1"/>
        <v>1</v>
      </c>
      <c r="U50" s="19">
        <f t="shared" si="2"/>
        <v>1</v>
      </c>
    </row>
    <row r="51" spans="1:21" x14ac:dyDescent="0.2">
      <c r="A51" s="26" t="s">
        <v>617</v>
      </c>
      <c r="B51" s="14" t="s">
        <v>548</v>
      </c>
      <c r="C51" s="45"/>
      <c r="D51" s="6"/>
      <c r="E51" s="6"/>
      <c r="F51" s="6"/>
      <c r="G51" s="6"/>
      <c r="H51" s="6"/>
      <c r="I51" s="6"/>
      <c r="J51" s="6"/>
      <c r="K51" s="6"/>
      <c r="L51" s="6"/>
      <c r="M51" s="6"/>
      <c r="N51" s="6"/>
      <c r="O51" s="6">
        <v>1</v>
      </c>
      <c r="P51" s="6"/>
      <c r="Q51" s="6"/>
      <c r="R51" s="80"/>
      <c r="S51" s="26">
        <f t="shared" si="0"/>
        <v>1</v>
      </c>
      <c r="T51" s="14">
        <f t="shared" si="1"/>
        <v>0</v>
      </c>
      <c r="U51" s="19">
        <f t="shared" si="2"/>
        <v>1</v>
      </c>
    </row>
    <row r="52" spans="1:21" x14ac:dyDescent="0.2">
      <c r="A52" s="26" t="s">
        <v>618</v>
      </c>
      <c r="B52" s="14" t="s">
        <v>549</v>
      </c>
      <c r="C52" s="45"/>
      <c r="D52" s="6"/>
      <c r="E52" s="6"/>
      <c r="F52" s="6"/>
      <c r="G52" s="6"/>
      <c r="H52" s="6"/>
      <c r="I52" s="6"/>
      <c r="J52" s="6"/>
      <c r="K52" s="6"/>
      <c r="L52" s="6">
        <v>1</v>
      </c>
      <c r="M52" s="6"/>
      <c r="N52" s="6">
        <v>4</v>
      </c>
      <c r="O52" s="6"/>
      <c r="P52" s="6">
        <v>1</v>
      </c>
      <c r="Q52" s="6"/>
      <c r="R52" s="80">
        <v>1</v>
      </c>
      <c r="S52" s="26">
        <f t="shared" si="0"/>
        <v>0</v>
      </c>
      <c r="T52" s="14">
        <f t="shared" si="1"/>
        <v>7</v>
      </c>
      <c r="U52" s="19">
        <f t="shared" si="2"/>
        <v>7</v>
      </c>
    </row>
    <row r="53" spans="1:21" x14ac:dyDescent="0.2">
      <c r="A53" s="213" t="s">
        <v>711</v>
      </c>
      <c r="B53" s="14" t="s">
        <v>700</v>
      </c>
      <c r="C53" s="45"/>
      <c r="D53" s="6"/>
      <c r="E53" s="6"/>
      <c r="F53" s="6"/>
      <c r="G53" s="6"/>
      <c r="H53" s="6"/>
      <c r="I53" s="6"/>
      <c r="J53" s="6"/>
      <c r="K53" s="6"/>
      <c r="L53" s="6">
        <v>1</v>
      </c>
      <c r="M53" s="6">
        <v>1</v>
      </c>
      <c r="N53" s="6"/>
      <c r="O53" s="6"/>
      <c r="P53" s="6"/>
      <c r="Q53" s="6"/>
      <c r="R53" s="80"/>
      <c r="S53" s="26">
        <f t="shared" si="0"/>
        <v>1</v>
      </c>
      <c r="T53" s="14">
        <f t="shared" si="1"/>
        <v>1</v>
      </c>
      <c r="U53" s="19">
        <f t="shared" si="2"/>
        <v>2</v>
      </c>
    </row>
    <row r="54" spans="1:21" x14ac:dyDescent="0.2">
      <c r="A54" s="26" t="s">
        <v>712</v>
      </c>
      <c r="B54" s="14" t="s">
        <v>701</v>
      </c>
      <c r="C54" s="45"/>
      <c r="D54" s="6"/>
      <c r="E54" s="6"/>
      <c r="F54" s="6"/>
      <c r="G54" s="6"/>
      <c r="H54" s="6"/>
      <c r="I54" s="6"/>
      <c r="J54" s="6"/>
      <c r="K54" s="6"/>
      <c r="L54" s="6"/>
      <c r="M54" s="6"/>
      <c r="N54" s="6">
        <v>1</v>
      </c>
      <c r="O54" s="6"/>
      <c r="P54" s="6"/>
      <c r="Q54" s="6"/>
      <c r="R54" s="80"/>
      <c r="S54" s="26">
        <f t="shared" si="0"/>
        <v>0</v>
      </c>
      <c r="T54" s="14">
        <f t="shared" si="1"/>
        <v>1</v>
      </c>
      <c r="U54" s="19">
        <f t="shared" si="2"/>
        <v>1</v>
      </c>
    </row>
    <row r="55" spans="1:21" x14ac:dyDescent="0.2">
      <c r="A55" s="26" t="s">
        <v>619</v>
      </c>
      <c r="B55" s="14" t="s">
        <v>550</v>
      </c>
      <c r="C55" s="45"/>
      <c r="D55" s="6"/>
      <c r="E55" s="6"/>
      <c r="F55" s="6"/>
      <c r="G55" s="6"/>
      <c r="H55" s="6"/>
      <c r="I55" s="6"/>
      <c r="J55" s="6"/>
      <c r="K55" s="6"/>
      <c r="L55" s="6"/>
      <c r="M55" s="6"/>
      <c r="N55" s="6">
        <v>1</v>
      </c>
      <c r="O55" s="6"/>
      <c r="P55" s="6"/>
      <c r="Q55" s="6"/>
      <c r="R55" s="80"/>
      <c r="S55" s="26">
        <f t="shared" si="0"/>
        <v>0</v>
      </c>
      <c r="T55" s="14">
        <f t="shared" si="1"/>
        <v>1</v>
      </c>
      <c r="U55" s="19">
        <f t="shared" si="2"/>
        <v>1</v>
      </c>
    </row>
    <row r="56" spans="1:21" x14ac:dyDescent="0.2">
      <c r="A56" s="26" t="s">
        <v>620</v>
      </c>
      <c r="B56" s="14" t="s">
        <v>551</v>
      </c>
      <c r="C56" s="45"/>
      <c r="D56" s="6"/>
      <c r="E56" s="6"/>
      <c r="F56" s="6"/>
      <c r="G56" s="6"/>
      <c r="H56" s="6"/>
      <c r="I56" s="6">
        <v>4</v>
      </c>
      <c r="J56" s="6"/>
      <c r="K56" s="6">
        <v>1</v>
      </c>
      <c r="L56" s="6">
        <v>1</v>
      </c>
      <c r="M56" s="6">
        <v>39</v>
      </c>
      <c r="N56" s="6">
        <v>6</v>
      </c>
      <c r="O56" s="6">
        <v>2</v>
      </c>
      <c r="P56" s="6">
        <v>1</v>
      </c>
      <c r="Q56" s="6"/>
      <c r="R56" s="80"/>
      <c r="S56" s="26">
        <f t="shared" ref="S56:T58" si="5">C56+E56+G56+I56+K56+M56+O56+Q56</f>
        <v>46</v>
      </c>
      <c r="T56" s="14">
        <f t="shared" si="5"/>
        <v>8</v>
      </c>
      <c r="U56" s="19">
        <f t="shared" si="2"/>
        <v>54</v>
      </c>
    </row>
    <row r="57" spans="1:21" x14ac:dyDescent="0.2">
      <c r="A57" s="26" t="s">
        <v>622</v>
      </c>
      <c r="B57" s="14" t="s">
        <v>553</v>
      </c>
      <c r="C57" s="45"/>
      <c r="D57" s="6"/>
      <c r="E57" s="6"/>
      <c r="F57" s="6"/>
      <c r="G57" s="6"/>
      <c r="H57" s="6"/>
      <c r="I57" s="6"/>
      <c r="J57" s="6"/>
      <c r="K57" s="6"/>
      <c r="L57" s="6"/>
      <c r="M57" s="6">
        <v>9</v>
      </c>
      <c r="N57" s="6">
        <v>1</v>
      </c>
      <c r="O57" s="6"/>
      <c r="P57" s="6"/>
      <c r="Q57" s="6">
        <v>1</v>
      </c>
      <c r="R57" s="80"/>
      <c r="S57" s="26">
        <f t="shared" si="5"/>
        <v>10</v>
      </c>
      <c r="T57" s="14">
        <f t="shared" si="5"/>
        <v>1</v>
      </c>
      <c r="U57" s="19">
        <f t="shared" si="2"/>
        <v>11</v>
      </c>
    </row>
    <row r="58" spans="1:21" x14ac:dyDescent="0.2">
      <c r="A58" s="213" t="s">
        <v>623</v>
      </c>
      <c r="B58" s="14" t="s">
        <v>554</v>
      </c>
      <c r="C58" s="45"/>
      <c r="D58" s="6"/>
      <c r="E58" s="6"/>
      <c r="F58" s="6"/>
      <c r="G58" s="6"/>
      <c r="H58" s="6"/>
      <c r="I58" s="6"/>
      <c r="J58" s="6"/>
      <c r="K58" s="6"/>
      <c r="L58" s="6"/>
      <c r="M58" s="6">
        <v>1</v>
      </c>
      <c r="N58" s="6"/>
      <c r="O58" s="6"/>
      <c r="P58" s="6"/>
      <c r="Q58" s="6"/>
      <c r="R58" s="80"/>
      <c r="S58" s="26">
        <f t="shared" si="5"/>
        <v>1</v>
      </c>
      <c r="T58" s="14">
        <f t="shared" si="5"/>
        <v>0</v>
      </c>
      <c r="U58" s="19">
        <f t="shared" si="2"/>
        <v>1</v>
      </c>
    </row>
    <row r="59" spans="1:21" x14ac:dyDescent="0.2">
      <c r="A59" s="213" t="s">
        <v>624</v>
      </c>
      <c r="B59" s="14" t="s">
        <v>555</v>
      </c>
      <c r="C59" s="45"/>
      <c r="D59" s="6">
        <v>1</v>
      </c>
      <c r="E59" s="6"/>
      <c r="F59" s="6"/>
      <c r="G59" s="6"/>
      <c r="H59" s="6"/>
      <c r="I59" s="6"/>
      <c r="J59" s="6"/>
      <c r="K59" s="6">
        <v>1</v>
      </c>
      <c r="L59" s="6"/>
      <c r="M59" s="6">
        <v>1</v>
      </c>
      <c r="N59" s="6">
        <v>6</v>
      </c>
      <c r="O59" s="6"/>
      <c r="P59" s="6"/>
      <c r="Q59" s="6"/>
      <c r="R59" s="80"/>
      <c r="S59" s="26">
        <f t="shared" si="0"/>
        <v>2</v>
      </c>
      <c r="T59" s="14">
        <f t="shared" si="1"/>
        <v>7</v>
      </c>
      <c r="U59" s="19">
        <f t="shared" si="2"/>
        <v>9</v>
      </c>
    </row>
    <row r="60" spans="1:21" x14ac:dyDescent="0.2">
      <c r="A60" s="26" t="s">
        <v>645</v>
      </c>
      <c r="B60" s="14" t="s">
        <v>556</v>
      </c>
      <c r="C60" s="45"/>
      <c r="D60" s="6"/>
      <c r="E60" s="6"/>
      <c r="F60" s="6"/>
      <c r="G60" s="6"/>
      <c r="H60" s="6"/>
      <c r="I60" s="6"/>
      <c r="J60" s="6"/>
      <c r="K60" s="6"/>
      <c r="L60" s="6">
        <v>1</v>
      </c>
      <c r="M60" s="6"/>
      <c r="N60" s="6">
        <v>2</v>
      </c>
      <c r="O60" s="6"/>
      <c r="P60" s="6"/>
      <c r="Q60" s="6"/>
      <c r="R60" s="80"/>
      <c r="S60" s="26">
        <f t="shared" si="0"/>
        <v>0</v>
      </c>
      <c r="T60" s="14">
        <f t="shared" si="1"/>
        <v>3</v>
      </c>
      <c r="U60" s="19">
        <f t="shared" si="2"/>
        <v>3</v>
      </c>
    </row>
    <row r="61" spans="1:21" x14ac:dyDescent="0.2">
      <c r="A61" s="213" t="s">
        <v>625</v>
      </c>
      <c r="B61" s="14" t="s">
        <v>557</v>
      </c>
      <c r="C61" s="45"/>
      <c r="D61" s="6"/>
      <c r="E61" s="6"/>
      <c r="F61" s="6"/>
      <c r="G61" s="6"/>
      <c r="H61" s="6"/>
      <c r="I61" s="6"/>
      <c r="J61" s="6"/>
      <c r="K61" s="6"/>
      <c r="L61" s="6"/>
      <c r="M61" s="6">
        <v>2</v>
      </c>
      <c r="N61" s="6"/>
      <c r="O61" s="6"/>
      <c r="P61" s="6"/>
      <c r="Q61" s="6"/>
      <c r="R61" s="80"/>
      <c r="S61" s="26">
        <f t="shared" si="0"/>
        <v>2</v>
      </c>
      <c r="T61" s="14">
        <f t="shared" si="1"/>
        <v>0</v>
      </c>
      <c r="U61" s="19">
        <f t="shared" si="2"/>
        <v>2</v>
      </c>
    </row>
    <row r="62" spans="1:21" x14ac:dyDescent="0.2">
      <c r="A62" s="26" t="s">
        <v>626</v>
      </c>
      <c r="B62" s="14" t="s">
        <v>558</v>
      </c>
      <c r="C62" s="45"/>
      <c r="D62" s="6"/>
      <c r="E62" s="6"/>
      <c r="F62" s="6"/>
      <c r="G62" s="6"/>
      <c r="H62" s="6"/>
      <c r="I62" s="6"/>
      <c r="J62" s="6"/>
      <c r="K62" s="6"/>
      <c r="L62" s="6"/>
      <c r="M62" s="6">
        <v>3</v>
      </c>
      <c r="N62" s="6">
        <v>2</v>
      </c>
      <c r="O62" s="6"/>
      <c r="P62" s="6"/>
      <c r="Q62" s="6"/>
      <c r="R62" s="80"/>
      <c r="S62" s="26">
        <f t="shared" si="0"/>
        <v>3</v>
      </c>
      <c r="T62" s="14">
        <f t="shared" si="1"/>
        <v>2</v>
      </c>
      <c r="U62" s="19">
        <f t="shared" si="2"/>
        <v>5</v>
      </c>
    </row>
    <row r="63" spans="1:21" x14ac:dyDescent="0.2">
      <c r="A63" s="26" t="s">
        <v>627</v>
      </c>
      <c r="B63" s="14" t="s">
        <v>559</v>
      </c>
      <c r="C63" s="45"/>
      <c r="D63" s="6"/>
      <c r="E63" s="6"/>
      <c r="F63" s="6"/>
      <c r="G63" s="6"/>
      <c r="H63" s="6"/>
      <c r="I63" s="6"/>
      <c r="J63" s="6">
        <v>1</v>
      </c>
      <c r="K63" s="6"/>
      <c r="L63" s="6"/>
      <c r="M63" s="6">
        <v>1</v>
      </c>
      <c r="N63" s="6">
        <v>1</v>
      </c>
      <c r="O63" s="6"/>
      <c r="P63" s="6"/>
      <c r="Q63" s="6"/>
      <c r="R63" s="80"/>
      <c r="S63" s="26">
        <f t="shared" ref="S63:S79" si="6">C63+E63+G63+I63+K63+M63+O63+Q63</f>
        <v>1</v>
      </c>
      <c r="T63" s="14">
        <f t="shared" ref="T63:T79" si="7">D63+F63+H63+J63+L63+N63+P63+R63</f>
        <v>2</v>
      </c>
      <c r="U63" s="19">
        <f t="shared" si="2"/>
        <v>3</v>
      </c>
    </row>
    <row r="64" spans="1:21" x14ac:dyDescent="0.2">
      <c r="A64" s="26" t="s">
        <v>628</v>
      </c>
      <c r="B64" s="14" t="s">
        <v>560</v>
      </c>
      <c r="C64" s="45"/>
      <c r="D64" s="6"/>
      <c r="E64" s="6"/>
      <c r="F64" s="6"/>
      <c r="G64" s="6"/>
      <c r="H64" s="6"/>
      <c r="I64" s="6"/>
      <c r="J64" s="6"/>
      <c r="K64" s="6"/>
      <c r="L64" s="6"/>
      <c r="M64" s="6">
        <v>1</v>
      </c>
      <c r="N64" s="6">
        <v>1</v>
      </c>
      <c r="O64" s="6"/>
      <c r="P64" s="6">
        <v>1</v>
      </c>
      <c r="Q64" s="6"/>
      <c r="R64" s="80"/>
      <c r="S64" s="26">
        <f t="shared" si="6"/>
        <v>1</v>
      </c>
      <c r="T64" s="14">
        <f t="shared" si="7"/>
        <v>2</v>
      </c>
      <c r="U64" s="19">
        <f t="shared" si="2"/>
        <v>3</v>
      </c>
    </row>
    <row r="65" spans="1:21" x14ac:dyDescent="0.2">
      <c r="A65" s="213" t="s">
        <v>629</v>
      </c>
      <c r="B65" s="14" t="s">
        <v>561</v>
      </c>
      <c r="C65" s="45"/>
      <c r="D65" s="6"/>
      <c r="E65" s="6"/>
      <c r="F65" s="6"/>
      <c r="G65" s="6"/>
      <c r="H65" s="6"/>
      <c r="I65" s="6"/>
      <c r="J65" s="6">
        <v>2</v>
      </c>
      <c r="K65" s="6"/>
      <c r="L65" s="6"/>
      <c r="M65" s="6"/>
      <c r="N65" s="6">
        <v>6</v>
      </c>
      <c r="O65" s="6"/>
      <c r="P65" s="6">
        <v>2</v>
      </c>
      <c r="Q65" s="6"/>
      <c r="R65" s="80"/>
      <c r="S65" s="26">
        <f t="shared" si="6"/>
        <v>0</v>
      </c>
      <c r="T65" s="14">
        <f t="shared" si="7"/>
        <v>10</v>
      </c>
      <c r="U65" s="19">
        <f t="shared" si="2"/>
        <v>10</v>
      </c>
    </row>
    <row r="66" spans="1:21" x14ac:dyDescent="0.2">
      <c r="A66" s="26" t="s">
        <v>630</v>
      </c>
      <c r="B66" s="14" t="s">
        <v>562</v>
      </c>
      <c r="C66" s="45"/>
      <c r="D66" s="6"/>
      <c r="E66" s="6">
        <v>1</v>
      </c>
      <c r="F66" s="6"/>
      <c r="G66" s="6"/>
      <c r="H66" s="6"/>
      <c r="I66" s="6"/>
      <c r="J66" s="6"/>
      <c r="K66" s="6"/>
      <c r="L66" s="6">
        <v>1</v>
      </c>
      <c r="M66" s="6">
        <v>5</v>
      </c>
      <c r="N66" s="6"/>
      <c r="O66" s="6">
        <v>2</v>
      </c>
      <c r="P66" s="6"/>
      <c r="Q66" s="6"/>
      <c r="R66" s="80"/>
      <c r="S66" s="26">
        <f t="shared" si="6"/>
        <v>8</v>
      </c>
      <c r="T66" s="14">
        <f t="shared" si="7"/>
        <v>1</v>
      </c>
      <c r="U66" s="19">
        <f t="shared" si="2"/>
        <v>9</v>
      </c>
    </row>
    <row r="67" spans="1:21" x14ac:dyDescent="0.2">
      <c r="A67" s="26" t="s">
        <v>631</v>
      </c>
      <c r="B67" s="14" t="s">
        <v>563</v>
      </c>
      <c r="C67" s="45"/>
      <c r="D67" s="6">
        <v>1</v>
      </c>
      <c r="E67" s="6">
        <v>1</v>
      </c>
      <c r="F67" s="6">
        <v>6</v>
      </c>
      <c r="G67" s="6"/>
      <c r="H67" s="6"/>
      <c r="I67" s="6">
        <v>1</v>
      </c>
      <c r="J67" s="6"/>
      <c r="K67" s="6">
        <v>1</v>
      </c>
      <c r="L67" s="6">
        <v>8</v>
      </c>
      <c r="M67" s="6">
        <v>8</v>
      </c>
      <c r="N67" s="6">
        <v>45</v>
      </c>
      <c r="O67" s="6">
        <v>1</v>
      </c>
      <c r="P67" s="6">
        <v>1</v>
      </c>
      <c r="Q67" s="6">
        <v>2</v>
      </c>
      <c r="R67" s="80">
        <v>2</v>
      </c>
      <c r="S67" s="26">
        <f t="shared" si="6"/>
        <v>14</v>
      </c>
      <c r="T67" s="14">
        <f t="shared" si="7"/>
        <v>63</v>
      </c>
      <c r="U67" s="19">
        <f t="shared" si="2"/>
        <v>77</v>
      </c>
    </row>
    <row r="68" spans="1:21" x14ac:dyDescent="0.2">
      <c r="A68" s="26" t="s">
        <v>649</v>
      </c>
      <c r="B68" s="14" t="s">
        <v>578</v>
      </c>
      <c r="C68" s="45"/>
      <c r="D68" s="6"/>
      <c r="E68" s="6"/>
      <c r="F68" s="6"/>
      <c r="G68" s="6"/>
      <c r="H68" s="6"/>
      <c r="I68" s="6"/>
      <c r="J68" s="6"/>
      <c r="K68" s="6"/>
      <c r="L68" s="6"/>
      <c r="M68" s="6">
        <v>2</v>
      </c>
      <c r="N68" s="6"/>
      <c r="O68" s="6"/>
      <c r="P68" s="6"/>
      <c r="Q68" s="6"/>
      <c r="R68" s="80"/>
      <c r="S68" s="26">
        <f t="shared" si="6"/>
        <v>2</v>
      </c>
      <c r="T68" s="14">
        <f t="shared" si="7"/>
        <v>0</v>
      </c>
      <c r="U68" s="19">
        <f t="shared" si="2"/>
        <v>2</v>
      </c>
    </row>
    <row r="69" spans="1:21" x14ac:dyDescent="0.2">
      <c r="A69" s="26" t="s">
        <v>646</v>
      </c>
      <c r="B69" s="14" t="s">
        <v>564</v>
      </c>
      <c r="C69" s="45"/>
      <c r="D69" s="6"/>
      <c r="E69" s="6"/>
      <c r="F69" s="6"/>
      <c r="G69" s="6"/>
      <c r="H69" s="6"/>
      <c r="I69" s="6"/>
      <c r="J69" s="6"/>
      <c r="K69" s="6"/>
      <c r="L69" s="6">
        <v>1</v>
      </c>
      <c r="M69" s="6"/>
      <c r="N69" s="6">
        <v>1</v>
      </c>
      <c r="O69" s="6"/>
      <c r="P69" s="6"/>
      <c r="Q69" s="6"/>
      <c r="R69" s="80"/>
      <c r="S69" s="26">
        <f t="shared" ref="S69:S78" si="8">C69+E69+G69+I69+K69+M69+O69+Q69</f>
        <v>0</v>
      </c>
      <c r="T69" s="14">
        <f t="shared" ref="T69:T78" si="9">D69+F69+H69+J69+L69+N69+P69+R69</f>
        <v>2</v>
      </c>
      <c r="U69" s="19">
        <f t="shared" si="2"/>
        <v>2</v>
      </c>
    </row>
    <row r="70" spans="1:21" x14ac:dyDescent="0.2">
      <c r="A70" s="26" t="s">
        <v>632</v>
      </c>
      <c r="B70" s="14" t="s">
        <v>565</v>
      </c>
      <c r="C70" s="45"/>
      <c r="D70" s="6"/>
      <c r="E70" s="6"/>
      <c r="F70" s="6"/>
      <c r="G70" s="6"/>
      <c r="H70" s="6"/>
      <c r="I70" s="6"/>
      <c r="J70" s="6"/>
      <c r="K70" s="6"/>
      <c r="L70" s="6"/>
      <c r="M70" s="6">
        <v>1</v>
      </c>
      <c r="N70" s="6"/>
      <c r="O70" s="6"/>
      <c r="P70" s="6"/>
      <c r="Q70" s="6"/>
      <c r="R70" s="80"/>
      <c r="S70" s="26">
        <f t="shared" si="8"/>
        <v>1</v>
      </c>
      <c r="T70" s="14">
        <f t="shared" si="9"/>
        <v>0</v>
      </c>
      <c r="U70" s="19">
        <f t="shared" si="2"/>
        <v>1</v>
      </c>
    </row>
    <row r="71" spans="1:21" x14ac:dyDescent="0.2">
      <c r="A71" s="26" t="s">
        <v>633</v>
      </c>
      <c r="B71" s="14" t="s">
        <v>566</v>
      </c>
      <c r="C71" s="45"/>
      <c r="D71" s="6"/>
      <c r="E71" s="6"/>
      <c r="F71" s="6">
        <v>1</v>
      </c>
      <c r="G71" s="6"/>
      <c r="H71" s="6"/>
      <c r="I71" s="6"/>
      <c r="J71" s="6"/>
      <c r="K71" s="6">
        <v>2</v>
      </c>
      <c r="L71" s="6">
        <v>1</v>
      </c>
      <c r="M71" s="6">
        <v>1</v>
      </c>
      <c r="N71" s="6">
        <v>6</v>
      </c>
      <c r="O71" s="6"/>
      <c r="P71" s="6">
        <v>1</v>
      </c>
      <c r="Q71" s="6"/>
      <c r="R71" s="80"/>
      <c r="S71" s="26">
        <f t="shared" si="8"/>
        <v>3</v>
      </c>
      <c r="T71" s="14">
        <f t="shared" si="9"/>
        <v>9</v>
      </c>
      <c r="U71" s="19">
        <f t="shared" si="2"/>
        <v>12</v>
      </c>
    </row>
    <row r="72" spans="1:21" x14ac:dyDescent="0.2">
      <c r="A72" s="26" t="s">
        <v>634</v>
      </c>
      <c r="B72" s="14" t="s">
        <v>567</v>
      </c>
      <c r="C72" s="45"/>
      <c r="D72" s="6"/>
      <c r="E72" s="6">
        <v>1</v>
      </c>
      <c r="F72" s="6"/>
      <c r="G72" s="6"/>
      <c r="H72" s="6"/>
      <c r="I72" s="6"/>
      <c r="J72" s="6"/>
      <c r="K72" s="6"/>
      <c r="L72" s="6">
        <v>7</v>
      </c>
      <c r="M72" s="6">
        <v>3</v>
      </c>
      <c r="N72" s="6">
        <v>11</v>
      </c>
      <c r="O72" s="6">
        <v>1</v>
      </c>
      <c r="P72" s="6">
        <v>2</v>
      </c>
      <c r="Q72" s="6">
        <v>1</v>
      </c>
      <c r="R72" s="80"/>
      <c r="S72" s="26">
        <f t="shared" si="8"/>
        <v>6</v>
      </c>
      <c r="T72" s="14">
        <f t="shared" si="9"/>
        <v>20</v>
      </c>
      <c r="U72" s="19">
        <f t="shared" ref="U72:U83" si="10">SUM(S72:T72)</f>
        <v>26</v>
      </c>
    </row>
    <row r="73" spans="1:21" x14ac:dyDescent="0.2">
      <c r="A73" s="26" t="s">
        <v>647</v>
      </c>
      <c r="B73" s="14" t="s">
        <v>568</v>
      </c>
      <c r="C73" s="45"/>
      <c r="D73" s="6"/>
      <c r="E73" s="6"/>
      <c r="F73" s="6"/>
      <c r="G73" s="6"/>
      <c r="H73" s="6"/>
      <c r="I73" s="6"/>
      <c r="J73" s="6"/>
      <c r="K73" s="6"/>
      <c r="L73" s="6"/>
      <c r="M73" s="6"/>
      <c r="N73" s="6">
        <v>1</v>
      </c>
      <c r="O73" s="6"/>
      <c r="P73" s="6"/>
      <c r="Q73" s="6"/>
      <c r="R73" s="80"/>
      <c r="S73" s="26">
        <f t="shared" si="8"/>
        <v>0</v>
      </c>
      <c r="T73" s="14">
        <f t="shared" si="9"/>
        <v>1</v>
      </c>
      <c r="U73" s="19">
        <f t="shared" si="10"/>
        <v>1</v>
      </c>
    </row>
    <row r="74" spans="1:21" x14ac:dyDescent="0.2">
      <c r="A74" s="26" t="s">
        <v>713</v>
      </c>
      <c r="B74" s="14" t="s">
        <v>702</v>
      </c>
      <c r="C74" s="45"/>
      <c r="D74" s="6">
        <v>1</v>
      </c>
      <c r="E74" s="6"/>
      <c r="F74" s="6"/>
      <c r="G74" s="6"/>
      <c r="H74" s="6"/>
      <c r="I74" s="6"/>
      <c r="J74" s="6"/>
      <c r="K74" s="6"/>
      <c r="L74" s="6"/>
      <c r="M74" s="6"/>
      <c r="N74" s="6"/>
      <c r="O74" s="6"/>
      <c r="P74" s="6"/>
      <c r="Q74" s="6"/>
      <c r="R74" s="80"/>
      <c r="S74" s="26">
        <f t="shared" si="8"/>
        <v>0</v>
      </c>
      <c r="T74" s="14">
        <f t="shared" si="9"/>
        <v>1</v>
      </c>
      <c r="U74" s="19">
        <f t="shared" si="10"/>
        <v>1</v>
      </c>
    </row>
    <row r="75" spans="1:21" x14ac:dyDescent="0.2">
      <c r="A75" s="26" t="s">
        <v>635</v>
      </c>
      <c r="B75" s="14" t="s">
        <v>569</v>
      </c>
      <c r="C75" s="45"/>
      <c r="D75" s="6"/>
      <c r="E75" s="6"/>
      <c r="F75" s="6"/>
      <c r="G75" s="6"/>
      <c r="H75" s="6"/>
      <c r="I75" s="6"/>
      <c r="J75" s="6"/>
      <c r="K75" s="6"/>
      <c r="L75" s="6"/>
      <c r="M75" s="6">
        <v>2</v>
      </c>
      <c r="N75" s="6">
        <v>1</v>
      </c>
      <c r="O75" s="6"/>
      <c r="P75" s="6"/>
      <c r="Q75" s="6"/>
      <c r="R75" s="80">
        <v>1</v>
      </c>
      <c r="S75" s="26">
        <f t="shared" si="8"/>
        <v>2</v>
      </c>
      <c r="T75" s="14">
        <f t="shared" si="9"/>
        <v>2</v>
      </c>
      <c r="U75" s="19">
        <f t="shared" si="10"/>
        <v>4</v>
      </c>
    </row>
    <row r="76" spans="1:21" x14ac:dyDescent="0.2">
      <c r="A76" s="26" t="s">
        <v>637</v>
      </c>
      <c r="B76" s="14" t="s">
        <v>571</v>
      </c>
      <c r="C76" s="45"/>
      <c r="D76" s="6"/>
      <c r="E76" s="6"/>
      <c r="F76" s="6"/>
      <c r="G76" s="6"/>
      <c r="H76" s="6"/>
      <c r="I76" s="6"/>
      <c r="J76" s="6">
        <v>1</v>
      </c>
      <c r="K76" s="6"/>
      <c r="L76" s="6">
        <v>1</v>
      </c>
      <c r="M76" s="6"/>
      <c r="N76" s="6">
        <v>17</v>
      </c>
      <c r="O76" s="6"/>
      <c r="P76" s="6"/>
      <c r="Q76" s="6"/>
      <c r="R76" s="80"/>
      <c r="S76" s="26">
        <f t="shared" si="8"/>
        <v>0</v>
      </c>
      <c r="T76" s="14">
        <f t="shared" si="9"/>
        <v>19</v>
      </c>
      <c r="U76" s="19">
        <f t="shared" si="10"/>
        <v>19</v>
      </c>
    </row>
    <row r="77" spans="1:21" x14ac:dyDescent="0.2">
      <c r="A77" s="26" t="s">
        <v>638</v>
      </c>
      <c r="B77" s="14" t="s">
        <v>572</v>
      </c>
      <c r="C77" s="45"/>
      <c r="D77" s="6"/>
      <c r="E77" s="6"/>
      <c r="F77" s="6">
        <v>2</v>
      </c>
      <c r="G77" s="6"/>
      <c r="H77" s="6"/>
      <c r="I77" s="6"/>
      <c r="J77" s="6"/>
      <c r="K77" s="6"/>
      <c r="L77" s="6"/>
      <c r="M77" s="6"/>
      <c r="N77" s="6">
        <v>7</v>
      </c>
      <c r="O77" s="6"/>
      <c r="P77" s="6"/>
      <c r="Q77" s="6"/>
      <c r="R77" s="80">
        <v>1</v>
      </c>
      <c r="S77" s="26">
        <f t="shared" si="8"/>
        <v>0</v>
      </c>
      <c r="T77" s="14">
        <f t="shared" si="9"/>
        <v>10</v>
      </c>
      <c r="U77" s="19">
        <f t="shared" si="10"/>
        <v>10</v>
      </c>
    </row>
    <row r="78" spans="1:21" x14ac:dyDescent="0.2">
      <c r="A78" s="26" t="s">
        <v>639</v>
      </c>
      <c r="B78" s="14" t="s">
        <v>573</v>
      </c>
      <c r="C78" s="45"/>
      <c r="D78" s="6"/>
      <c r="E78" s="6"/>
      <c r="F78" s="6"/>
      <c r="G78" s="6"/>
      <c r="H78" s="6"/>
      <c r="I78" s="6"/>
      <c r="J78" s="6"/>
      <c r="K78" s="6"/>
      <c r="L78" s="6"/>
      <c r="M78" s="6">
        <v>3</v>
      </c>
      <c r="N78" s="6">
        <v>1</v>
      </c>
      <c r="O78" s="6"/>
      <c r="P78" s="6">
        <v>1</v>
      </c>
      <c r="Q78" s="6"/>
      <c r="R78" s="80"/>
      <c r="S78" s="26">
        <f t="shared" si="8"/>
        <v>3</v>
      </c>
      <c r="T78" s="14">
        <f t="shared" si="9"/>
        <v>2</v>
      </c>
      <c r="U78" s="19">
        <f t="shared" si="10"/>
        <v>5</v>
      </c>
    </row>
    <row r="79" spans="1:21" x14ac:dyDescent="0.2">
      <c r="A79" s="213" t="s">
        <v>640</v>
      </c>
      <c r="B79" s="14" t="s">
        <v>574</v>
      </c>
      <c r="C79" s="45"/>
      <c r="D79" s="6"/>
      <c r="E79" s="6"/>
      <c r="F79" s="6"/>
      <c r="G79" s="6"/>
      <c r="H79" s="6"/>
      <c r="I79" s="6"/>
      <c r="J79" s="6"/>
      <c r="K79" s="6"/>
      <c r="L79" s="6"/>
      <c r="M79" s="6">
        <v>1</v>
      </c>
      <c r="N79" s="6">
        <v>2</v>
      </c>
      <c r="O79" s="6"/>
      <c r="P79" s="6"/>
      <c r="Q79" s="6"/>
      <c r="R79" s="80"/>
      <c r="S79" s="26">
        <f t="shared" si="6"/>
        <v>1</v>
      </c>
      <c r="T79" s="14">
        <f t="shared" si="7"/>
        <v>2</v>
      </c>
      <c r="U79" s="19">
        <f t="shared" si="10"/>
        <v>3</v>
      </c>
    </row>
    <row r="80" spans="1:21" x14ac:dyDescent="0.2">
      <c r="A80" s="26" t="s">
        <v>648</v>
      </c>
      <c r="B80" s="14" t="s">
        <v>575</v>
      </c>
      <c r="C80" s="45"/>
      <c r="D80" s="6"/>
      <c r="E80" s="6"/>
      <c r="F80" s="6"/>
      <c r="G80" s="6"/>
      <c r="H80" s="6"/>
      <c r="I80" s="6"/>
      <c r="J80" s="6"/>
      <c r="K80" s="6"/>
      <c r="L80" s="6"/>
      <c r="M80" s="6">
        <v>1</v>
      </c>
      <c r="N80" s="6"/>
      <c r="O80" s="6"/>
      <c r="P80" s="6"/>
      <c r="Q80" s="6"/>
      <c r="R80" s="80"/>
      <c r="S80" s="26">
        <f t="shared" si="0"/>
        <v>1</v>
      </c>
      <c r="T80" s="14">
        <f t="shared" si="1"/>
        <v>0</v>
      </c>
      <c r="U80" s="19">
        <f t="shared" si="10"/>
        <v>1</v>
      </c>
    </row>
    <row r="81" spans="1:21" x14ac:dyDescent="0.2">
      <c r="A81" s="26" t="s">
        <v>641</v>
      </c>
      <c r="B81" s="14" t="s">
        <v>576</v>
      </c>
      <c r="C81" s="45"/>
      <c r="D81" s="6"/>
      <c r="E81" s="6"/>
      <c r="F81" s="6">
        <v>2</v>
      </c>
      <c r="G81" s="6"/>
      <c r="H81" s="6"/>
      <c r="I81" s="6"/>
      <c r="J81" s="6">
        <v>1</v>
      </c>
      <c r="K81" s="6"/>
      <c r="L81" s="6">
        <v>2</v>
      </c>
      <c r="M81" s="6"/>
      <c r="N81" s="6">
        <v>12</v>
      </c>
      <c r="O81" s="6"/>
      <c r="P81" s="6">
        <v>2</v>
      </c>
      <c r="Q81" s="6"/>
      <c r="R81" s="80">
        <v>2</v>
      </c>
      <c r="S81" s="26">
        <f t="shared" si="0"/>
        <v>0</v>
      </c>
      <c r="T81" s="14">
        <f t="shared" si="1"/>
        <v>21</v>
      </c>
      <c r="U81" s="19">
        <f t="shared" si="10"/>
        <v>21</v>
      </c>
    </row>
    <row r="82" spans="1:21" x14ac:dyDescent="0.2">
      <c r="A82" s="27" t="s">
        <v>642</v>
      </c>
      <c r="B82" s="17" t="s">
        <v>577</v>
      </c>
      <c r="C82" s="46"/>
      <c r="D82" s="15"/>
      <c r="E82" s="15">
        <v>3</v>
      </c>
      <c r="F82" s="15"/>
      <c r="G82" s="15"/>
      <c r="H82" s="15"/>
      <c r="I82" s="15"/>
      <c r="J82" s="15"/>
      <c r="K82" s="15"/>
      <c r="L82" s="15">
        <v>1</v>
      </c>
      <c r="M82" s="15">
        <v>3</v>
      </c>
      <c r="N82" s="15">
        <v>5</v>
      </c>
      <c r="O82" s="15">
        <v>2</v>
      </c>
      <c r="P82" s="15"/>
      <c r="Q82" s="15"/>
      <c r="R82" s="81"/>
      <c r="S82" s="27">
        <f t="shared" si="0"/>
        <v>8</v>
      </c>
      <c r="T82" s="17">
        <f t="shared" si="1"/>
        <v>6</v>
      </c>
      <c r="U82" s="19">
        <f t="shared" si="10"/>
        <v>14</v>
      </c>
    </row>
    <row r="83" spans="1:21" x14ac:dyDescent="0.2">
      <c r="A83" t="s">
        <v>1</v>
      </c>
      <c r="C83">
        <f t="shared" ref="C83:T83" si="11">SUM(C7:C82)</f>
        <v>4</v>
      </c>
      <c r="D83">
        <f t="shared" si="11"/>
        <v>9</v>
      </c>
      <c r="E83">
        <f t="shared" si="11"/>
        <v>18</v>
      </c>
      <c r="F83">
        <f t="shared" si="11"/>
        <v>21</v>
      </c>
      <c r="G83">
        <f t="shared" si="11"/>
        <v>0</v>
      </c>
      <c r="H83">
        <f t="shared" si="11"/>
        <v>0</v>
      </c>
      <c r="I83">
        <f t="shared" si="11"/>
        <v>9</v>
      </c>
      <c r="J83">
        <f t="shared" si="11"/>
        <v>21</v>
      </c>
      <c r="K83">
        <f t="shared" si="11"/>
        <v>18</v>
      </c>
      <c r="L83">
        <f t="shared" si="11"/>
        <v>45</v>
      </c>
      <c r="M83">
        <f t="shared" si="11"/>
        <v>272</v>
      </c>
      <c r="N83">
        <f t="shared" si="11"/>
        <v>377</v>
      </c>
      <c r="O83">
        <f t="shared" si="11"/>
        <v>19</v>
      </c>
      <c r="P83">
        <f t="shared" si="11"/>
        <v>21</v>
      </c>
      <c r="Q83">
        <f t="shared" si="11"/>
        <v>12</v>
      </c>
      <c r="R83">
        <f t="shared" si="11"/>
        <v>17</v>
      </c>
      <c r="S83">
        <f t="shared" si="11"/>
        <v>352</v>
      </c>
      <c r="T83">
        <f t="shared" si="11"/>
        <v>511</v>
      </c>
      <c r="U83" s="19">
        <f t="shared" si="10"/>
        <v>863</v>
      </c>
    </row>
    <row r="86" spans="1:21" x14ac:dyDescent="0.2">
      <c r="A86" s="2" t="s">
        <v>7</v>
      </c>
      <c r="B86" s="40"/>
    </row>
    <row r="87" spans="1:21" x14ac:dyDescent="0.2">
      <c r="A87" s="2" t="s">
        <v>113</v>
      </c>
      <c r="B87" s="40"/>
    </row>
    <row r="88" spans="1:21" x14ac:dyDescent="0.2">
      <c r="A88" s="2" t="s">
        <v>664</v>
      </c>
      <c r="B88" s="40"/>
    </row>
    <row r="89" spans="1:21" x14ac:dyDescent="0.2">
      <c r="B89" s="40"/>
    </row>
    <row r="90" spans="1:21" x14ac:dyDescent="0.2">
      <c r="B90" s="40"/>
      <c r="C90" s="253" t="s">
        <v>8</v>
      </c>
      <c r="D90" s="253"/>
      <c r="E90" s="253" t="s">
        <v>10</v>
      </c>
      <c r="F90" s="253"/>
      <c r="G90" s="253" t="s">
        <v>9</v>
      </c>
      <c r="H90" s="253"/>
      <c r="I90" s="253" t="s">
        <v>11</v>
      </c>
      <c r="J90" s="253"/>
      <c r="K90" s="253" t="s">
        <v>3</v>
      </c>
      <c r="L90" s="253"/>
      <c r="M90" s="253" t="s">
        <v>4</v>
      </c>
      <c r="N90" s="253"/>
      <c r="O90" s="253" t="s">
        <v>5</v>
      </c>
      <c r="P90" s="253"/>
      <c r="Q90" s="254" t="s">
        <v>88</v>
      </c>
      <c r="R90" s="255"/>
      <c r="S90" s="253" t="s">
        <v>12</v>
      </c>
      <c r="T90" s="253"/>
    </row>
    <row r="91" spans="1:21" x14ac:dyDescent="0.2">
      <c r="A91" s="4" t="s">
        <v>50</v>
      </c>
      <c r="B91" s="41" t="s">
        <v>51</v>
      </c>
      <c r="C91" s="33" t="s">
        <v>0</v>
      </c>
      <c r="D91" s="33" t="s">
        <v>6</v>
      </c>
      <c r="E91" s="33" t="s">
        <v>0</v>
      </c>
      <c r="F91" s="33" t="s">
        <v>6</v>
      </c>
      <c r="G91" s="33" t="s">
        <v>0</v>
      </c>
      <c r="H91" s="33" t="s">
        <v>6</v>
      </c>
      <c r="I91" s="33" t="s">
        <v>0</v>
      </c>
      <c r="J91" s="33" t="s">
        <v>6</v>
      </c>
      <c r="K91" s="33" t="s">
        <v>0</v>
      </c>
      <c r="L91" s="33" t="s">
        <v>6</v>
      </c>
      <c r="M91" s="33" t="s">
        <v>0</v>
      </c>
      <c r="N91" s="33" t="s">
        <v>6</v>
      </c>
      <c r="O91" s="33" t="s">
        <v>0</v>
      </c>
      <c r="P91" s="33" t="s">
        <v>6</v>
      </c>
      <c r="Q91" s="33" t="s">
        <v>0</v>
      </c>
      <c r="R91" s="33" t="s">
        <v>6</v>
      </c>
      <c r="S91" s="33" t="s">
        <v>0</v>
      </c>
      <c r="T91" s="33" t="s">
        <v>6</v>
      </c>
      <c r="U91" s="32" t="s">
        <v>1</v>
      </c>
    </row>
    <row r="92" spans="1:21" x14ac:dyDescent="0.2">
      <c r="A92" s="213" t="s">
        <v>588</v>
      </c>
      <c r="B92" s="13" t="s">
        <v>517</v>
      </c>
      <c r="C92" s="47"/>
      <c r="D92" s="11"/>
      <c r="E92" s="11"/>
      <c r="F92" s="11"/>
      <c r="G92" s="11"/>
      <c r="H92" s="11"/>
      <c r="I92" s="11"/>
      <c r="J92" s="11">
        <v>1</v>
      </c>
      <c r="K92" s="11"/>
      <c r="L92" s="11"/>
      <c r="M92" s="11"/>
      <c r="N92" s="11">
        <v>1</v>
      </c>
      <c r="O92" s="11"/>
      <c r="P92" s="11"/>
      <c r="Q92" s="11"/>
      <c r="R92" s="79"/>
      <c r="S92" s="25">
        <f t="shared" ref="S92:S129" si="12">C92+E92+G92+I92+K92+M92+O92+Q92</f>
        <v>0</v>
      </c>
      <c r="T92" s="13">
        <f t="shared" ref="T92:T129" si="13">D92+F92+H92+J92+L92+N92+P92+R92</f>
        <v>2</v>
      </c>
      <c r="U92" s="19">
        <f t="shared" ref="U92:U129" si="14">SUM(S92:T92)</f>
        <v>2</v>
      </c>
    </row>
    <row r="93" spans="1:21" x14ac:dyDescent="0.2">
      <c r="A93" s="215" t="s">
        <v>589</v>
      </c>
      <c r="B93" s="14" t="s">
        <v>518</v>
      </c>
      <c r="C93" s="45"/>
      <c r="D93" s="6"/>
      <c r="E93" s="6"/>
      <c r="F93" s="6"/>
      <c r="G93" s="6"/>
      <c r="H93" s="6"/>
      <c r="I93" s="6"/>
      <c r="J93" s="6"/>
      <c r="K93" s="6"/>
      <c r="L93" s="6"/>
      <c r="M93" s="6">
        <v>2</v>
      </c>
      <c r="N93" s="6">
        <v>2</v>
      </c>
      <c r="O93" s="6"/>
      <c r="P93" s="6"/>
      <c r="Q93" s="6"/>
      <c r="R93" s="80"/>
      <c r="S93" s="26">
        <f t="shared" si="12"/>
        <v>2</v>
      </c>
      <c r="T93" s="14">
        <f t="shared" si="13"/>
        <v>2</v>
      </c>
      <c r="U93" s="19">
        <f t="shared" si="14"/>
        <v>4</v>
      </c>
    </row>
    <row r="94" spans="1:21" x14ac:dyDescent="0.2">
      <c r="A94" s="26" t="s">
        <v>591</v>
      </c>
      <c r="B94" s="14" t="s">
        <v>520</v>
      </c>
      <c r="C94" s="45"/>
      <c r="D94" s="6"/>
      <c r="E94" s="6"/>
      <c r="F94" s="6"/>
      <c r="G94" s="6"/>
      <c r="H94" s="6"/>
      <c r="I94" s="6"/>
      <c r="J94" s="6"/>
      <c r="K94" s="6"/>
      <c r="L94" s="6"/>
      <c r="M94" s="6">
        <v>2</v>
      </c>
      <c r="N94" s="6">
        <v>4</v>
      </c>
      <c r="O94" s="6">
        <v>1</v>
      </c>
      <c r="P94" s="6"/>
      <c r="Q94" s="6"/>
      <c r="R94" s="80"/>
      <c r="S94" s="26">
        <f t="shared" si="12"/>
        <v>3</v>
      </c>
      <c r="T94" s="14">
        <f t="shared" si="13"/>
        <v>4</v>
      </c>
      <c r="U94" s="19">
        <f t="shared" si="14"/>
        <v>7</v>
      </c>
    </row>
    <row r="95" spans="1:21" x14ac:dyDescent="0.2">
      <c r="A95" s="26" t="s">
        <v>592</v>
      </c>
      <c r="B95" s="14" t="s">
        <v>521</v>
      </c>
      <c r="C95" s="45"/>
      <c r="D95" s="6"/>
      <c r="E95" s="6"/>
      <c r="F95" s="6"/>
      <c r="G95" s="6"/>
      <c r="H95" s="6"/>
      <c r="I95" s="6"/>
      <c r="J95" s="6"/>
      <c r="K95" s="6"/>
      <c r="L95" s="6"/>
      <c r="M95" s="6">
        <v>1</v>
      </c>
      <c r="N95" s="6"/>
      <c r="O95" s="6"/>
      <c r="P95" s="6"/>
      <c r="Q95" s="6"/>
      <c r="R95" s="80"/>
      <c r="S95" s="26">
        <f t="shared" si="12"/>
        <v>1</v>
      </c>
      <c r="T95" s="14">
        <f t="shared" si="13"/>
        <v>0</v>
      </c>
      <c r="U95" s="19">
        <f t="shared" si="14"/>
        <v>1</v>
      </c>
    </row>
    <row r="96" spans="1:21" x14ac:dyDescent="0.2">
      <c r="A96" s="26" t="s">
        <v>643</v>
      </c>
      <c r="B96" s="14" t="s">
        <v>523</v>
      </c>
      <c r="C96" s="45"/>
      <c r="D96" s="6"/>
      <c r="E96" s="6"/>
      <c r="F96" s="6"/>
      <c r="G96" s="6"/>
      <c r="H96" s="6"/>
      <c r="I96" s="6"/>
      <c r="J96" s="6"/>
      <c r="K96" s="6"/>
      <c r="L96" s="6"/>
      <c r="M96" s="6">
        <v>1</v>
      </c>
      <c r="N96" s="6"/>
      <c r="O96" s="6"/>
      <c r="P96" s="6"/>
      <c r="Q96" s="6"/>
      <c r="R96" s="80"/>
      <c r="S96" s="26">
        <f t="shared" si="12"/>
        <v>1</v>
      </c>
      <c r="T96" s="14">
        <f t="shared" si="13"/>
        <v>0</v>
      </c>
      <c r="U96" s="19">
        <f t="shared" si="14"/>
        <v>1</v>
      </c>
    </row>
    <row r="97" spans="1:21" x14ac:dyDescent="0.2">
      <c r="A97" s="58" t="s">
        <v>594</v>
      </c>
      <c r="B97" s="14" t="s">
        <v>524</v>
      </c>
      <c r="C97" s="45"/>
      <c r="D97" s="6"/>
      <c r="E97" s="6"/>
      <c r="F97" s="6"/>
      <c r="G97" s="6"/>
      <c r="H97" s="6"/>
      <c r="I97" s="6"/>
      <c r="J97" s="6"/>
      <c r="K97" s="6"/>
      <c r="L97" s="6"/>
      <c r="M97" s="6">
        <v>1</v>
      </c>
      <c r="N97" s="6"/>
      <c r="O97" s="6"/>
      <c r="P97" s="6"/>
      <c r="Q97" s="6"/>
      <c r="R97" s="80"/>
      <c r="S97" s="26">
        <f t="shared" si="12"/>
        <v>1</v>
      </c>
      <c r="T97" s="14">
        <f t="shared" si="13"/>
        <v>0</v>
      </c>
      <c r="U97" s="19">
        <f t="shared" si="14"/>
        <v>1</v>
      </c>
    </row>
    <row r="98" spans="1:21" x14ac:dyDescent="0.2">
      <c r="A98" s="215" t="s">
        <v>598</v>
      </c>
      <c r="B98" s="14" t="s">
        <v>528</v>
      </c>
      <c r="C98" s="45"/>
      <c r="D98" s="6"/>
      <c r="E98" s="6"/>
      <c r="F98" s="6"/>
      <c r="G98" s="6"/>
      <c r="H98" s="6"/>
      <c r="I98" s="6"/>
      <c r="J98" s="6"/>
      <c r="K98" s="6"/>
      <c r="L98" s="6"/>
      <c r="M98" s="6">
        <v>1</v>
      </c>
      <c r="N98" s="6"/>
      <c r="O98" s="6"/>
      <c r="P98" s="6"/>
      <c r="Q98" s="6"/>
      <c r="R98" s="80"/>
      <c r="S98" s="26">
        <f t="shared" ref="S98:S111" si="15">C98+E98+G98+I98+K98+M98+O98+Q98</f>
        <v>1</v>
      </c>
      <c r="T98" s="14">
        <f t="shared" ref="T98:T111" si="16">D98+F98+H98+J98+L98+N98+P98+R98</f>
        <v>0</v>
      </c>
      <c r="U98" s="19">
        <f t="shared" si="14"/>
        <v>1</v>
      </c>
    </row>
    <row r="99" spans="1:21" x14ac:dyDescent="0.2">
      <c r="A99" s="58" t="s">
        <v>599</v>
      </c>
      <c r="B99" s="14" t="s">
        <v>529</v>
      </c>
      <c r="C99" s="45"/>
      <c r="D99" s="6"/>
      <c r="E99" s="6"/>
      <c r="F99" s="6"/>
      <c r="G99" s="6"/>
      <c r="H99" s="6"/>
      <c r="I99" s="6"/>
      <c r="J99" s="6"/>
      <c r="K99" s="6"/>
      <c r="L99" s="6"/>
      <c r="M99" s="6"/>
      <c r="N99" s="6">
        <v>2</v>
      </c>
      <c r="O99" s="6"/>
      <c r="P99" s="6"/>
      <c r="Q99" s="6"/>
      <c r="R99" s="80"/>
      <c r="S99" s="26">
        <f t="shared" si="15"/>
        <v>0</v>
      </c>
      <c r="T99" s="14">
        <f t="shared" si="16"/>
        <v>2</v>
      </c>
      <c r="U99" s="19">
        <f t="shared" si="14"/>
        <v>2</v>
      </c>
    </row>
    <row r="100" spans="1:21" x14ac:dyDescent="0.2">
      <c r="A100" s="58" t="s">
        <v>601</v>
      </c>
      <c r="B100" s="14" t="s">
        <v>531</v>
      </c>
      <c r="C100" s="45"/>
      <c r="D100" s="6"/>
      <c r="E100" s="6"/>
      <c r="F100" s="6"/>
      <c r="G100" s="6"/>
      <c r="H100" s="6"/>
      <c r="I100" s="6"/>
      <c r="J100" s="6"/>
      <c r="K100" s="6"/>
      <c r="L100" s="6"/>
      <c r="M100" s="6"/>
      <c r="N100" s="6">
        <v>1</v>
      </c>
      <c r="O100" s="6"/>
      <c r="P100" s="6"/>
      <c r="Q100" s="6"/>
      <c r="R100" s="80"/>
      <c r="S100" s="26">
        <f t="shared" si="15"/>
        <v>0</v>
      </c>
      <c r="T100" s="14">
        <f t="shared" si="16"/>
        <v>1</v>
      </c>
      <c r="U100" s="19">
        <f t="shared" si="14"/>
        <v>1</v>
      </c>
    </row>
    <row r="101" spans="1:21" x14ac:dyDescent="0.2">
      <c r="A101" s="58" t="s">
        <v>602</v>
      </c>
      <c r="B101" s="14" t="s">
        <v>532</v>
      </c>
      <c r="C101" s="45"/>
      <c r="D101" s="6"/>
      <c r="E101" s="6"/>
      <c r="F101" s="6"/>
      <c r="G101" s="6"/>
      <c r="H101" s="6"/>
      <c r="I101" s="6"/>
      <c r="J101" s="6"/>
      <c r="K101" s="6"/>
      <c r="L101" s="6"/>
      <c r="M101" s="6">
        <v>1</v>
      </c>
      <c r="N101" s="6"/>
      <c r="O101" s="6"/>
      <c r="P101" s="6"/>
      <c r="Q101" s="6"/>
      <c r="R101" s="80"/>
      <c r="S101" s="26">
        <f t="shared" si="15"/>
        <v>1</v>
      </c>
      <c r="T101" s="14">
        <f t="shared" si="16"/>
        <v>0</v>
      </c>
      <c r="U101" s="19">
        <f t="shared" si="14"/>
        <v>1</v>
      </c>
    </row>
    <row r="102" spans="1:21" x14ac:dyDescent="0.2">
      <c r="A102" s="215" t="s">
        <v>608</v>
      </c>
      <c r="B102" s="14" t="s">
        <v>538</v>
      </c>
      <c r="C102" s="45"/>
      <c r="D102" s="6"/>
      <c r="E102" s="6"/>
      <c r="F102" s="6"/>
      <c r="G102" s="6"/>
      <c r="H102" s="6"/>
      <c r="I102" s="6"/>
      <c r="J102" s="6"/>
      <c r="K102" s="6"/>
      <c r="L102" s="6"/>
      <c r="M102" s="6">
        <v>2</v>
      </c>
      <c r="N102" s="6"/>
      <c r="O102" s="6"/>
      <c r="P102" s="6"/>
      <c r="Q102" s="6"/>
      <c r="R102" s="80"/>
      <c r="S102" s="26">
        <f t="shared" si="15"/>
        <v>2</v>
      </c>
      <c r="T102" s="14">
        <f t="shared" si="16"/>
        <v>0</v>
      </c>
      <c r="U102" s="19">
        <f t="shared" si="14"/>
        <v>2</v>
      </c>
    </row>
    <row r="103" spans="1:21" x14ac:dyDescent="0.2">
      <c r="A103" s="215" t="s">
        <v>609</v>
      </c>
      <c r="B103" s="14" t="s">
        <v>539</v>
      </c>
      <c r="C103" s="45"/>
      <c r="D103" s="6"/>
      <c r="E103" s="6"/>
      <c r="F103" s="6"/>
      <c r="G103" s="6"/>
      <c r="H103" s="6"/>
      <c r="I103" s="6"/>
      <c r="J103" s="6"/>
      <c r="K103" s="6"/>
      <c r="L103" s="6"/>
      <c r="M103" s="6"/>
      <c r="N103" s="6">
        <v>1</v>
      </c>
      <c r="O103" s="6"/>
      <c r="P103" s="6"/>
      <c r="Q103" s="6"/>
      <c r="R103" s="80">
        <v>1</v>
      </c>
      <c r="S103" s="26">
        <f t="shared" si="15"/>
        <v>0</v>
      </c>
      <c r="T103" s="14">
        <f t="shared" si="16"/>
        <v>2</v>
      </c>
      <c r="U103" s="19">
        <f t="shared" si="14"/>
        <v>2</v>
      </c>
    </row>
    <row r="104" spans="1:21" x14ac:dyDescent="0.2">
      <c r="A104" s="58" t="s">
        <v>715</v>
      </c>
      <c r="B104" s="14" t="s">
        <v>703</v>
      </c>
      <c r="C104" s="45"/>
      <c r="D104" s="6">
        <v>1</v>
      </c>
      <c r="E104" s="6"/>
      <c r="F104" s="6"/>
      <c r="G104" s="6"/>
      <c r="H104" s="6"/>
      <c r="I104" s="6"/>
      <c r="J104" s="6"/>
      <c r="K104" s="6"/>
      <c r="L104" s="6"/>
      <c r="M104" s="6"/>
      <c r="N104" s="6"/>
      <c r="O104" s="6"/>
      <c r="P104" s="6"/>
      <c r="Q104" s="6"/>
      <c r="R104" s="80"/>
      <c r="S104" s="26">
        <f t="shared" si="15"/>
        <v>0</v>
      </c>
      <c r="T104" s="14">
        <f t="shared" si="16"/>
        <v>1</v>
      </c>
      <c r="U104" s="19">
        <f t="shared" si="14"/>
        <v>1</v>
      </c>
    </row>
    <row r="105" spans="1:21" x14ac:dyDescent="0.2">
      <c r="A105" s="58" t="s">
        <v>611</v>
      </c>
      <c r="B105" s="14" t="s">
        <v>541</v>
      </c>
      <c r="C105" s="45"/>
      <c r="D105" s="6"/>
      <c r="E105" s="6"/>
      <c r="F105" s="6"/>
      <c r="G105" s="6"/>
      <c r="H105" s="6"/>
      <c r="I105" s="6"/>
      <c r="J105" s="6"/>
      <c r="K105" s="6"/>
      <c r="L105" s="6"/>
      <c r="M105" s="6"/>
      <c r="N105" s="6">
        <v>2</v>
      </c>
      <c r="O105" s="6"/>
      <c r="P105" s="6"/>
      <c r="Q105" s="6"/>
      <c r="R105" s="80"/>
      <c r="S105" s="26">
        <f t="shared" si="15"/>
        <v>0</v>
      </c>
      <c r="T105" s="14">
        <f t="shared" si="16"/>
        <v>2</v>
      </c>
      <c r="U105" s="19">
        <f t="shared" si="14"/>
        <v>2</v>
      </c>
    </row>
    <row r="106" spans="1:21" x14ac:dyDescent="0.2">
      <c r="A106" s="58" t="s">
        <v>612</v>
      </c>
      <c r="B106" s="14" t="s">
        <v>542</v>
      </c>
      <c r="C106" s="45"/>
      <c r="D106" s="6"/>
      <c r="E106" s="6"/>
      <c r="F106" s="6"/>
      <c r="G106" s="6"/>
      <c r="H106" s="6"/>
      <c r="I106" s="6"/>
      <c r="J106" s="6"/>
      <c r="K106" s="6"/>
      <c r="L106" s="6">
        <v>1</v>
      </c>
      <c r="M106" s="6"/>
      <c r="N106" s="6"/>
      <c r="O106" s="6"/>
      <c r="P106" s="6"/>
      <c r="Q106" s="6"/>
      <c r="R106" s="80"/>
      <c r="S106" s="26">
        <f t="shared" si="15"/>
        <v>0</v>
      </c>
      <c r="T106" s="14">
        <f t="shared" si="16"/>
        <v>1</v>
      </c>
      <c r="U106" s="19">
        <f t="shared" si="14"/>
        <v>1</v>
      </c>
    </row>
    <row r="107" spans="1:21" x14ac:dyDescent="0.2">
      <c r="A107" s="58" t="s">
        <v>644</v>
      </c>
      <c r="B107" s="14" t="s">
        <v>546</v>
      </c>
      <c r="C107" s="45"/>
      <c r="D107" s="6"/>
      <c r="E107" s="6"/>
      <c r="F107" s="6"/>
      <c r="G107" s="6"/>
      <c r="H107" s="6"/>
      <c r="I107" s="6"/>
      <c r="J107" s="6"/>
      <c r="K107" s="6"/>
      <c r="L107" s="6"/>
      <c r="M107" s="6">
        <v>1</v>
      </c>
      <c r="N107" s="6"/>
      <c r="O107" s="6"/>
      <c r="P107" s="6"/>
      <c r="Q107" s="6"/>
      <c r="R107" s="80"/>
      <c r="S107" s="26">
        <f t="shared" si="15"/>
        <v>1</v>
      </c>
      <c r="T107" s="14">
        <f t="shared" si="16"/>
        <v>0</v>
      </c>
      <c r="U107" s="19">
        <f t="shared" si="14"/>
        <v>1</v>
      </c>
    </row>
    <row r="108" spans="1:21" x14ac:dyDescent="0.2">
      <c r="A108" s="58" t="s">
        <v>616</v>
      </c>
      <c r="B108" s="14" t="s">
        <v>547</v>
      </c>
      <c r="C108" s="45"/>
      <c r="D108" s="6"/>
      <c r="E108" s="6"/>
      <c r="F108" s="6"/>
      <c r="G108" s="6"/>
      <c r="H108" s="6"/>
      <c r="I108" s="6"/>
      <c r="J108" s="6"/>
      <c r="K108" s="6"/>
      <c r="L108" s="6"/>
      <c r="M108" s="6">
        <v>4</v>
      </c>
      <c r="N108" s="6">
        <v>4</v>
      </c>
      <c r="O108" s="6"/>
      <c r="P108" s="6"/>
      <c r="Q108" s="6"/>
      <c r="R108" s="80"/>
      <c r="S108" s="26">
        <f t="shared" si="15"/>
        <v>4</v>
      </c>
      <c r="T108" s="14">
        <f t="shared" si="16"/>
        <v>4</v>
      </c>
      <c r="U108" s="19">
        <f t="shared" si="14"/>
        <v>8</v>
      </c>
    </row>
    <row r="109" spans="1:21" x14ac:dyDescent="0.2">
      <c r="A109" s="58" t="s">
        <v>618</v>
      </c>
      <c r="B109" s="14" t="s">
        <v>549</v>
      </c>
      <c r="C109" s="45"/>
      <c r="D109" s="6"/>
      <c r="E109" s="6"/>
      <c r="F109" s="6"/>
      <c r="G109" s="6"/>
      <c r="H109" s="6"/>
      <c r="I109" s="6"/>
      <c r="J109" s="6"/>
      <c r="K109" s="6"/>
      <c r="L109" s="6">
        <v>1</v>
      </c>
      <c r="M109" s="6"/>
      <c r="N109" s="6"/>
      <c r="O109" s="6"/>
      <c r="P109" s="6"/>
      <c r="Q109" s="6"/>
      <c r="R109" s="80"/>
      <c r="S109" s="26">
        <f t="shared" si="15"/>
        <v>0</v>
      </c>
      <c r="T109" s="14">
        <f t="shared" si="16"/>
        <v>1</v>
      </c>
      <c r="U109" s="19">
        <f t="shared" si="14"/>
        <v>1</v>
      </c>
    </row>
    <row r="110" spans="1:21" x14ac:dyDescent="0.2">
      <c r="A110" s="215" t="s">
        <v>620</v>
      </c>
      <c r="B110" s="14" t="s">
        <v>551</v>
      </c>
      <c r="C110" s="45"/>
      <c r="D110" s="6"/>
      <c r="E110" s="6"/>
      <c r="F110" s="6"/>
      <c r="G110" s="6"/>
      <c r="H110" s="6"/>
      <c r="I110" s="6"/>
      <c r="J110" s="6">
        <v>1</v>
      </c>
      <c r="K110" s="6">
        <v>1</v>
      </c>
      <c r="L110" s="6"/>
      <c r="M110" s="6">
        <v>7</v>
      </c>
      <c r="N110" s="6">
        <v>2</v>
      </c>
      <c r="O110" s="6"/>
      <c r="P110" s="6"/>
      <c r="Q110" s="6"/>
      <c r="R110" s="80"/>
      <c r="S110" s="26">
        <f t="shared" si="15"/>
        <v>8</v>
      </c>
      <c r="T110" s="14">
        <f t="shared" si="16"/>
        <v>3</v>
      </c>
      <c r="U110" s="19">
        <f t="shared" si="14"/>
        <v>11</v>
      </c>
    </row>
    <row r="111" spans="1:21" x14ac:dyDescent="0.2">
      <c r="A111" s="58" t="s">
        <v>714</v>
      </c>
      <c r="B111" s="14" t="s">
        <v>704</v>
      </c>
      <c r="C111" s="45"/>
      <c r="D111" s="6"/>
      <c r="E111" s="6"/>
      <c r="F111" s="6"/>
      <c r="G111" s="6"/>
      <c r="H111" s="6"/>
      <c r="I111" s="6"/>
      <c r="J111" s="6"/>
      <c r="K111" s="6"/>
      <c r="L111" s="6"/>
      <c r="M111" s="6">
        <v>1</v>
      </c>
      <c r="N111" s="6"/>
      <c r="O111" s="6"/>
      <c r="P111" s="6"/>
      <c r="Q111" s="6"/>
      <c r="R111" s="80"/>
      <c r="S111" s="26">
        <f t="shared" si="15"/>
        <v>1</v>
      </c>
      <c r="T111" s="14">
        <f t="shared" si="16"/>
        <v>0</v>
      </c>
      <c r="U111" s="19">
        <f t="shared" si="14"/>
        <v>1</v>
      </c>
    </row>
    <row r="112" spans="1:21" x14ac:dyDescent="0.2">
      <c r="A112" s="26" t="s">
        <v>622</v>
      </c>
      <c r="B112" s="14" t="s">
        <v>553</v>
      </c>
      <c r="C112" s="45"/>
      <c r="D112" s="6"/>
      <c r="E112" s="6"/>
      <c r="F112" s="6"/>
      <c r="G112" s="6"/>
      <c r="H112" s="6"/>
      <c r="I112" s="6"/>
      <c r="J112" s="6"/>
      <c r="K112" s="6"/>
      <c r="L112" s="6"/>
      <c r="M112" s="6">
        <v>1</v>
      </c>
      <c r="N112" s="6"/>
      <c r="O112" s="6"/>
      <c r="P112" s="6"/>
      <c r="Q112" s="6"/>
      <c r="R112" s="80"/>
      <c r="S112" s="26">
        <f t="shared" si="12"/>
        <v>1</v>
      </c>
      <c r="T112" s="14">
        <f t="shared" si="13"/>
        <v>0</v>
      </c>
      <c r="U112" s="19">
        <f t="shared" si="14"/>
        <v>1</v>
      </c>
    </row>
    <row r="113" spans="1:21" x14ac:dyDescent="0.2">
      <c r="A113" s="26" t="s">
        <v>624</v>
      </c>
      <c r="B113" s="14" t="s">
        <v>555</v>
      </c>
      <c r="C113" s="45"/>
      <c r="D113" s="6"/>
      <c r="E113" s="6"/>
      <c r="F113" s="6"/>
      <c r="G113" s="6"/>
      <c r="H113" s="6"/>
      <c r="I113" s="6"/>
      <c r="J113" s="6"/>
      <c r="K113" s="6"/>
      <c r="L113" s="6"/>
      <c r="M113" s="6">
        <v>1</v>
      </c>
      <c r="N113" s="6"/>
      <c r="O113" s="6"/>
      <c r="P113" s="6"/>
      <c r="Q113" s="6"/>
      <c r="R113" s="80"/>
      <c r="S113" s="26">
        <f t="shared" si="12"/>
        <v>1</v>
      </c>
      <c r="T113" s="14">
        <f t="shared" si="13"/>
        <v>0</v>
      </c>
      <c r="U113" s="19">
        <f t="shared" si="14"/>
        <v>1</v>
      </c>
    </row>
    <row r="114" spans="1:21" x14ac:dyDescent="0.2">
      <c r="A114" s="26" t="s">
        <v>625</v>
      </c>
      <c r="B114" s="14" t="s">
        <v>557</v>
      </c>
      <c r="C114" s="45"/>
      <c r="D114" s="6"/>
      <c r="E114" s="6"/>
      <c r="F114" s="6"/>
      <c r="G114" s="6"/>
      <c r="H114" s="6"/>
      <c r="I114" s="6"/>
      <c r="J114" s="6"/>
      <c r="K114" s="6"/>
      <c r="L114" s="6"/>
      <c r="M114" s="6">
        <v>1</v>
      </c>
      <c r="N114" s="6"/>
      <c r="O114" s="6"/>
      <c r="P114" s="6"/>
      <c r="Q114" s="6"/>
      <c r="R114" s="80"/>
      <c r="S114" s="26">
        <f t="shared" si="12"/>
        <v>1</v>
      </c>
      <c r="T114" s="14">
        <f t="shared" si="13"/>
        <v>0</v>
      </c>
      <c r="U114" s="19">
        <f t="shared" si="14"/>
        <v>1</v>
      </c>
    </row>
    <row r="115" spans="1:21" x14ac:dyDescent="0.2">
      <c r="A115" s="26" t="s">
        <v>627</v>
      </c>
      <c r="B115" s="14" t="s">
        <v>559</v>
      </c>
      <c r="C115" s="45"/>
      <c r="D115" s="6"/>
      <c r="E115" s="6"/>
      <c r="F115" s="6"/>
      <c r="G115" s="6"/>
      <c r="H115" s="6"/>
      <c r="I115" s="6"/>
      <c r="J115" s="6"/>
      <c r="K115" s="6"/>
      <c r="L115" s="6"/>
      <c r="M115" s="6">
        <v>3</v>
      </c>
      <c r="N115" s="6"/>
      <c r="O115" s="6"/>
      <c r="P115" s="6"/>
      <c r="Q115" s="6"/>
      <c r="R115" s="80"/>
      <c r="S115" s="26">
        <f t="shared" si="12"/>
        <v>3</v>
      </c>
      <c r="T115" s="14">
        <f t="shared" si="13"/>
        <v>0</v>
      </c>
      <c r="U115" s="19">
        <f t="shared" si="14"/>
        <v>3</v>
      </c>
    </row>
    <row r="116" spans="1:21" x14ac:dyDescent="0.2">
      <c r="A116" s="26" t="s">
        <v>629</v>
      </c>
      <c r="B116" s="14" t="s">
        <v>561</v>
      </c>
      <c r="C116" s="45"/>
      <c r="D116" s="6"/>
      <c r="E116" s="6"/>
      <c r="F116" s="6"/>
      <c r="G116" s="6"/>
      <c r="H116" s="6"/>
      <c r="I116" s="6"/>
      <c r="J116" s="6"/>
      <c r="K116" s="6"/>
      <c r="L116" s="6"/>
      <c r="M116" s="6"/>
      <c r="N116" s="6">
        <v>1</v>
      </c>
      <c r="O116" s="6"/>
      <c r="P116" s="6"/>
      <c r="Q116" s="6"/>
      <c r="R116" s="80"/>
      <c r="S116" s="26">
        <f t="shared" ref="S116:S120" si="17">C116+E116+G116+I116+K116+M116+O116+Q116</f>
        <v>0</v>
      </c>
      <c r="T116" s="14">
        <f t="shared" ref="T116:T120" si="18">D116+F116+H116+J116+L116+N116+P116+R116</f>
        <v>1</v>
      </c>
      <c r="U116" s="19">
        <f t="shared" ref="U116:U120" si="19">SUM(S116:T116)</f>
        <v>1</v>
      </c>
    </row>
    <row r="117" spans="1:21" x14ac:dyDescent="0.2">
      <c r="A117" s="26" t="s">
        <v>630</v>
      </c>
      <c r="B117" s="14" t="s">
        <v>562</v>
      </c>
      <c r="C117" s="45"/>
      <c r="D117" s="6"/>
      <c r="E117" s="6"/>
      <c r="F117" s="6"/>
      <c r="G117" s="6"/>
      <c r="H117" s="6"/>
      <c r="I117" s="6"/>
      <c r="J117" s="6"/>
      <c r="K117" s="6"/>
      <c r="L117" s="6"/>
      <c r="M117" s="6">
        <v>1</v>
      </c>
      <c r="N117" s="6">
        <v>1</v>
      </c>
      <c r="O117" s="6"/>
      <c r="P117" s="6"/>
      <c r="Q117" s="6"/>
      <c r="R117" s="80"/>
      <c r="S117" s="26">
        <f t="shared" si="17"/>
        <v>1</v>
      </c>
      <c r="T117" s="14">
        <f t="shared" si="18"/>
        <v>1</v>
      </c>
      <c r="U117" s="19">
        <f t="shared" si="19"/>
        <v>2</v>
      </c>
    </row>
    <row r="118" spans="1:21" x14ac:dyDescent="0.2">
      <c r="A118" s="26" t="s">
        <v>631</v>
      </c>
      <c r="B118" s="14" t="s">
        <v>563</v>
      </c>
      <c r="C118" s="45"/>
      <c r="D118" s="6"/>
      <c r="E118" s="6"/>
      <c r="F118" s="6"/>
      <c r="G118" s="6"/>
      <c r="H118" s="6"/>
      <c r="I118" s="6"/>
      <c r="J118" s="6"/>
      <c r="K118" s="6"/>
      <c r="L118" s="6">
        <v>1</v>
      </c>
      <c r="M118" s="6">
        <v>1</v>
      </c>
      <c r="N118" s="6">
        <v>1</v>
      </c>
      <c r="O118" s="6"/>
      <c r="P118" s="6"/>
      <c r="Q118" s="6"/>
      <c r="R118" s="80"/>
      <c r="S118" s="26">
        <f t="shared" si="17"/>
        <v>1</v>
      </c>
      <c r="T118" s="14">
        <f t="shared" si="18"/>
        <v>2</v>
      </c>
      <c r="U118" s="19">
        <f t="shared" si="19"/>
        <v>3</v>
      </c>
    </row>
    <row r="119" spans="1:21" x14ac:dyDescent="0.2">
      <c r="A119" s="26" t="s">
        <v>649</v>
      </c>
      <c r="B119" s="14" t="s">
        <v>578</v>
      </c>
      <c r="C119" s="45"/>
      <c r="D119" s="6"/>
      <c r="E119" s="6"/>
      <c r="F119" s="6"/>
      <c r="G119" s="6"/>
      <c r="H119" s="6"/>
      <c r="I119" s="6">
        <v>1</v>
      </c>
      <c r="J119" s="6"/>
      <c r="K119" s="6"/>
      <c r="L119" s="6"/>
      <c r="M119" s="6">
        <v>4</v>
      </c>
      <c r="N119" s="6">
        <v>2</v>
      </c>
      <c r="O119" s="6"/>
      <c r="P119" s="6"/>
      <c r="Q119" s="6"/>
      <c r="R119" s="80"/>
      <c r="S119" s="26">
        <f t="shared" si="17"/>
        <v>5</v>
      </c>
      <c r="T119" s="14">
        <f t="shared" si="18"/>
        <v>2</v>
      </c>
      <c r="U119" s="19">
        <f t="shared" si="19"/>
        <v>7</v>
      </c>
    </row>
    <row r="120" spans="1:21" x14ac:dyDescent="0.2">
      <c r="A120" s="26" t="s">
        <v>632</v>
      </c>
      <c r="B120" s="14" t="s">
        <v>565</v>
      </c>
      <c r="C120" s="45"/>
      <c r="D120" s="6"/>
      <c r="E120" s="6"/>
      <c r="F120" s="6"/>
      <c r="G120" s="6"/>
      <c r="H120" s="6"/>
      <c r="I120" s="6"/>
      <c r="J120" s="6"/>
      <c r="K120" s="6"/>
      <c r="L120" s="6"/>
      <c r="M120" s="6">
        <v>1</v>
      </c>
      <c r="N120" s="6"/>
      <c r="O120" s="6"/>
      <c r="P120" s="6"/>
      <c r="Q120" s="6"/>
      <c r="R120" s="80"/>
      <c r="S120" s="26">
        <f t="shared" si="17"/>
        <v>1</v>
      </c>
      <c r="T120" s="14">
        <f t="shared" si="18"/>
        <v>0</v>
      </c>
      <c r="U120" s="19">
        <f t="shared" si="19"/>
        <v>1</v>
      </c>
    </row>
    <row r="121" spans="1:21" x14ac:dyDescent="0.2">
      <c r="A121" s="26" t="s">
        <v>633</v>
      </c>
      <c r="B121" s="14" t="s">
        <v>566</v>
      </c>
      <c r="C121" s="45"/>
      <c r="D121" s="6"/>
      <c r="E121" s="6"/>
      <c r="F121" s="6"/>
      <c r="G121" s="6"/>
      <c r="H121" s="6"/>
      <c r="I121" s="6"/>
      <c r="J121" s="6"/>
      <c r="K121" s="6"/>
      <c r="L121" s="6"/>
      <c r="M121" s="6"/>
      <c r="N121" s="6">
        <v>1</v>
      </c>
      <c r="O121" s="6"/>
      <c r="P121" s="6"/>
      <c r="Q121" s="6"/>
      <c r="R121" s="80"/>
      <c r="S121" s="26">
        <f t="shared" si="12"/>
        <v>0</v>
      </c>
      <c r="T121" s="14">
        <f t="shared" si="13"/>
        <v>1</v>
      </c>
      <c r="U121" s="19">
        <f t="shared" si="14"/>
        <v>1</v>
      </c>
    </row>
    <row r="122" spans="1:21" x14ac:dyDescent="0.2">
      <c r="A122" s="26" t="s">
        <v>634</v>
      </c>
      <c r="B122" s="14" t="s">
        <v>567</v>
      </c>
      <c r="C122" s="45"/>
      <c r="D122" s="6"/>
      <c r="E122" s="6"/>
      <c r="F122" s="6"/>
      <c r="G122" s="6"/>
      <c r="H122" s="6"/>
      <c r="I122" s="6"/>
      <c r="J122" s="6"/>
      <c r="K122" s="6">
        <v>1</v>
      </c>
      <c r="L122" s="6">
        <v>1</v>
      </c>
      <c r="M122" s="6">
        <v>2</v>
      </c>
      <c r="N122" s="6">
        <v>4</v>
      </c>
      <c r="O122" s="6"/>
      <c r="P122" s="6"/>
      <c r="Q122" s="6"/>
      <c r="R122" s="80"/>
      <c r="S122" s="26">
        <f t="shared" si="12"/>
        <v>3</v>
      </c>
      <c r="T122" s="14">
        <f t="shared" si="13"/>
        <v>5</v>
      </c>
      <c r="U122" s="19">
        <f t="shared" si="14"/>
        <v>8</v>
      </c>
    </row>
    <row r="123" spans="1:21" x14ac:dyDescent="0.2">
      <c r="A123" s="26" t="s">
        <v>635</v>
      </c>
      <c r="B123" s="14" t="s">
        <v>569</v>
      </c>
      <c r="C123" s="45"/>
      <c r="D123" s="6"/>
      <c r="E123" s="6"/>
      <c r="F123" s="6"/>
      <c r="G123" s="6"/>
      <c r="H123" s="6"/>
      <c r="I123" s="6"/>
      <c r="J123" s="6"/>
      <c r="K123" s="6"/>
      <c r="L123" s="6"/>
      <c r="M123" s="6">
        <v>1</v>
      </c>
      <c r="N123" s="6">
        <v>1</v>
      </c>
      <c r="O123" s="6"/>
      <c r="P123" s="6"/>
      <c r="Q123" s="6"/>
      <c r="R123" s="80">
        <v>1</v>
      </c>
      <c r="S123" s="26">
        <f t="shared" si="12"/>
        <v>1</v>
      </c>
      <c r="T123" s="14">
        <f t="shared" si="13"/>
        <v>2</v>
      </c>
      <c r="U123" s="19">
        <f t="shared" si="14"/>
        <v>3</v>
      </c>
    </row>
    <row r="124" spans="1:21" x14ac:dyDescent="0.2">
      <c r="A124" s="26" t="s">
        <v>636</v>
      </c>
      <c r="B124" s="14" t="s">
        <v>570</v>
      </c>
      <c r="C124" s="45"/>
      <c r="D124" s="6"/>
      <c r="E124" s="6"/>
      <c r="F124" s="6"/>
      <c r="G124" s="6"/>
      <c r="H124" s="6"/>
      <c r="I124" s="6"/>
      <c r="J124" s="6"/>
      <c r="K124" s="6"/>
      <c r="L124" s="6"/>
      <c r="M124" s="6">
        <v>2</v>
      </c>
      <c r="N124" s="6">
        <v>2</v>
      </c>
      <c r="O124" s="6"/>
      <c r="P124" s="6"/>
      <c r="Q124" s="6"/>
      <c r="R124" s="80"/>
      <c r="S124" s="26">
        <f t="shared" ref="S124" si="20">C124+E124+G124+I124+K124+M124+O124+Q124</f>
        <v>2</v>
      </c>
      <c r="T124" s="14">
        <f t="shared" ref="T124" si="21">D124+F124+H124+J124+L124+N124+P124+R124</f>
        <v>2</v>
      </c>
      <c r="U124" s="19">
        <f t="shared" ref="U124" si="22">SUM(S124:T124)</f>
        <v>4</v>
      </c>
    </row>
    <row r="125" spans="1:21" x14ac:dyDescent="0.2">
      <c r="A125" s="26" t="s">
        <v>637</v>
      </c>
      <c r="B125" s="14" t="s">
        <v>571</v>
      </c>
      <c r="C125" s="45"/>
      <c r="D125" s="6"/>
      <c r="E125" s="6"/>
      <c r="F125" s="6"/>
      <c r="G125" s="6"/>
      <c r="H125" s="6"/>
      <c r="I125" s="6"/>
      <c r="J125" s="6"/>
      <c r="K125" s="6"/>
      <c r="L125" s="6"/>
      <c r="M125" s="6"/>
      <c r="N125" s="6">
        <v>1</v>
      </c>
      <c r="O125" s="6"/>
      <c r="P125" s="6"/>
      <c r="Q125" s="6"/>
      <c r="R125" s="80"/>
      <c r="S125" s="26">
        <f t="shared" si="12"/>
        <v>0</v>
      </c>
      <c r="T125" s="14">
        <f t="shared" si="13"/>
        <v>1</v>
      </c>
      <c r="U125" s="19">
        <f t="shared" si="14"/>
        <v>1</v>
      </c>
    </row>
    <row r="126" spans="1:21" x14ac:dyDescent="0.2">
      <c r="A126" s="26" t="s">
        <v>638</v>
      </c>
      <c r="B126" s="14" t="s">
        <v>572</v>
      </c>
      <c r="C126" s="45"/>
      <c r="D126" s="6"/>
      <c r="E126" s="6"/>
      <c r="F126" s="6"/>
      <c r="G126" s="6"/>
      <c r="H126" s="6"/>
      <c r="I126" s="6"/>
      <c r="J126" s="6"/>
      <c r="K126" s="6"/>
      <c r="L126" s="6"/>
      <c r="M126" s="6"/>
      <c r="N126" s="6">
        <v>1</v>
      </c>
      <c r="O126" s="6"/>
      <c r="P126" s="6"/>
      <c r="Q126" s="6"/>
      <c r="R126" s="80"/>
      <c r="S126" s="26">
        <f t="shared" si="12"/>
        <v>0</v>
      </c>
      <c r="T126" s="14">
        <f t="shared" si="13"/>
        <v>1</v>
      </c>
      <c r="U126" s="19">
        <f t="shared" si="14"/>
        <v>1</v>
      </c>
    </row>
    <row r="127" spans="1:21" x14ac:dyDescent="0.2">
      <c r="A127" s="213" t="s">
        <v>639</v>
      </c>
      <c r="B127" s="14" t="s">
        <v>573</v>
      </c>
      <c r="C127" s="45"/>
      <c r="D127" s="6"/>
      <c r="E127" s="6"/>
      <c r="F127" s="6"/>
      <c r="G127" s="6"/>
      <c r="H127" s="6"/>
      <c r="I127" s="6"/>
      <c r="J127" s="6"/>
      <c r="K127" s="6"/>
      <c r="L127" s="6"/>
      <c r="M127" s="6"/>
      <c r="N127" s="6">
        <v>1</v>
      </c>
      <c r="O127" s="6"/>
      <c r="P127" s="6"/>
      <c r="Q127" s="6"/>
      <c r="R127" s="80"/>
      <c r="S127" s="26">
        <f t="shared" si="12"/>
        <v>0</v>
      </c>
      <c r="T127" s="14">
        <f t="shared" si="13"/>
        <v>1</v>
      </c>
      <c r="U127" s="19">
        <f t="shared" si="14"/>
        <v>1</v>
      </c>
    </row>
    <row r="128" spans="1:21" x14ac:dyDescent="0.2">
      <c r="A128" s="213" t="s">
        <v>641</v>
      </c>
      <c r="B128" s="14" t="s">
        <v>576</v>
      </c>
      <c r="C128" s="45"/>
      <c r="D128" s="6"/>
      <c r="E128" s="6"/>
      <c r="F128" s="6">
        <v>1</v>
      </c>
      <c r="G128" s="6"/>
      <c r="H128" s="6"/>
      <c r="I128" s="6"/>
      <c r="J128" s="6"/>
      <c r="K128" s="6"/>
      <c r="L128" s="6"/>
      <c r="M128" s="6">
        <v>1</v>
      </c>
      <c r="N128" s="6">
        <v>2</v>
      </c>
      <c r="O128" s="6"/>
      <c r="P128" s="6"/>
      <c r="Q128" s="6"/>
      <c r="R128" s="80"/>
      <c r="S128" s="26">
        <f t="shared" si="12"/>
        <v>1</v>
      </c>
      <c r="T128" s="14">
        <f t="shared" si="13"/>
        <v>3</v>
      </c>
      <c r="U128" s="19">
        <f t="shared" si="14"/>
        <v>4</v>
      </c>
    </row>
    <row r="129" spans="1:21" x14ac:dyDescent="0.2">
      <c r="A129" s="27" t="s">
        <v>642</v>
      </c>
      <c r="B129" s="17" t="s">
        <v>577</v>
      </c>
      <c r="C129" s="46"/>
      <c r="D129" s="15"/>
      <c r="E129" s="15"/>
      <c r="F129" s="15"/>
      <c r="G129" s="15"/>
      <c r="H129" s="15"/>
      <c r="I129" s="15"/>
      <c r="J129" s="15"/>
      <c r="K129" s="15"/>
      <c r="L129" s="15"/>
      <c r="M129" s="15"/>
      <c r="N129" s="15">
        <v>2</v>
      </c>
      <c r="O129" s="15"/>
      <c r="P129" s="15"/>
      <c r="Q129" s="15"/>
      <c r="R129" s="81">
        <v>1</v>
      </c>
      <c r="S129" s="27">
        <f t="shared" si="12"/>
        <v>0</v>
      </c>
      <c r="T129" s="17">
        <f t="shared" si="13"/>
        <v>3</v>
      </c>
      <c r="U129" s="19">
        <f t="shared" si="14"/>
        <v>3</v>
      </c>
    </row>
    <row r="130" spans="1:21" x14ac:dyDescent="0.2">
      <c r="A130" t="s">
        <v>1</v>
      </c>
      <c r="C130">
        <f t="shared" ref="C130:T130" si="23">SUM(C92:C129)</f>
        <v>0</v>
      </c>
      <c r="D130">
        <f t="shared" si="23"/>
        <v>1</v>
      </c>
      <c r="E130">
        <f t="shared" si="23"/>
        <v>0</v>
      </c>
      <c r="F130">
        <f t="shared" si="23"/>
        <v>1</v>
      </c>
      <c r="G130">
        <f t="shared" si="23"/>
        <v>0</v>
      </c>
      <c r="H130">
        <f t="shared" si="23"/>
        <v>0</v>
      </c>
      <c r="I130">
        <f t="shared" si="23"/>
        <v>1</v>
      </c>
      <c r="J130">
        <f t="shared" si="23"/>
        <v>2</v>
      </c>
      <c r="K130">
        <f t="shared" si="23"/>
        <v>2</v>
      </c>
      <c r="L130">
        <f t="shared" si="23"/>
        <v>4</v>
      </c>
      <c r="M130">
        <f t="shared" si="23"/>
        <v>43</v>
      </c>
      <c r="N130">
        <f t="shared" si="23"/>
        <v>39</v>
      </c>
      <c r="O130">
        <f t="shared" si="23"/>
        <v>1</v>
      </c>
      <c r="P130">
        <f t="shared" si="23"/>
        <v>0</v>
      </c>
      <c r="Q130">
        <f t="shared" si="23"/>
        <v>0</v>
      </c>
      <c r="R130">
        <f t="shared" si="23"/>
        <v>3</v>
      </c>
      <c r="S130">
        <f t="shared" si="23"/>
        <v>47</v>
      </c>
      <c r="T130">
        <f t="shared" si="23"/>
        <v>50</v>
      </c>
      <c r="U130" s="19">
        <f>SUM(S130:T130)</f>
        <v>97</v>
      </c>
    </row>
    <row r="133" spans="1:21" x14ac:dyDescent="0.2">
      <c r="A133" s="2" t="s">
        <v>7</v>
      </c>
      <c r="B133" s="40"/>
    </row>
    <row r="134" spans="1:21" x14ac:dyDescent="0.2">
      <c r="A134" s="2" t="s">
        <v>114</v>
      </c>
      <c r="B134" s="40"/>
    </row>
    <row r="135" spans="1:21" x14ac:dyDescent="0.2">
      <c r="A135" s="2" t="s">
        <v>664</v>
      </c>
      <c r="B135" s="40"/>
    </row>
    <row r="136" spans="1:21" x14ac:dyDescent="0.2">
      <c r="B136" s="40"/>
    </row>
    <row r="137" spans="1:21" x14ac:dyDescent="0.2">
      <c r="B137" s="40"/>
      <c r="C137" s="253" t="s">
        <v>8</v>
      </c>
      <c r="D137" s="253"/>
      <c r="E137" s="253" t="s">
        <v>10</v>
      </c>
      <c r="F137" s="253"/>
      <c r="G137" s="253" t="s">
        <v>9</v>
      </c>
      <c r="H137" s="253"/>
      <c r="I137" s="253" t="s">
        <v>11</v>
      </c>
      <c r="J137" s="253"/>
      <c r="K137" s="253" t="s">
        <v>3</v>
      </c>
      <c r="L137" s="253"/>
      <c r="M137" s="253" t="s">
        <v>4</v>
      </c>
      <c r="N137" s="253"/>
      <c r="O137" s="253" t="s">
        <v>5</v>
      </c>
      <c r="P137" s="253"/>
      <c r="Q137" s="254" t="s">
        <v>88</v>
      </c>
      <c r="R137" s="255"/>
      <c r="S137" s="253" t="s">
        <v>12</v>
      </c>
      <c r="T137" s="253"/>
    </row>
    <row r="138" spans="1:21" x14ac:dyDescent="0.2">
      <c r="A138" s="4" t="s">
        <v>50</v>
      </c>
      <c r="B138" s="41" t="s">
        <v>51</v>
      </c>
      <c r="C138" s="33" t="s">
        <v>0</v>
      </c>
      <c r="D138" s="33" t="s">
        <v>6</v>
      </c>
      <c r="E138" s="33" t="s">
        <v>0</v>
      </c>
      <c r="F138" s="33" t="s">
        <v>6</v>
      </c>
      <c r="G138" s="33" t="s">
        <v>0</v>
      </c>
      <c r="H138" s="33" t="s">
        <v>6</v>
      </c>
      <c r="I138" s="33" t="s">
        <v>0</v>
      </c>
      <c r="J138" s="33" t="s">
        <v>6</v>
      </c>
      <c r="K138" s="33" t="s">
        <v>0</v>
      </c>
      <c r="L138" s="33" t="s">
        <v>6</v>
      </c>
      <c r="M138" s="33" t="s">
        <v>0</v>
      </c>
      <c r="N138" s="33" t="s">
        <v>6</v>
      </c>
      <c r="O138" s="33" t="s">
        <v>0</v>
      </c>
      <c r="P138" s="33" t="s">
        <v>6</v>
      </c>
      <c r="Q138" s="33" t="s">
        <v>0</v>
      </c>
      <c r="R138" s="33" t="s">
        <v>6</v>
      </c>
      <c r="S138" s="33" t="s">
        <v>0</v>
      </c>
      <c r="T138" s="33" t="s">
        <v>6</v>
      </c>
      <c r="U138" s="32" t="s">
        <v>1</v>
      </c>
    </row>
    <row r="139" spans="1:21" x14ac:dyDescent="0.2">
      <c r="A139" s="206" t="s">
        <v>590</v>
      </c>
      <c r="B139" s="207" t="s">
        <v>519</v>
      </c>
      <c r="C139" s="168"/>
      <c r="D139" s="12"/>
      <c r="E139" s="12"/>
      <c r="F139" s="12"/>
      <c r="G139" s="12"/>
      <c r="H139" s="12"/>
      <c r="I139" s="12"/>
      <c r="J139" s="12">
        <v>1</v>
      </c>
      <c r="K139" s="12"/>
      <c r="L139" s="12"/>
      <c r="M139" s="12"/>
      <c r="N139" s="12"/>
      <c r="O139" s="12"/>
      <c r="P139" s="12"/>
      <c r="Q139" s="12"/>
      <c r="R139" s="208"/>
      <c r="S139" s="159">
        <f t="shared" ref="S139:T147" si="24">C139+E139+G139+I139+K139+M139+O139+Q139</f>
        <v>0</v>
      </c>
      <c r="T139" s="125">
        <f t="shared" si="24"/>
        <v>1</v>
      </c>
      <c r="U139" s="19">
        <f t="shared" ref="U139:U148" si="25">SUM(S139:T139)</f>
        <v>1</v>
      </c>
    </row>
    <row r="140" spans="1:21" x14ac:dyDescent="0.2">
      <c r="A140" s="232" t="s">
        <v>616</v>
      </c>
      <c r="B140" s="210" t="s">
        <v>547</v>
      </c>
      <c r="C140" s="195"/>
      <c r="D140" s="211"/>
      <c r="E140" s="211"/>
      <c r="F140" s="211"/>
      <c r="G140" s="211"/>
      <c r="H140" s="211"/>
      <c r="I140" s="211"/>
      <c r="J140" s="211"/>
      <c r="K140" s="211"/>
      <c r="L140" s="211"/>
      <c r="M140" s="211">
        <v>1</v>
      </c>
      <c r="N140" s="211"/>
      <c r="O140" s="211"/>
      <c r="P140" s="211"/>
      <c r="Q140" s="211"/>
      <c r="R140" s="212"/>
      <c r="S140" s="200">
        <f t="shared" ref="S140:S144" si="26">C140+E140+G140+I140+K140+M140+O140+Q140</f>
        <v>1</v>
      </c>
      <c r="T140" s="201">
        <f t="shared" ref="T140:T144" si="27">D140+F140+H140+J140+L140+N140+P140+R140</f>
        <v>0</v>
      </c>
      <c r="U140" s="19">
        <f t="shared" ref="U140:U144" si="28">SUM(S140:T140)</f>
        <v>1</v>
      </c>
    </row>
    <row r="141" spans="1:21" x14ac:dyDescent="0.2">
      <c r="A141" s="232" t="s">
        <v>618</v>
      </c>
      <c r="B141" s="210" t="s">
        <v>549</v>
      </c>
      <c r="C141" s="195"/>
      <c r="D141" s="211"/>
      <c r="E141" s="211"/>
      <c r="F141" s="211"/>
      <c r="G141" s="211"/>
      <c r="H141" s="211"/>
      <c r="I141" s="211"/>
      <c r="J141" s="211"/>
      <c r="K141" s="211"/>
      <c r="L141" s="211"/>
      <c r="M141" s="211"/>
      <c r="N141" s="211"/>
      <c r="O141" s="211"/>
      <c r="P141" s="211"/>
      <c r="Q141" s="211"/>
      <c r="R141" s="212">
        <v>1</v>
      </c>
      <c r="S141" s="200">
        <f t="shared" ref="S141:S143" si="29">C141+E141+G141+I141+K141+M141+O141+Q141</f>
        <v>0</v>
      </c>
      <c r="T141" s="201">
        <f t="shared" ref="T141:T143" si="30">D141+F141+H141+J141+L141+N141+P141+R141</f>
        <v>1</v>
      </c>
      <c r="U141" s="19">
        <f t="shared" ref="U141:U143" si="31">SUM(S141:T141)</f>
        <v>1</v>
      </c>
    </row>
    <row r="142" spans="1:21" x14ac:dyDescent="0.2">
      <c r="A142" s="232" t="s">
        <v>620</v>
      </c>
      <c r="B142" s="210" t="s">
        <v>551</v>
      </c>
      <c r="C142" s="195"/>
      <c r="D142" s="211"/>
      <c r="E142" s="211"/>
      <c r="F142" s="211"/>
      <c r="G142" s="211"/>
      <c r="H142" s="211"/>
      <c r="I142" s="211"/>
      <c r="J142" s="211"/>
      <c r="K142" s="211"/>
      <c r="L142" s="211"/>
      <c r="M142" s="211">
        <v>2</v>
      </c>
      <c r="N142" s="211"/>
      <c r="O142" s="211"/>
      <c r="P142" s="211"/>
      <c r="Q142" s="211"/>
      <c r="R142" s="212"/>
      <c r="S142" s="200">
        <f t="shared" si="29"/>
        <v>2</v>
      </c>
      <c r="T142" s="201">
        <f t="shared" si="30"/>
        <v>0</v>
      </c>
      <c r="U142" s="19">
        <f t="shared" si="31"/>
        <v>2</v>
      </c>
    </row>
    <row r="143" spans="1:21" x14ac:dyDescent="0.2">
      <c r="A143" s="232" t="s">
        <v>621</v>
      </c>
      <c r="B143" s="210" t="s">
        <v>552</v>
      </c>
      <c r="C143" s="195"/>
      <c r="D143" s="211"/>
      <c r="E143" s="211"/>
      <c r="F143" s="211"/>
      <c r="G143" s="211"/>
      <c r="H143" s="211"/>
      <c r="I143" s="211"/>
      <c r="J143" s="211"/>
      <c r="K143" s="211"/>
      <c r="L143" s="211"/>
      <c r="M143" s="211"/>
      <c r="N143" s="211">
        <v>1</v>
      </c>
      <c r="O143" s="211"/>
      <c r="P143" s="211"/>
      <c r="Q143" s="211"/>
      <c r="R143" s="212"/>
      <c r="S143" s="200">
        <f t="shared" si="29"/>
        <v>0</v>
      </c>
      <c r="T143" s="201">
        <f t="shared" si="30"/>
        <v>1</v>
      </c>
      <c r="U143" s="19">
        <f t="shared" si="31"/>
        <v>1</v>
      </c>
    </row>
    <row r="144" spans="1:21" x14ac:dyDescent="0.2">
      <c r="A144" s="232" t="s">
        <v>627</v>
      </c>
      <c r="B144" s="210" t="s">
        <v>559</v>
      </c>
      <c r="C144" s="195"/>
      <c r="D144" s="211"/>
      <c r="E144" s="211"/>
      <c r="F144" s="211"/>
      <c r="G144" s="211"/>
      <c r="H144" s="211"/>
      <c r="I144" s="211"/>
      <c r="J144" s="211"/>
      <c r="K144" s="211"/>
      <c r="L144" s="211"/>
      <c r="M144" s="211">
        <v>1</v>
      </c>
      <c r="N144" s="211"/>
      <c r="O144" s="211"/>
      <c r="P144" s="211"/>
      <c r="Q144" s="211"/>
      <c r="R144" s="212"/>
      <c r="S144" s="200">
        <f t="shared" si="26"/>
        <v>1</v>
      </c>
      <c r="T144" s="201">
        <f t="shared" si="27"/>
        <v>0</v>
      </c>
      <c r="U144" s="19">
        <f t="shared" si="28"/>
        <v>1</v>
      </c>
    </row>
    <row r="145" spans="1:21" x14ac:dyDescent="0.2">
      <c r="A145" s="217" t="s">
        <v>649</v>
      </c>
      <c r="B145" s="210" t="s">
        <v>578</v>
      </c>
      <c r="C145" s="195"/>
      <c r="D145" s="211"/>
      <c r="E145" s="211"/>
      <c r="F145" s="211"/>
      <c r="G145" s="211"/>
      <c r="H145" s="211"/>
      <c r="I145" s="211"/>
      <c r="J145" s="211"/>
      <c r="K145" s="211"/>
      <c r="L145" s="211"/>
      <c r="M145" s="211">
        <v>1</v>
      </c>
      <c r="N145" s="211"/>
      <c r="O145" s="211"/>
      <c r="P145" s="211"/>
      <c r="Q145" s="211"/>
      <c r="R145" s="212"/>
      <c r="S145" s="200">
        <f t="shared" si="24"/>
        <v>1</v>
      </c>
      <c r="T145" s="201">
        <f t="shared" si="24"/>
        <v>0</v>
      </c>
      <c r="U145" s="19">
        <f t="shared" si="25"/>
        <v>1</v>
      </c>
    </row>
    <row r="146" spans="1:21" x14ac:dyDescent="0.2">
      <c r="A146" s="215" t="s">
        <v>634</v>
      </c>
      <c r="B146" s="177" t="s">
        <v>567</v>
      </c>
      <c r="C146" s="169"/>
      <c r="D146" s="7"/>
      <c r="E146" s="7"/>
      <c r="F146" s="7"/>
      <c r="G146" s="7"/>
      <c r="H146" s="7"/>
      <c r="I146" s="7"/>
      <c r="J146" s="7"/>
      <c r="K146" s="7"/>
      <c r="L146" s="7"/>
      <c r="M146" s="7">
        <v>1</v>
      </c>
      <c r="N146" s="7"/>
      <c r="O146" s="7"/>
      <c r="P146" s="7"/>
      <c r="Q146" s="7"/>
      <c r="R146" s="209"/>
      <c r="S146" s="160">
        <f t="shared" si="24"/>
        <v>1</v>
      </c>
      <c r="T146" s="127">
        <f t="shared" si="24"/>
        <v>0</v>
      </c>
      <c r="U146" s="19">
        <f t="shared" si="25"/>
        <v>1</v>
      </c>
    </row>
    <row r="147" spans="1:21" x14ac:dyDescent="0.2">
      <c r="A147" s="218" t="s">
        <v>641</v>
      </c>
      <c r="B147" s="17" t="s">
        <v>576</v>
      </c>
      <c r="C147" s="46"/>
      <c r="D147" s="15"/>
      <c r="E147" s="15"/>
      <c r="F147" s="15"/>
      <c r="G147" s="15"/>
      <c r="H147" s="15"/>
      <c r="I147" s="15"/>
      <c r="J147" s="15"/>
      <c r="K147" s="15"/>
      <c r="L147" s="15"/>
      <c r="M147" s="15"/>
      <c r="N147" s="15">
        <v>1</v>
      </c>
      <c r="O147" s="15"/>
      <c r="P147" s="15"/>
      <c r="Q147" s="15"/>
      <c r="R147" s="81"/>
      <c r="S147" s="27">
        <f t="shared" si="24"/>
        <v>0</v>
      </c>
      <c r="T147" s="17">
        <f t="shared" si="24"/>
        <v>1</v>
      </c>
      <c r="U147" s="19">
        <f t="shared" si="25"/>
        <v>1</v>
      </c>
    </row>
    <row r="148" spans="1:21" x14ac:dyDescent="0.2">
      <c r="A148" t="s">
        <v>1</v>
      </c>
      <c r="C148">
        <f t="shared" ref="C148:T148" si="32">SUM(C139:C147)</f>
        <v>0</v>
      </c>
      <c r="D148">
        <f t="shared" si="32"/>
        <v>0</v>
      </c>
      <c r="E148">
        <f t="shared" si="32"/>
        <v>0</v>
      </c>
      <c r="F148">
        <f t="shared" si="32"/>
        <v>0</v>
      </c>
      <c r="G148">
        <f t="shared" si="32"/>
        <v>0</v>
      </c>
      <c r="H148">
        <f t="shared" si="32"/>
        <v>0</v>
      </c>
      <c r="I148">
        <f t="shared" si="32"/>
        <v>0</v>
      </c>
      <c r="J148">
        <f t="shared" si="32"/>
        <v>1</v>
      </c>
      <c r="K148">
        <f t="shared" si="32"/>
        <v>0</v>
      </c>
      <c r="L148">
        <f t="shared" si="32"/>
        <v>0</v>
      </c>
      <c r="M148">
        <f t="shared" si="32"/>
        <v>6</v>
      </c>
      <c r="N148">
        <f t="shared" si="32"/>
        <v>2</v>
      </c>
      <c r="O148">
        <f t="shared" si="32"/>
        <v>0</v>
      </c>
      <c r="P148">
        <f t="shared" si="32"/>
        <v>0</v>
      </c>
      <c r="Q148">
        <f t="shared" si="32"/>
        <v>0</v>
      </c>
      <c r="R148">
        <f t="shared" si="32"/>
        <v>1</v>
      </c>
      <c r="S148">
        <f t="shared" si="32"/>
        <v>6</v>
      </c>
      <c r="T148">
        <f t="shared" si="32"/>
        <v>4</v>
      </c>
      <c r="U148" s="19">
        <f t="shared" si="25"/>
        <v>10</v>
      </c>
    </row>
  </sheetData>
  <mergeCells count="27">
    <mergeCell ref="C137:D137"/>
    <mergeCell ref="E137:F137"/>
    <mergeCell ref="G137:H137"/>
    <mergeCell ref="O90:P90"/>
    <mergeCell ref="C5:D5"/>
    <mergeCell ref="E5:F5"/>
    <mergeCell ref="G5:H5"/>
    <mergeCell ref="I5:J5"/>
    <mergeCell ref="K5:L5"/>
    <mergeCell ref="M5:N5"/>
    <mergeCell ref="O5:P5"/>
    <mergeCell ref="I137:J137"/>
    <mergeCell ref="Q5:R5"/>
    <mergeCell ref="S5:T5"/>
    <mergeCell ref="C90:D90"/>
    <mergeCell ref="E90:F90"/>
    <mergeCell ref="G90:H90"/>
    <mergeCell ref="I90:J90"/>
    <mergeCell ref="K90:L90"/>
    <mergeCell ref="M90:N90"/>
    <mergeCell ref="Q90:R90"/>
    <mergeCell ref="S90:T90"/>
    <mergeCell ref="S137:T137"/>
    <mergeCell ref="K137:L137"/>
    <mergeCell ref="M137:N137"/>
    <mergeCell ref="O137:P137"/>
    <mergeCell ref="Q137:R137"/>
  </mergeCells>
  <phoneticPr fontId="7"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37"/>
  <sheetViews>
    <sheetView zoomScale="75" zoomScaleNormal="75" workbookViewId="0"/>
  </sheetViews>
  <sheetFormatPr defaultRowHeight="12.75" x14ac:dyDescent="0.2"/>
  <cols>
    <col min="1" max="1" width="8.7109375" customWidth="1"/>
    <col min="2" max="2" width="30.7109375" customWidth="1"/>
    <col min="3" max="3" width="7.7109375" customWidth="1"/>
    <col min="4" max="4" width="14.7109375" customWidth="1"/>
    <col min="5" max="5" width="7.7109375" customWidth="1"/>
    <col min="6" max="6" width="5.7109375" customWidth="1"/>
    <col min="7" max="7" width="6.28515625" customWidth="1"/>
    <col min="8" max="8" width="8.28515625" customWidth="1"/>
    <col min="9" max="9" width="6.28515625" customWidth="1"/>
    <col min="10" max="10" width="8.28515625" customWidth="1"/>
    <col min="11" max="11" width="6.28515625" customWidth="1"/>
    <col min="12" max="12" width="8.28515625" customWidth="1"/>
    <col min="13" max="13" width="6.140625" customWidth="1"/>
    <col min="14" max="16" width="8.28515625" customWidth="1"/>
    <col min="17" max="17" width="6.28515625" customWidth="1"/>
    <col min="18" max="18" width="8.28515625" customWidth="1"/>
    <col min="19" max="19" width="6.28515625" customWidth="1"/>
    <col min="20" max="20" width="8.28515625" customWidth="1"/>
    <col min="21" max="21" width="6.28515625" customWidth="1"/>
    <col min="22" max="22" width="8.28515625" customWidth="1"/>
    <col min="23" max="23" width="6.28515625" customWidth="1"/>
    <col min="24" max="24" width="8.28515625" customWidth="1"/>
    <col min="25" max="25" width="6.28515625" customWidth="1"/>
    <col min="26" max="27" width="8.28515625" customWidth="1"/>
  </cols>
  <sheetData>
    <row r="1" spans="1:27" x14ac:dyDescent="0.2">
      <c r="A1" s="2" t="s">
        <v>7</v>
      </c>
      <c r="C1" s="1"/>
      <c r="D1" s="40"/>
      <c r="E1" s="1"/>
      <c r="F1" s="1"/>
    </row>
    <row r="2" spans="1:27" x14ac:dyDescent="0.2">
      <c r="A2" s="2" t="s">
        <v>459</v>
      </c>
      <c r="C2" s="1"/>
      <c r="D2" s="40"/>
      <c r="E2" s="1"/>
      <c r="F2" s="1"/>
    </row>
    <row r="3" spans="1:27" x14ac:dyDescent="0.2">
      <c r="A3" s="2" t="s">
        <v>664</v>
      </c>
      <c r="D3" s="40"/>
      <c r="E3" s="1"/>
      <c r="F3" s="1"/>
    </row>
    <row r="4" spans="1:27" x14ac:dyDescent="0.2">
      <c r="A4" s="2"/>
      <c r="C4" s="2" t="s">
        <v>13</v>
      </c>
      <c r="D4" s="40"/>
      <c r="E4" s="1"/>
      <c r="F4" s="1"/>
    </row>
    <row r="5" spans="1:27" x14ac:dyDescent="0.2">
      <c r="A5" s="40"/>
      <c r="C5" s="1"/>
      <c r="D5" s="40"/>
      <c r="E5" s="1"/>
      <c r="F5" s="1"/>
      <c r="G5" s="253" t="s">
        <v>8</v>
      </c>
      <c r="H5" s="253"/>
      <c r="I5" s="253" t="s">
        <v>10</v>
      </c>
      <c r="J5" s="253"/>
      <c r="K5" s="253" t="s">
        <v>9</v>
      </c>
      <c r="L5" s="253"/>
      <c r="M5" s="253" t="s">
        <v>118</v>
      </c>
      <c r="N5" s="253"/>
      <c r="O5" s="254" t="s">
        <v>119</v>
      </c>
      <c r="P5" s="255"/>
      <c r="Q5" s="253" t="s">
        <v>3</v>
      </c>
      <c r="R5" s="253"/>
      <c r="S5" s="253" t="s">
        <v>4</v>
      </c>
      <c r="T5" s="253"/>
      <c r="U5" s="253" t="s">
        <v>5</v>
      </c>
      <c r="V5" s="253"/>
      <c r="W5" s="254" t="s">
        <v>88</v>
      </c>
      <c r="X5" s="255"/>
      <c r="Y5" s="253" t="s">
        <v>12</v>
      </c>
      <c r="Z5" s="253"/>
    </row>
    <row r="6" spans="1:27" x14ac:dyDescent="0.2">
      <c r="A6" s="3" t="s">
        <v>87</v>
      </c>
      <c r="B6" s="4" t="s">
        <v>50</v>
      </c>
      <c r="C6" s="5" t="s">
        <v>2</v>
      </c>
      <c r="D6" s="41" t="s">
        <v>51</v>
      </c>
      <c r="E6" s="5" t="s">
        <v>32</v>
      </c>
      <c r="F6" s="5" t="s">
        <v>33</v>
      </c>
      <c r="G6" s="33" t="s">
        <v>0</v>
      </c>
      <c r="H6" s="33" t="s">
        <v>6</v>
      </c>
      <c r="I6" s="33" t="s">
        <v>0</v>
      </c>
      <c r="J6" s="33" t="s">
        <v>6</v>
      </c>
      <c r="K6" s="33" t="s">
        <v>0</v>
      </c>
      <c r="L6" s="33" t="s">
        <v>6</v>
      </c>
      <c r="M6" s="33" t="s">
        <v>0</v>
      </c>
      <c r="N6" s="33" t="s">
        <v>6</v>
      </c>
      <c r="O6" s="33" t="s">
        <v>0</v>
      </c>
      <c r="P6" s="33" t="s">
        <v>6</v>
      </c>
      <c r="Q6" s="33" t="s">
        <v>0</v>
      </c>
      <c r="R6" s="33" t="s">
        <v>6</v>
      </c>
      <c r="S6" s="33" t="s">
        <v>0</v>
      </c>
      <c r="T6" s="33" t="s">
        <v>6</v>
      </c>
      <c r="U6" s="33" t="s">
        <v>0</v>
      </c>
      <c r="V6" s="33" t="s">
        <v>6</v>
      </c>
      <c r="W6" s="33" t="s">
        <v>0</v>
      </c>
      <c r="X6" s="33" t="s">
        <v>6</v>
      </c>
      <c r="Y6" s="33" t="s">
        <v>0</v>
      </c>
      <c r="Z6" s="33" t="s">
        <v>6</v>
      </c>
      <c r="AA6" s="32" t="s">
        <v>1</v>
      </c>
    </row>
    <row r="7" spans="1:27" x14ac:dyDescent="0.2">
      <c r="A7" s="39" t="s">
        <v>411</v>
      </c>
      <c r="B7" s="93" t="s">
        <v>140</v>
      </c>
      <c r="C7" s="12" t="s">
        <v>499</v>
      </c>
      <c r="D7" s="11" t="s">
        <v>139</v>
      </c>
      <c r="E7" s="93" t="s">
        <v>16</v>
      </c>
      <c r="F7" s="94" t="s">
        <v>141</v>
      </c>
      <c r="G7" s="47"/>
      <c r="H7" s="11">
        <v>1</v>
      </c>
      <c r="I7" s="11"/>
      <c r="J7" s="11">
        <v>1</v>
      </c>
      <c r="K7" s="11"/>
      <c r="L7" s="11"/>
      <c r="M7" s="11"/>
      <c r="N7" s="11"/>
      <c r="O7" s="11"/>
      <c r="P7" s="11"/>
      <c r="Q7" s="11"/>
      <c r="R7" s="11"/>
      <c r="S7" s="11"/>
      <c r="T7" s="11">
        <v>1</v>
      </c>
      <c r="U7" s="11"/>
      <c r="V7" s="11"/>
      <c r="W7" s="11"/>
      <c r="X7" s="13"/>
      <c r="Y7" s="25">
        <f t="shared" ref="Y7:Y24" si="0">G7+I7+K7+M7+O7+Q7+S7+U7+W7</f>
        <v>0</v>
      </c>
      <c r="Z7" s="13">
        <f t="shared" ref="Z7:Z24" si="1">H7+J7+L7+N7+P7+R7+T7+V7+X7</f>
        <v>3</v>
      </c>
      <c r="AA7" s="19">
        <f t="shared" ref="AA7:AA24" si="2">SUM(Y7:Z7)</f>
        <v>3</v>
      </c>
    </row>
    <row r="8" spans="1:27" x14ac:dyDescent="0.2">
      <c r="A8" s="97" t="s">
        <v>412</v>
      </c>
      <c r="B8" s="95" t="s">
        <v>143</v>
      </c>
      <c r="C8" s="7" t="s">
        <v>499</v>
      </c>
      <c r="D8" s="6" t="s">
        <v>142</v>
      </c>
      <c r="E8" s="95" t="s">
        <v>16</v>
      </c>
      <c r="F8" s="96" t="s">
        <v>138</v>
      </c>
      <c r="G8" s="45"/>
      <c r="H8" s="6">
        <v>1</v>
      </c>
      <c r="I8" s="6"/>
      <c r="J8" s="6">
        <v>1</v>
      </c>
      <c r="K8" s="6"/>
      <c r="L8" s="6"/>
      <c r="M8" s="6"/>
      <c r="N8" s="6"/>
      <c r="O8" s="6"/>
      <c r="P8" s="6"/>
      <c r="Q8" s="6"/>
      <c r="R8" s="6"/>
      <c r="S8" s="6"/>
      <c r="T8" s="6">
        <v>1</v>
      </c>
      <c r="U8" s="6"/>
      <c r="V8" s="6"/>
      <c r="W8" s="6"/>
      <c r="X8" s="14"/>
      <c r="Y8" s="26">
        <f t="shared" si="0"/>
        <v>0</v>
      </c>
      <c r="Z8" s="14">
        <f t="shared" si="1"/>
        <v>3</v>
      </c>
      <c r="AA8" s="19">
        <f t="shared" si="2"/>
        <v>3</v>
      </c>
    </row>
    <row r="9" spans="1:27" x14ac:dyDescent="0.2">
      <c r="A9" s="34" t="s">
        <v>413</v>
      </c>
      <c r="B9" s="92" t="s">
        <v>145</v>
      </c>
      <c r="C9" s="7" t="s">
        <v>499</v>
      </c>
      <c r="D9" s="6" t="s">
        <v>144</v>
      </c>
      <c r="E9" s="95" t="s">
        <v>16</v>
      </c>
      <c r="F9" s="96" t="s">
        <v>138</v>
      </c>
      <c r="G9" s="45"/>
      <c r="H9" s="6"/>
      <c r="I9" s="6"/>
      <c r="J9" s="6"/>
      <c r="K9" s="6"/>
      <c r="L9" s="6"/>
      <c r="M9" s="6"/>
      <c r="N9" s="6">
        <v>1</v>
      </c>
      <c r="O9" s="6"/>
      <c r="P9" s="6"/>
      <c r="Q9" s="6"/>
      <c r="R9" s="6"/>
      <c r="S9" s="6">
        <v>2</v>
      </c>
      <c r="T9" s="6">
        <v>4</v>
      </c>
      <c r="U9" s="6"/>
      <c r="V9" s="6"/>
      <c r="W9" s="6"/>
      <c r="X9" s="14"/>
      <c r="Y9" s="26">
        <f t="shared" si="0"/>
        <v>2</v>
      </c>
      <c r="Z9" s="14">
        <f t="shared" si="1"/>
        <v>5</v>
      </c>
      <c r="AA9" s="19">
        <f t="shared" si="2"/>
        <v>7</v>
      </c>
    </row>
    <row r="10" spans="1:27" x14ac:dyDescent="0.2">
      <c r="A10" s="29" t="s">
        <v>414</v>
      </c>
      <c r="B10" s="95" t="s">
        <v>147</v>
      </c>
      <c r="C10" s="7" t="s">
        <v>499</v>
      </c>
      <c r="D10" s="6" t="s">
        <v>146</v>
      </c>
      <c r="E10" s="95" t="s">
        <v>16</v>
      </c>
      <c r="F10" s="96" t="s">
        <v>138</v>
      </c>
      <c r="G10" s="45"/>
      <c r="H10" s="6"/>
      <c r="I10" s="6"/>
      <c r="J10" s="6">
        <v>1</v>
      </c>
      <c r="K10" s="6"/>
      <c r="L10" s="6"/>
      <c r="M10" s="6"/>
      <c r="N10" s="6"/>
      <c r="O10" s="6"/>
      <c r="P10" s="6"/>
      <c r="Q10" s="6"/>
      <c r="R10" s="6">
        <v>1</v>
      </c>
      <c r="S10" s="6">
        <v>3</v>
      </c>
      <c r="T10" s="6">
        <v>13</v>
      </c>
      <c r="U10" s="6"/>
      <c r="V10" s="6">
        <v>1</v>
      </c>
      <c r="W10" s="6"/>
      <c r="X10" s="14"/>
      <c r="Y10" s="26">
        <f t="shared" si="0"/>
        <v>3</v>
      </c>
      <c r="Z10" s="14">
        <f t="shared" si="1"/>
        <v>16</v>
      </c>
      <c r="AA10" s="19">
        <f t="shared" si="2"/>
        <v>19</v>
      </c>
    </row>
    <row r="11" spans="1:27" x14ac:dyDescent="0.2">
      <c r="A11" s="34">
        <v>110101</v>
      </c>
      <c r="B11" s="95" t="s">
        <v>149</v>
      </c>
      <c r="C11" s="7" t="s">
        <v>499</v>
      </c>
      <c r="D11" s="6" t="s">
        <v>148</v>
      </c>
      <c r="E11" s="95" t="s">
        <v>16</v>
      </c>
      <c r="F11" s="96" t="s">
        <v>150</v>
      </c>
      <c r="G11" s="45"/>
      <c r="H11" s="6"/>
      <c r="I11" s="6"/>
      <c r="J11" s="6"/>
      <c r="K11" s="6"/>
      <c r="L11" s="6"/>
      <c r="M11" s="6"/>
      <c r="N11" s="6"/>
      <c r="O11" s="6"/>
      <c r="P11" s="6"/>
      <c r="Q11" s="6"/>
      <c r="R11" s="6"/>
      <c r="S11" s="6">
        <v>1</v>
      </c>
      <c r="T11" s="6">
        <v>1</v>
      </c>
      <c r="U11" s="6"/>
      <c r="V11" s="6"/>
      <c r="W11" s="6"/>
      <c r="X11" s="14"/>
      <c r="Y11" s="26">
        <f t="shared" si="0"/>
        <v>1</v>
      </c>
      <c r="Z11" s="14">
        <f t="shared" si="1"/>
        <v>1</v>
      </c>
      <c r="AA11" s="19">
        <f t="shared" si="2"/>
        <v>2</v>
      </c>
    </row>
    <row r="12" spans="1:27" x14ac:dyDescent="0.2">
      <c r="A12" s="34">
        <v>160901</v>
      </c>
      <c r="B12" s="95" t="s">
        <v>178</v>
      </c>
      <c r="C12" s="7" t="s">
        <v>499</v>
      </c>
      <c r="D12" s="6" t="s">
        <v>177</v>
      </c>
      <c r="E12" s="95" t="s">
        <v>16</v>
      </c>
      <c r="F12" s="96" t="s">
        <v>138</v>
      </c>
      <c r="G12" s="45"/>
      <c r="H12" s="6"/>
      <c r="I12" s="6"/>
      <c r="J12" s="6"/>
      <c r="K12" s="6"/>
      <c r="L12" s="6"/>
      <c r="M12" s="6"/>
      <c r="N12" s="6"/>
      <c r="O12" s="6"/>
      <c r="P12" s="6"/>
      <c r="Q12" s="6"/>
      <c r="R12" s="6"/>
      <c r="S12" s="6">
        <v>1</v>
      </c>
      <c r="T12" s="6">
        <v>2</v>
      </c>
      <c r="U12" s="6"/>
      <c r="V12" s="6"/>
      <c r="W12" s="6"/>
      <c r="X12" s="14"/>
      <c r="Y12" s="26">
        <f t="shared" si="0"/>
        <v>1</v>
      </c>
      <c r="Z12" s="14">
        <f t="shared" si="1"/>
        <v>2</v>
      </c>
      <c r="AA12" s="19">
        <f t="shared" si="2"/>
        <v>3</v>
      </c>
    </row>
    <row r="13" spans="1:27" x14ac:dyDescent="0.2">
      <c r="A13" s="34">
        <v>160905</v>
      </c>
      <c r="B13" s="95" t="s">
        <v>182</v>
      </c>
      <c r="C13" s="7" t="s">
        <v>499</v>
      </c>
      <c r="D13" s="6" t="s">
        <v>181</v>
      </c>
      <c r="E13" s="95" t="s">
        <v>16</v>
      </c>
      <c r="F13" s="96" t="s">
        <v>138</v>
      </c>
      <c r="G13" s="45"/>
      <c r="H13" s="6"/>
      <c r="I13" s="6"/>
      <c r="J13" s="6"/>
      <c r="K13" s="6"/>
      <c r="L13" s="6"/>
      <c r="M13" s="6"/>
      <c r="N13" s="6"/>
      <c r="O13" s="6"/>
      <c r="P13" s="6"/>
      <c r="Q13" s="6"/>
      <c r="R13" s="6"/>
      <c r="S13" s="6">
        <v>1</v>
      </c>
      <c r="T13" s="6">
        <v>1</v>
      </c>
      <c r="U13" s="6"/>
      <c r="V13" s="6"/>
      <c r="W13" s="6"/>
      <c r="X13" s="14"/>
      <c r="Y13" s="26">
        <f>G13+I13+K13+M13+O13+Q13+S13+U13+W13</f>
        <v>1</v>
      </c>
      <c r="Z13" s="14">
        <f>H13+J13+L13+N13+P13+R13+T13+V13+X13</f>
        <v>1</v>
      </c>
      <c r="AA13" s="19">
        <f>SUM(Y13:Z13)</f>
        <v>2</v>
      </c>
    </row>
    <row r="14" spans="1:27" x14ac:dyDescent="0.2">
      <c r="A14" s="29">
        <v>161200</v>
      </c>
      <c r="B14" s="95" t="s">
        <v>184</v>
      </c>
      <c r="C14" s="7" t="s">
        <v>499</v>
      </c>
      <c r="D14" s="6" t="s">
        <v>183</v>
      </c>
      <c r="E14" s="95" t="s">
        <v>16</v>
      </c>
      <c r="F14" s="96" t="s">
        <v>138</v>
      </c>
      <c r="G14" s="45"/>
      <c r="H14" s="6"/>
      <c r="I14" s="6"/>
      <c r="J14" s="6"/>
      <c r="K14" s="6"/>
      <c r="L14" s="6"/>
      <c r="M14" s="6"/>
      <c r="N14" s="6"/>
      <c r="O14" s="6"/>
      <c r="P14" s="6"/>
      <c r="Q14" s="6"/>
      <c r="R14" s="6"/>
      <c r="S14" s="6"/>
      <c r="T14" s="6">
        <v>1</v>
      </c>
      <c r="U14" s="6"/>
      <c r="V14" s="6"/>
      <c r="W14" s="6"/>
      <c r="X14" s="14"/>
      <c r="Y14" s="26">
        <f t="shared" si="0"/>
        <v>0</v>
      </c>
      <c r="Z14" s="14">
        <f t="shared" si="1"/>
        <v>1</v>
      </c>
      <c r="AA14" s="19">
        <f t="shared" si="2"/>
        <v>1</v>
      </c>
    </row>
    <row r="15" spans="1:27" x14ac:dyDescent="0.2">
      <c r="A15" s="97">
        <v>230101</v>
      </c>
      <c r="B15" s="95" t="s">
        <v>187</v>
      </c>
      <c r="C15" s="7" t="s">
        <v>499</v>
      </c>
      <c r="D15" s="6" t="s">
        <v>186</v>
      </c>
      <c r="E15" s="95" t="s">
        <v>16</v>
      </c>
      <c r="F15" s="96" t="s">
        <v>138</v>
      </c>
      <c r="G15" s="45"/>
      <c r="H15" s="6"/>
      <c r="I15" s="6"/>
      <c r="J15" s="6"/>
      <c r="K15" s="6"/>
      <c r="L15" s="6"/>
      <c r="M15" s="6"/>
      <c r="N15" s="6"/>
      <c r="O15" s="6"/>
      <c r="P15" s="6"/>
      <c r="Q15" s="6"/>
      <c r="R15" s="6"/>
      <c r="S15" s="6">
        <v>1</v>
      </c>
      <c r="T15" s="6">
        <v>2</v>
      </c>
      <c r="U15" s="6"/>
      <c r="V15" s="6">
        <v>2</v>
      </c>
      <c r="W15" s="6"/>
      <c r="X15" s="14"/>
      <c r="Y15" s="26">
        <f t="shared" si="0"/>
        <v>1</v>
      </c>
      <c r="Z15" s="14">
        <f t="shared" si="1"/>
        <v>4</v>
      </c>
      <c r="AA15" s="19">
        <f t="shared" si="2"/>
        <v>5</v>
      </c>
    </row>
    <row r="16" spans="1:27" x14ac:dyDescent="0.2">
      <c r="A16" s="97">
        <v>231304</v>
      </c>
      <c r="B16" s="95" t="s">
        <v>189</v>
      </c>
      <c r="C16" s="7" t="s">
        <v>499</v>
      </c>
      <c r="D16" s="6" t="s">
        <v>188</v>
      </c>
      <c r="E16" s="95" t="s">
        <v>16</v>
      </c>
      <c r="F16" s="96" t="s">
        <v>138</v>
      </c>
      <c r="G16" s="45"/>
      <c r="H16" s="6"/>
      <c r="I16" s="6"/>
      <c r="J16" s="6">
        <v>1</v>
      </c>
      <c r="K16" s="6"/>
      <c r="L16" s="6"/>
      <c r="M16" s="6"/>
      <c r="N16" s="6"/>
      <c r="O16" s="6"/>
      <c r="P16" s="6"/>
      <c r="Q16" s="6"/>
      <c r="R16" s="6"/>
      <c r="S16" s="6">
        <v>1</v>
      </c>
      <c r="T16" s="6">
        <v>7</v>
      </c>
      <c r="U16" s="6">
        <v>1</v>
      </c>
      <c r="V16" s="6">
        <v>1</v>
      </c>
      <c r="W16" s="6"/>
      <c r="X16" s="14">
        <v>1</v>
      </c>
      <c r="Y16" s="26">
        <f t="shared" ref="Y16:Z18" si="3">G16+I16+K16+M16+O16+Q16+S16+U16+W16</f>
        <v>2</v>
      </c>
      <c r="Z16" s="14">
        <f t="shared" si="3"/>
        <v>10</v>
      </c>
      <c r="AA16" s="19">
        <f>SUM(Y16:Z16)</f>
        <v>12</v>
      </c>
    </row>
    <row r="17" spans="1:27" x14ac:dyDescent="0.2">
      <c r="A17" s="97">
        <v>270101</v>
      </c>
      <c r="B17" s="95" t="s">
        <v>203</v>
      </c>
      <c r="C17" s="7" t="s">
        <v>499</v>
      </c>
      <c r="D17" s="6" t="s">
        <v>202</v>
      </c>
      <c r="E17" s="95" t="s">
        <v>16</v>
      </c>
      <c r="F17" s="96" t="s">
        <v>150</v>
      </c>
      <c r="G17" s="45"/>
      <c r="H17" s="6"/>
      <c r="I17" s="6"/>
      <c r="J17" s="6"/>
      <c r="K17" s="6"/>
      <c r="L17" s="6"/>
      <c r="M17" s="6"/>
      <c r="N17" s="6"/>
      <c r="O17" s="6"/>
      <c r="P17" s="6"/>
      <c r="Q17" s="6"/>
      <c r="R17" s="6"/>
      <c r="S17" s="6">
        <v>2</v>
      </c>
      <c r="T17" s="6">
        <v>1</v>
      </c>
      <c r="U17" s="6"/>
      <c r="V17" s="6"/>
      <c r="W17" s="6"/>
      <c r="X17" s="14"/>
      <c r="Y17" s="26">
        <f t="shared" si="3"/>
        <v>2</v>
      </c>
      <c r="Z17" s="14">
        <f t="shared" si="3"/>
        <v>1</v>
      </c>
      <c r="AA17" s="19">
        <f>SUM(Y17:Z17)</f>
        <v>3</v>
      </c>
    </row>
    <row r="18" spans="1:27" x14ac:dyDescent="0.2">
      <c r="A18" s="97">
        <v>380101</v>
      </c>
      <c r="B18" s="95" t="s">
        <v>208</v>
      </c>
      <c r="C18" s="7" t="s">
        <v>499</v>
      </c>
      <c r="D18" s="6" t="s">
        <v>207</v>
      </c>
      <c r="E18" s="95" t="s">
        <v>16</v>
      </c>
      <c r="F18" s="96" t="s">
        <v>138</v>
      </c>
      <c r="G18" s="45"/>
      <c r="H18" s="6"/>
      <c r="I18" s="6"/>
      <c r="J18" s="6"/>
      <c r="K18" s="6"/>
      <c r="L18" s="6"/>
      <c r="M18" s="6"/>
      <c r="N18" s="6"/>
      <c r="O18" s="6"/>
      <c r="P18" s="6"/>
      <c r="Q18" s="6"/>
      <c r="R18" s="6"/>
      <c r="S18" s="6"/>
      <c r="T18" s="6">
        <v>1</v>
      </c>
      <c r="U18" s="6"/>
      <c r="V18" s="6"/>
      <c r="W18" s="6"/>
      <c r="X18" s="14"/>
      <c r="Y18" s="26">
        <f t="shared" si="3"/>
        <v>0</v>
      </c>
      <c r="Z18" s="14">
        <f t="shared" si="3"/>
        <v>1</v>
      </c>
      <c r="AA18" s="19">
        <f>SUM(Y18:Z18)</f>
        <v>1</v>
      </c>
    </row>
    <row r="19" spans="1:27" x14ac:dyDescent="0.2">
      <c r="A19" s="29">
        <v>400801</v>
      </c>
      <c r="B19" s="95" t="s">
        <v>216</v>
      </c>
      <c r="C19" s="7" t="s">
        <v>499</v>
      </c>
      <c r="D19" s="6" t="s">
        <v>215</v>
      </c>
      <c r="E19" s="95" t="s">
        <v>16</v>
      </c>
      <c r="F19" s="96" t="s">
        <v>150</v>
      </c>
      <c r="G19" s="45"/>
      <c r="H19" s="6"/>
      <c r="I19" s="6"/>
      <c r="J19" s="6"/>
      <c r="K19" s="6"/>
      <c r="L19" s="6"/>
      <c r="M19" s="6">
        <v>1</v>
      </c>
      <c r="N19" s="6">
        <v>1</v>
      </c>
      <c r="O19" s="6"/>
      <c r="P19" s="6"/>
      <c r="Q19" s="6"/>
      <c r="R19" s="6"/>
      <c r="S19" s="6"/>
      <c r="T19" s="6"/>
      <c r="U19" s="6"/>
      <c r="V19" s="6"/>
      <c r="W19" s="6"/>
      <c r="X19" s="14"/>
      <c r="Y19" s="26">
        <f t="shared" si="0"/>
        <v>1</v>
      </c>
      <c r="Z19" s="14">
        <f t="shared" si="1"/>
        <v>1</v>
      </c>
      <c r="AA19" s="19">
        <f t="shared" si="2"/>
        <v>2</v>
      </c>
    </row>
    <row r="20" spans="1:27" x14ac:dyDescent="0.2">
      <c r="A20" s="54">
        <v>451001</v>
      </c>
      <c r="B20" s="229" t="s">
        <v>230</v>
      </c>
      <c r="C20" s="55" t="s">
        <v>499</v>
      </c>
      <c r="D20" s="48" t="s">
        <v>229</v>
      </c>
      <c r="E20" s="229" t="s">
        <v>16</v>
      </c>
      <c r="F20" s="230" t="s">
        <v>141</v>
      </c>
      <c r="G20" s="57"/>
      <c r="H20" s="48"/>
      <c r="I20" s="48"/>
      <c r="J20" s="48">
        <v>2</v>
      </c>
      <c r="K20" s="48"/>
      <c r="L20" s="48"/>
      <c r="M20" s="48"/>
      <c r="N20" s="48"/>
      <c r="O20" s="48"/>
      <c r="P20" s="48"/>
      <c r="Q20" s="48">
        <v>2</v>
      </c>
      <c r="R20" s="48"/>
      <c r="S20" s="48">
        <v>11</v>
      </c>
      <c r="T20" s="48">
        <v>2</v>
      </c>
      <c r="U20" s="48"/>
      <c r="V20" s="48">
        <v>1</v>
      </c>
      <c r="W20" s="48"/>
      <c r="X20" s="56"/>
      <c r="Y20" s="58">
        <f t="shared" si="0"/>
        <v>13</v>
      </c>
      <c r="Z20" s="56">
        <f t="shared" si="1"/>
        <v>5</v>
      </c>
      <c r="AA20" s="50">
        <f t="shared" si="2"/>
        <v>18</v>
      </c>
    </row>
    <row r="21" spans="1:27" x14ac:dyDescent="0.2">
      <c r="A21" s="54">
        <v>451101</v>
      </c>
      <c r="B21" s="229" t="s">
        <v>232</v>
      </c>
      <c r="C21" s="55" t="s">
        <v>499</v>
      </c>
      <c r="D21" s="48" t="s">
        <v>231</v>
      </c>
      <c r="E21" s="229" t="s">
        <v>16</v>
      </c>
      <c r="F21" s="230" t="s">
        <v>141</v>
      </c>
      <c r="G21" s="57"/>
      <c r="H21" s="48"/>
      <c r="I21" s="48"/>
      <c r="J21" s="48">
        <v>1</v>
      </c>
      <c r="K21" s="48"/>
      <c r="L21" s="48"/>
      <c r="M21" s="48"/>
      <c r="N21" s="48"/>
      <c r="O21" s="48"/>
      <c r="P21" s="48"/>
      <c r="Q21" s="48"/>
      <c r="R21" s="48"/>
      <c r="S21" s="48">
        <v>1</v>
      </c>
      <c r="T21" s="48"/>
      <c r="U21" s="48"/>
      <c r="V21" s="48"/>
      <c r="W21" s="48"/>
      <c r="X21" s="56"/>
      <c r="Y21" s="58">
        <f t="shared" si="0"/>
        <v>1</v>
      </c>
      <c r="Z21" s="56">
        <f t="shared" si="1"/>
        <v>1</v>
      </c>
      <c r="AA21" s="50">
        <f t="shared" si="2"/>
        <v>2</v>
      </c>
    </row>
    <row r="22" spans="1:27" x14ac:dyDescent="0.2">
      <c r="A22" s="231">
        <v>500501</v>
      </c>
      <c r="B22" s="229" t="s">
        <v>236</v>
      </c>
      <c r="C22" s="55" t="s">
        <v>499</v>
      </c>
      <c r="D22" s="48" t="s">
        <v>235</v>
      </c>
      <c r="E22" s="229" t="s">
        <v>16</v>
      </c>
      <c r="F22" s="230" t="s">
        <v>155</v>
      </c>
      <c r="G22" s="57"/>
      <c r="H22" s="48">
        <v>1</v>
      </c>
      <c r="I22" s="48"/>
      <c r="J22" s="48"/>
      <c r="K22" s="48"/>
      <c r="L22" s="48"/>
      <c r="M22" s="48"/>
      <c r="N22" s="48"/>
      <c r="O22" s="48"/>
      <c r="P22" s="48"/>
      <c r="Q22" s="48"/>
      <c r="R22" s="48"/>
      <c r="S22" s="48"/>
      <c r="T22" s="48">
        <v>2</v>
      </c>
      <c r="U22" s="48"/>
      <c r="V22" s="48"/>
      <c r="W22" s="48"/>
      <c r="X22" s="56"/>
      <c r="Y22" s="58">
        <f t="shared" si="0"/>
        <v>0</v>
      </c>
      <c r="Z22" s="56">
        <f t="shared" si="1"/>
        <v>3</v>
      </c>
      <c r="AA22" s="50">
        <f t="shared" si="2"/>
        <v>3</v>
      </c>
    </row>
    <row r="23" spans="1:27" x14ac:dyDescent="0.2">
      <c r="A23" s="54">
        <v>500901</v>
      </c>
      <c r="B23" s="229" t="s">
        <v>246</v>
      </c>
      <c r="C23" s="55" t="s">
        <v>499</v>
      </c>
      <c r="D23" s="48" t="s">
        <v>245</v>
      </c>
      <c r="E23" s="229" t="s">
        <v>16</v>
      </c>
      <c r="F23" s="230" t="s">
        <v>155</v>
      </c>
      <c r="G23" s="57"/>
      <c r="H23" s="48"/>
      <c r="I23" s="48"/>
      <c r="J23" s="48"/>
      <c r="K23" s="48"/>
      <c r="L23" s="48"/>
      <c r="M23" s="48"/>
      <c r="N23" s="48"/>
      <c r="O23" s="48"/>
      <c r="P23" s="48"/>
      <c r="Q23" s="48"/>
      <c r="R23" s="48"/>
      <c r="S23" s="48">
        <v>1</v>
      </c>
      <c r="T23" s="48"/>
      <c r="U23" s="48"/>
      <c r="V23" s="48"/>
      <c r="W23" s="48"/>
      <c r="X23" s="56"/>
      <c r="Y23" s="58">
        <f t="shared" si="0"/>
        <v>1</v>
      </c>
      <c r="Z23" s="56">
        <f t="shared" si="1"/>
        <v>0</v>
      </c>
      <c r="AA23" s="50">
        <f t="shared" si="2"/>
        <v>1</v>
      </c>
    </row>
    <row r="24" spans="1:27" x14ac:dyDescent="0.2">
      <c r="A24" s="35">
        <v>540101</v>
      </c>
      <c r="B24" s="98" t="s">
        <v>416</v>
      </c>
      <c r="C24" s="16" t="s">
        <v>499</v>
      </c>
      <c r="D24" s="15" t="s">
        <v>273</v>
      </c>
      <c r="E24" s="98" t="s">
        <v>16</v>
      </c>
      <c r="F24" s="99" t="s">
        <v>138</v>
      </c>
      <c r="G24" s="46"/>
      <c r="H24" s="15"/>
      <c r="I24" s="15"/>
      <c r="J24" s="15"/>
      <c r="K24" s="15"/>
      <c r="L24" s="15"/>
      <c r="M24" s="15">
        <v>1</v>
      </c>
      <c r="N24" s="15"/>
      <c r="O24" s="15"/>
      <c r="P24" s="15"/>
      <c r="Q24" s="15"/>
      <c r="R24" s="15"/>
      <c r="S24" s="15">
        <v>1</v>
      </c>
      <c r="T24" s="15">
        <v>3</v>
      </c>
      <c r="U24" s="15"/>
      <c r="V24" s="15"/>
      <c r="W24" s="15"/>
      <c r="X24" s="17"/>
      <c r="Y24" s="27">
        <f t="shared" si="0"/>
        <v>2</v>
      </c>
      <c r="Z24" s="17">
        <f t="shared" si="1"/>
        <v>3</v>
      </c>
      <c r="AA24" s="19">
        <f t="shared" si="2"/>
        <v>5</v>
      </c>
    </row>
    <row r="25" spans="1:27" x14ac:dyDescent="0.2">
      <c r="A25" s="20" t="s">
        <v>1</v>
      </c>
      <c r="B25" s="19"/>
      <c r="C25" s="20"/>
      <c r="D25" s="42"/>
      <c r="E25" s="20"/>
      <c r="F25" s="20"/>
      <c r="G25" s="19">
        <f t="shared" ref="G25:AA25" si="4">SUM(G7:G24)</f>
        <v>0</v>
      </c>
      <c r="H25" s="19">
        <f t="shared" si="4"/>
        <v>3</v>
      </c>
      <c r="I25" s="19">
        <f t="shared" si="4"/>
        <v>0</v>
      </c>
      <c r="J25" s="19">
        <f t="shared" si="4"/>
        <v>7</v>
      </c>
      <c r="K25" s="19">
        <f t="shared" si="4"/>
        <v>0</v>
      </c>
      <c r="L25" s="19">
        <f t="shared" si="4"/>
        <v>0</v>
      </c>
      <c r="M25" s="19">
        <f t="shared" si="4"/>
        <v>2</v>
      </c>
      <c r="N25" s="19">
        <f t="shared" si="4"/>
        <v>2</v>
      </c>
      <c r="O25" s="19">
        <f t="shared" si="4"/>
        <v>0</v>
      </c>
      <c r="P25" s="19">
        <f t="shared" si="4"/>
        <v>0</v>
      </c>
      <c r="Q25" s="19">
        <f t="shared" si="4"/>
        <v>2</v>
      </c>
      <c r="R25" s="19">
        <f t="shared" si="4"/>
        <v>1</v>
      </c>
      <c r="S25" s="19">
        <f t="shared" si="4"/>
        <v>26</v>
      </c>
      <c r="T25" s="19">
        <f t="shared" si="4"/>
        <v>42</v>
      </c>
      <c r="U25" s="19">
        <f t="shared" si="4"/>
        <v>1</v>
      </c>
      <c r="V25" s="19">
        <f t="shared" si="4"/>
        <v>5</v>
      </c>
      <c r="W25" s="19">
        <f t="shared" si="4"/>
        <v>0</v>
      </c>
      <c r="X25" s="19">
        <f t="shared" si="4"/>
        <v>1</v>
      </c>
      <c r="Y25" s="19">
        <f t="shared" si="4"/>
        <v>31</v>
      </c>
      <c r="Z25" s="19">
        <f t="shared" si="4"/>
        <v>61</v>
      </c>
      <c r="AA25" s="19">
        <f t="shared" si="4"/>
        <v>92</v>
      </c>
    </row>
    <row r="28" spans="1:27" x14ac:dyDescent="0.2">
      <c r="A28" s="2" t="s">
        <v>7</v>
      </c>
    </row>
    <row r="29" spans="1:27" x14ac:dyDescent="0.2">
      <c r="A29" s="2" t="s">
        <v>458</v>
      </c>
    </row>
    <row r="30" spans="1:27" x14ac:dyDescent="0.2">
      <c r="A30" s="2" t="s">
        <v>664</v>
      </c>
    </row>
    <row r="31" spans="1:27" x14ac:dyDescent="0.2">
      <c r="C31" s="2" t="s">
        <v>35</v>
      </c>
    </row>
    <row r="32" spans="1:27" x14ac:dyDescent="0.2">
      <c r="A32" s="40"/>
      <c r="C32" s="1"/>
      <c r="D32" s="40"/>
      <c r="E32" s="1"/>
      <c r="F32" s="1"/>
      <c r="G32" s="253" t="s">
        <v>8</v>
      </c>
      <c r="H32" s="253"/>
      <c r="I32" s="253" t="s">
        <v>10</v>
      </c>
      <c r="J32" s="253"/>
      <c r="K32" s="253" t="s">
        <v>9</v>
      </c>
      <c r="L32" s="253"/>
      <c r="M32" s="253" t="s">
        <v>118</v>
      </c>
      <c r="N32" s="253"/>
      <c r="O32" s="254" t="s">
        <v>119</v>
      </c>
      <c r="P32" s="255"/>
      <c r="Q32" s="253" t="s">
        <v>3</v>
      </c>
      <c r="R32" s="253"/>
      <c r="S32" s="253" t="s">
        <v>4</v>
      </c>
      <c r="T32" s="253"/>
      <c r="U32" s="253" t="s">
        <v>5</v>
      </c>
      <c r="V32" s="253"/>
      <c r="W32" s="254" t="s">
        <v>88</v>
      </c>
      <c r="X32" s="255"/>
      <c r="Y32" s="253" t="s">
        <v>12</v>
      </c>
      <c r="Z32" s="253"/>
    </row>
    <row r="33" spans="1:27" x14ac:dyDescent="0.2">
      <c r="A33" s="3" t="s">
        <v>87</v>
      </c>
      <c r="B33" s="4" t="s">
        <v>50</v>
      </c>
      <c r="C33" s="5" t="s">
        <v>2</v>
      </c>
      <c r="D33" s="41" t="s">
        <v>51</v>
      </c>
      <c r="E33" s="5" t="s">
        <v>32</v>
      </c>
      <c r="F33" s="5" t="s">
        <v>33</v>
      </c>
      <c r="G33" s="33" t="s">
        <v>0</v>
      </c>
      <c r="H33" s="33" t="s">
        <v>6</v>
      </c>
      <c r="I33" s="33" t="s">
        <v>0</v>
      </c>
      <c r="J33" s="33" t="s">
        <v>6</v>
      </c>
      <c r="K33" s="33" t="s">
        <v>0</v>
      </c>
      <c r="L33" s="33" t="s">
        <v>6</v>
      </c>
      <c r="M33" s="33" t="s">
        <v>0</v>
      </c>
      <c r="N33" s="33" t="s">
        <v>6</v>
      </c>
      <c r="O33" s="33" t="s">
        <v>0</v>
      </c>
      <c r="P33" s="33" t="s">
        <v>6</v>
      </c>
      <c r="Q33" s="33" t="s">
        <v>0</v>
      </c>
      <c r="R33" s="33" t="s">
        <v>6</v>
      </c>
      <c r="S33" s="33" t="s">
        <v>0</v>
      </c>
      <c r="T33" s="33" t="s">
        <v>6</v>
      </c>
      <c r="U33" s="33" t="s">
        <v>0</v>
      </c>
      <c r="V33" s="33" t="s">
        <v>6</v>
      </c>
      <c r="W33" s="33" t="s">
        <v>0</v>
      </c>
      <c r="X33" s="33" t="s">
        <v>6</v>
      </c>
      <c r="Y33" s="33" t="s">
        <v>0</v>
      </c>
      <c r="Z33" s="33" t="s">
        <v>6</v>
      </c>
      <c r="AA33" s="32" t="s">
        <v>1</v>
      </c>
    </row>
    <row r="34" spans="1:27" x14ac:dyDescent="0.2">
      <c r="A34" s="161"/>
      <c r="B34" s="128"/>
      <c r="C34" s="129"/>
      <c r="D34" s="130"/>
      <c r="E34" s="129"/>
      <c r="F34" s="144"/>
      <c r="G34" s="47"/>
      <c r="H34" s="11"/>
      <c r="I34" s="11"/>
      <c r="J34" s="11"/>
      <c r="K34" s="11"/>
      <c r="L34" s="11"/>
      <c r="M34" s="11"/>
      <c r="N34" s="11"/>
      <c r="O34" s="11"/>
      <c r="P34" s="11"/>
      <c r="Q34" s="11"/>
      <c r="R34" s="11"/>
      <c r="S34" s="11"/>
      <c r="T34" s="11"/>
      <c r="U34" s="11"/>
      <c r="V34" s="11"/>
      <c r="W34" s="11"/>
      <c r="X34" s="11"/>
      <c r="Y34" s="112"/>
      <c r="Z34" s="202"/>
      <c r="AA34" s="19">
        <f>SUM(Y34:Z34)</f>
        <v>0</v>
      </c>
    </row>
    <row r="35" spans="1:27" x14ac:dyDescent="0.2">
      <c r="A35" s="178"/>
      <c r="B35" s="48"/>
      <c r="C35" s="55"/>
      <c r="D35" s="118"/>
      <c r="E35" s="55"/>
      <c r="F35" s="194"/>
      <c r="G35" s="45"/>
      <c r="H35" s="6"/>
      <c r="I35" s="6"/>
      <c r="J35" s="6"/>
      <c r="K35" s="6"/>
      <c r="L35" s="6"/>
      <c r="M35" s="6"/>
      <c r="N35" s="6"/>
      <c r="O35" s="6"/>
      <c r="P35" s="6"/>
      <c r="Q35" s="6"/>
      <c r="R35" s="6"/>
      <c r="S35" s="6"/>
      <c r="T35" s="6"/>
      <c r="U35" s="6"/>
      <c r="V35" s="6"/>
      <c r="W35" s="6"/>
      <c r="X35" s="6"/>
      <c r="Y35" s="110"/>
      <c r="Z35" s="203"/>
      <c r="AA35" s="19">
        <f>SUM(Y35:Z35)</f>
        <v>0</v>
      </c>
    </row>
    <row r="36" spans="1:27" x14ac:dyDescent="0.2">
      <c r="A36" s="223"/>
      <c r="B36" s="205"/>
      <c r="C36" s="139"/>
      <c r="D36" s="15"/>
      <c r="E36" s="111"/>
      <c r="F36" s="204"/>
      <c r="G36" s="46"/>
      <c r="H36" s="15"/>
      <c r="I36" s="15"/>
      <c r="J36" s="15"/>
      <c r="K36" s="15"/>
      <c r="L36" s="15"/>
      <c r="M36" s="15"/>
      <c r="N36" s="15"/>
      <c r="O36" s="15"/>
      <c r="P36" s="15"/>
      <c r="Q36" s="15"/>
      <c r="R36" s="15"/>
      <c r="S36" s="15"/>
      <c r="T36" s="15"/>
      <c r="U36" s="15"/>
      <c r="V36" s="15"/>
      <c r="W36" s="15"/>
      <c r="X36" s="15"/>
      <c r="Y36" s="111"/>
      <c r="Z36" s="204"/>
      <c r="AA36" s="19">
        <f>SUM(Y36:Z36)</f>
        <v>0</v>
      </c>
    </row>
    <row r="37" spans="1:27" x14ac:dyDescent="0.2">
      <c r="G37">
        <f>SUM(G34:G36)</f>
        <v>0</v>
      </c>
      <c r="H37">
        <f t="shared" ref="H37:AA37" si="5">SUM(H34:H36)</f>
        <v>0</v>
      </c>
      <c r="I37">
        <f t="shared" si="5"/>
        <v>0</v>
      </c>
      <c r="J37">
        <f t="shared" si="5"/>
        <v>0</v>
      </c>
      <c r="K37">
        <f t="shared" si="5"/>
        <v>0</v>
      </c>
      <c r="L37">
        <f t="shared" si="5"/>
        <v>0</v>
      </c>
      <c r="M37">
        <f t="shared" si="5"/>
        <v>0</v>
      </c>
      <c r="N37">
        <f t="shared" si="5"/>
        <v>0</v>
      </c>
      <c r="O37">
        <f t="shared" si="5"/>
        <v>0</v>
      </c>
      <c r="P37">
        <f t="shared" si="5"/>
        <v>0</v>
      </c>
      <c r="Q37">
        <f t="shared" si="5"/>
        <v>0</v>
      </c>
      <c r="R37">
        <f t="shared" si="5"/>
        <v>0</v>
      </c>
      <c r="S37">
        <f t="shared" si="5"/>
        <v>0</v>
      </c>
      <c r="T37">
        <f t="shared" si="5"/>
        <v>0</v>
      </c>
      <c r="U37">
        <f t="shared" si="5"/>
        <v>0</v>
      </c>
      <c r="V37">
        <f t="shared" si="5"/>
        <v>0</v>
      </c>
      <c r="W37">
        <f t="shared" si="5"/>
        <v>0</v>
      </c>
      <c r="X37">
        <f t="shared" si="5"/>
        <v>0</v>
      </c>
      <c r="Y37">
        <f t="shared" si="5"/>
        <v>0</v>
      </c>
      <c r="Z37">
        <f t="shared" si="5"/>
        <v>0</v>
      </c>
      <c r="AA37">
        <f t="shared" si="5"/>
        <v>0</v>
      </c>
    </row>
  </sheetData>
  <sortState xmlns:xlrd2="http://schemas.microsoft.com/office/spreadsheetml/2017/richdata2" ref="A52:AA69">
    <sortCondition ref="A52:A69"/>
  </sortState>
  <mergeCells count="20">
    <mergeCell ref="S32:T32"/>
    <mergeCell ref="U32:V32"/>
    <mergeCell ref="W32:X32"/>
    <mergeCell ref="Y32:Z32"/>
    <mergeCell ref="G32:H32"/>
    <mergeCell ref="I32:J32"/>
    <mergeCell ref="K32:L32"/>
    <mergeCell ref="M32:N32"/>
    <mergeCell ref="O32:P32"/>
    <mergeCell ref="Q32:R32"/>
    <mergeCell ref="Y5:Z5"/>
    <mergeCell ref="W5:X5"/>
    <mergeCell ref="G5:H5"/>
    <mergeCell ref="I5:J5"/>
    <mergeCell ref="K5:L5"/>
    <mergeCell ref="M5:N5"/>
    <mergeCell ref="O5:P5"/>
    <mergeCell ref="Q5:R5"/>
    <mergeCell ref="S5:T5"/>
    <mergeCell ref="U5:V5"/>
  </mergeCells>
  <phoneticPr fontId="7" type="noConversion"/>
  <pageMargins left="0.5" right="0.5" top="0.5" bottom="0.5" header="0.5" footer="0.5"/>
  <pageSetup scale="5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17"/>
  <sheetViews>
    <sheetView zoomScale="75" zoomScaleNormal="75" workbookViewId="0"/>
  </sheetViews>
  <sheetFormatPr defaultRowHeight="12.75" x14ac:dyDescent="0.2"/>
  <cols>
    <col min="1" max="1" width="26.7109375" customWidth="1"/>
    <col min="2" max="10" width="7.7109375" customWidth="1"/>
    <col min="11" max="11" width="2.7109375" customWidth="1"/>
    <col min="12" max="14" width="7.7109375" customWidth="1"/>
    <col min="15" max="15" width="2.7109375" customWidth="1"/>
    <col min="19" max="19" width="2.7109375" customWidth="1"/>
  </cols>
  <sheetData>
    <row r="1" spans="1:20" x14ac:dyDescent="0.2">
      <c r="A1" s="2" t="s">
        <v>7</v>
      </c>
    </row>
    <row r="2" spans="1:20" x14ac:dyDescent="0.2">
      <c r="A2" s="2" t="s">
        <v>457</v>
      </c>
    </row>
    <row r="3" spans="1:20" x14ac:dyDescent="0.2">
      <c r="A3" s="2" t="s">
        <v>664</v>
      </c>
    </row>
    <row r="5" spans="1:20" x14ac:dyDescent="0.2">
      <c r="B5" s="256" t="s">
        <v>464</v>
      </c>
      <c r="C5" s="257"/>
      <c r="D5" s="257"/>
      <c r="E5" s="256" t="s">
        <v>465</v>
      </c>
      <c r="F5" s="257"/>
      <c r="G5" s="257"/>
      <c r="H5" s="256" t="s">
        <v>466</v>
      </c>
      <c r="I5" s="257"/>
      <c r="J5" s="257"/>
      <c r="L5" s="256" t="s">
        <v>467</v>
      </c>
      <c r="M5" s="257"/>
      <c r="N5" s="257"/>
      <c r="P5" s="256" t="s">
        <v>467</v>
      </c>
      <c r="Q5" s="257"/>
      <c r="R5" s="257"/>
    </row>
    <row r="6" spans="1:20" x14ac:dyDescent="0.2">
      <c r="B6" s="221" t="s">
        <v>461</v>
      </c>
      <c r="C6" s="221" t="s">
        <v>462</v>
      </c>
      <c r="D6" s="221" t="s">
        <v>463</v>
      </c>
      <c r="E6" s="221" t="s">
        <v>461</v>
      </c>
      <c r="F6" s="221" t="s">
        <v>462</v>
      </c>
      <c r="G6" s="221" t="s">
        <v>463</v>
      </c>
      <c r="H6" s="221" t="s">
        <v>461</v>
      </c>
      <c r="I6" s="221" t="s">
        <v>462</v>
      </c>
      <c r="J6" s="221" t="s">
        <v>463</v>
      </c>
      <c r="L6" s="221" t="s">
        <v>461</v>
      </c>
      <c r="M6" s="221" t="s">
        <v>462</v>
      </c>
      <c r="N6" s="221" t="s">
        <v>463</v>
      </c>
      <c r="P6" s="221" t="s">
        <v>464</v>
      </c>
      <c r="Q6" s="221" t="s">
        <v>465</v>
      </c>
      <c r="R6" s="221" t="s">
        <v>466</v>
      </c>
      <c r="T6" s="222" t="s">
        <v>467</v>
      </c>
    </row>
    <row r="7" spans="1:20" x14ac:dyDescent="0.2">
      <c r="A7" s="114" t="s">
        <v>13</v>
      </c>
      <c r="B7" s="25">
        <v>259</v>
      </c>
      <c r="C7" s="11">
        <v>330</v>
      </c>
      <c r="D7" s="79">
        <v>1140</v>
      </c>
      <c r="E7" s="25">
        <v>134</v>
      </c>
      <c r="F7" s="11">
        <v>166</v>
      </c>
      <c r="G7" s="13">
        <v>988</v>
      </c>
      <c r="H7" s="47">
        <v>2</v>
      </c>
      <c r="I7" s="11">
        <v>17</v>
      </c>
      <c r="J7" s="13">
        <v>108</v>
      </c>
      <c r="L7" s="25">
        <f t="shared" ref="L7:N11" si="0">B7+E7+H7</f>
        <v>395</v>
      </c>
      <c r="M7" s="11">
        <f t="shared" si="0"/>
        <v>513</v>
      </c>
      <c r="N7" s="13">
        <f t="shared" si="0"/>
        <v>2236</v>
      </c>
      <c r="P7" s="25">
        <f>SUM(B7:D7)</f>
        <v>1729</v>
      </c>
      <c r="Q7" s="11">
        <f>SUM(E7:G7)</f>
        <v>1288</v>
      </c>
      <c r="R7" s="13">
        <f>SUM(H7:J7)</f>
        <v>127</v>
      </c>
      <c r="T7" s="224">
        <f>SUM(P7:R7)</f>
        <v>3144</v>
      </c>
    </row>
    <row r="8" spans="1:20" x14ac:dyDescent="0.2">
      <c r="A8" s="114" t="s">
        <v>35</v>
      </c>
      <c r="B8" s="26">
        <v>15</v>
      </c>
      <c r="C8" s="6">
        <v>16</v>
      </c>
      <c r="D8" s="80">
        <v>20</v>
      </c>
      <c r="E8" s="26">
        <v>9</v>
      </c>
      <c r="F8" s="6">
        <v>7</v>
      </c>
      <c r="G8" s="14">
        <v>20</v>
      </c>
      <c r="H8" s="45">
        <v>0</v>
      </c>
      <c r="I8" s="6">
        <v>0</v>
      </c>
      <c r="J8" s="14">
        <v>0</v>
      </c>
      <c r="L8" s="26">
        <f t="shared" si="0"/>
        <v>24</v>
      </c>
      <c r="M8" s="6">
        <f t="shared" si="0"/>
        <v>23</v>
      </c>
      <c r="N8" s="14">
        <f t="shared" si="0"/>
        <v>40</v>
      </c>
      <c r="P8" s="26">
        <f>SUM(B8:D8)</f>
        <v>51</v>
      </c>
      <c r="Q8" s="6">
        <f>SUM(E8:G8)</f>
        <v>36</v>
      </c>
      <c r="R8" s="14">
        <f>SUM(H8:J8)</f>
        <v>0</v>
      </c>
      <c r="T8" s="225">
        <f>SUM(P8:R8)</f>
        <v>87</v>
      </c>
    </row>
    <row r="9" spans="1:20" x14ac:dyDescent="0.2">
      <c r="A9" s="114" t="s">
        <v>14</v>
      </c>
      <c r="B9" s="26">
        <v>55</v>
      </c>
      <c r="C9" s="6">
        <v>73</v>
      </c>
      <c r="D9" s="80">
        <v>157</v>
      </c>
      <c r="E9" s="26">
        <v>57</v>
      </c>
      <c r="F9" s="6">
        <v>72</v>
      </c>
      <c r="G9" s="14">
        <v>86</v>
      </c>
      <c r="H9" s="45">
        <v>5</v>
      </c>
      <c r="I9" s="6">
        <v>4</v>
      </c>
      <c r="J9" s="14">
        <v>15</v>
      </c>
      <c r="L9" s="26">
        <f t="shared" si="0"/>
        <v>117</v>
      </c>
      <c r="M9" s="6">
        <f t="shared" si="0"/>
        <v>149</v>
      </c>
      <c r="N9" s="14">
        <f t="shared" si="0"/>
        <v>258</v>
      </c>
      <c r="P9" s="26">
        <f>SUM(B9:D9)</f>
        <v>285</v>
      </c>
      <c r="Q9" s="6">
        <f>SUM(E9:G9)</f>
        <v>215</v>
      </c>
      <c r="R9" s="14">
        <f>SUM(H9:J9)</f>
        <v>24</v>
      </c>
      <c r="T9" s="225">
        <f>SUM(P9:R9)</f>
        <v>524</v>
      </c>
    </row>
    <row r="10" spans="1:20" x14ac:dyDescent="0.2">
      <c r="A10" s="114" t="s">
        <v>15</v>
      </c>
      <c r="B10" s="26">
        <v>10</v>
      </c>
      <c r="C10" s="6">
        <v>21</v>
      </c>
      <c r="D10" s="80">
        <v>22</v>
      </c>
      <c r="E10" s="26">
        <v>27</v>
      </c>
      <c r="F10" s="6">
        <v>16</v>
      </c>
      <c r="G10" s="14">
        <v>53</v>
      </c>
      <c r="H10" s="45">
        <v>0</v>
      </c>
      <c r="I10" s="6">
        <v>0</v>
      </c>
      <c r="J10" s="14">
        <v>0</v>
      </c>
      <c r="L10" s="26">
        <f t="shared" si="0"/>
        <v>37</v>
      </c>
      <c r="M10" s="6">
        <f t="shared" si="0"/>
        <v>37</v>
      </c>
      <c r="N10" s="14">
        <f t="shared" si="0"/>
        <v>75</v>
      </c>
      <c r="P10" s="26">
        <f>SUM(B10:D10)</f>
        <v>53</v>
      </c>
      <c r="Q10" s="6">
        <f>SUM(E10:G10)</f>
        <v>96</v>
      </c>
      <c r="R10" s="14">
        <f>SUM(H10:J10)</f>
        <v>0</v>
      </c>
      <c r="T10" s="225">
        <f>SUM(P10:R10)</f>
        <v>149</v>
      </c>
    </row>
    <row r="11" spans="1:20" x14ac:dyDescent="0.2">
      <c r="A11" s="114" t="s">
        <v>460</v>
      </c>
      <c r="B11" s="27">
        <v>1</v>
      </c>
      <c r="C11" s="15">
        <v>2</v>
      </c>
      <c r="D11" s="81">
        <v>47</v>
      </c>
      <c r="E11" s="27">
        <v>1</v>
      </c>
      <c r="F11" s="15">
        <v>1</v>
      </c>
      <c r="G11" s="17">
        <v>39</v>
      </c>
      <c r="H11" s="46">
        <v>0</v>
      </c>
      <c r="I11" s="15">
        <v>0</v>
      </c>
      <c r="J11" s="17">
        <v>32</v>
      </c>
      <c r="L11" s="27">
        <f>B11+E11+H11</f>
        <v>2</v>
      </c>
      <c r="M11" s="15">
        <f t="shared" si="0"/>
        <v>3</v>
      </c>
      <c r="N11" s="17">
        <f t="shared" si="0"/>
        <v>118</v>
      </c>
      <c r="P11" s="27">
        <f>SUM(B11:D11)</f>
        <v>50</v>
      </c>
      <c r="Q11" s="15">
        <f>SUM(E11:G11)</f>
        <v>41</v>
      </c>
      <c r="R11" s="17">
        <f>SUM(H11:J11)</f>
        <v>32</v>
      </c>
      <c r="T11" s="226">
        <f>SUM(P11:R11)</f>
        <v>123</v>
      </c>
    </row>
    <row r="12" spans="1:20" x14ac:dyDescent="0.2">
      <c r="B12">
        <f>SUM(B7:B11)</f>
        <v>340</v>
      </c>
      <c r="C12">
        <f t="shared" ref="C12:T12" si="1">SUM(C7:C11)</f>
        <v>442</v>
      </c>
      <c r="D12">
        <f t="shared" si="1"/>
        <v>1386</v>
      </c>
      <c r="E12">
        <f t="shared" si="1"/>
        <v>228</v>
      </c>
      <c r="F12">
        <f t="shared" si="1"/>
        <v>262</v>
      </c>
      <c r="G12">
        <f t="shared" si="1"/>
        <v>1186</v>
      </c>
      <c r="H12">
        <f t="shared" si="1"/>
        <v>7</v>
      </c>
      <c r="I12">
        <f t="shared" si="1"/>
        <v>21</v>
      </c>
      <c r="J12">
        <f t="shared" si="1"/>
        <v>155</v>
      </c>
      <c r="L12">
        <f t="shared" si="1"/>
        <v>575</v>
      </c>
      <c r="M12">
        <f t="shared" si="1"/>
        <v>725</v>
      </c>
      <c r="N12">
        <f t="shared" si="1"/>
        <v>2727</v>
      </c>
      <c r="P12">
        <f t="shared" si="1"/>
        <v>2168</v>
      </c>
      <c r="Q12">
        <f t="shared" si="1"/>
        <v>1676</v>
      </c>
      <c r="R12">
        <f t="shared" si="1"/>
        <v>183</v>
      </c>
      <c r="T12">
        <f t="shared" si="1"/>
        <v>4027</v>
      </c>
    </row>
    <row r="15" spans="1:20" x14ac:dyDescent="0.2">
      <c r="A15" s="114" t="s">
        <v>652</v>
      </c>
    </row>
    <row r="16" spans="1:20" x14ac:dyDescent="0.2">
      <c r="A16" t="s">
        <v>653</v>
      </c>
    </row>
    <row r="17" spans="1:1" x14ac:dyDescent="0.2">
      <c r="A17" s="114" t="s">
        <v>654</v>
      </c>
    </row>
  </sheetData>
  <mergeCells count="5">
    <mergeCell ref="B5:D5"/>
    <mergeCell ref="E5:G5"/>
    <mergeCell ref="H5:J5"/>
    <mergeCell ref="L5:N5"/>
    <mergeCell ref="P5:R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311"/>
  <sheetViews>
    <sheetView zoomScale="75" zoomScaleNormal="75" workbookViewId="0"/>
  </sheetViews>
  <sheetFormatPr defaultRowHeight="12.75" x14ac:dyDescent="0.2"/>
  <cols>
    <col min="1" max="1" width="8.7109375" customWidth="1"/>
    <col min="2" max="2" width="30.7109375" customWidth="1"/>
    <col min="3" max="3" width="7.7109375" customWidth="1"/>
    <col min="4" max="4" width="14.7109375" customWidth="1"/>
    <col min="5" max="5" width="7.7109375" customWidth="1"/>
    <col min="6" max="6" width="5.7109375" customWidth="1"/>
    <col min="7" max="7" width="6.28515625" customWidth="1"/>
    <col min="8" max="8" width="8.28515625" customWidth="1"/>
    <col min="9" max="9" width="6.28515625" customWidth="1"/>
    <col min="10" max="10" width="8.28515625" customWidth="1"/>
    <col min="11" max="11" width="6.28515625" customWidth="1"/>
    <col min="12" max="12" width="8.28515625" customWidth="1"/>
    <col min="13" max="13" width="6.28515625" customWidth="1"/>
    <col min="14" max="14" width="8.28515625" customWidth="1"/>
    <col min="15" max="15" width="6.28515625" customWidth="1"/>
    <col min="16" max="16" width="8.28515625" customWidth="1"/>
    <col min="17" max="17" width="6.28515625" customWidth="1"/>
    <col min="18" max="18" width="8.28515625" customWidth="1"/>
    <col min="19" max="19" width="6.28515625" customWidth="1"/>
    <col min="20" max="20" width="8.28515625" customWidth="1"/>
    <col min="21" max="21" width="6.28515625" customWidth="1"/>
    <col min="22" max="22" width="8.28515625" customWidth="1"/>
    <col min="23" max="23" width="6.28515625" customWidth="1"/>
    <col min="24" max="24" width="8.28515625" customWidth="1"/>
    <col min="25" max="25" width="6.28515625" customWidth="1"/>
    <col min="26" max="26" width="8.28515625" customWidth="1"/>
  </cols>
  <sheetData>
    <row r="1" spans="1:27" x14ac:dyDescent="0.2">
      <c r="A1" s="2" t="s">
        <v>7</v>
      </c>
      <c r="C1" s="1"/>
      <c r="D1" s="40"/>
      <c r="E1" s="1"/>
      <c r="F1" s="1"/>
    </row>
    <row r="2" spans="1:27" x14ac:dyDescent="0.2">
      <c r="A2" s="2" t="s">
        <v>651</v>
      </c>
      <c r="C2" s="1"/>
      <c r="D2" s="40"/>
      <c r="E2" s="1"/>
      <c r="F2" s="1"/>
    </row>
    <row r="3" spans="1:27" x14ac:dyDescent="0.2">
      <c r="A3" s="2" t="s">
        <v>664</v>
      </c>
      <c r="D3" s="40"/>
      <c r="E3" s="1"/>
      <c r="F3" s="1"/>
    </row>
    <row r="4" spans="1:27" x14ac:dyDescent="0.2">
      <c r="A4" s="2"/>
      <c r="C4" s="2" t="s">
        <v>13</v>
      </c>
      <c r="D4" s="40"/>
      <c r="E4" s="1"/>
      <c r="F4" s="1"/>
    </row>
    <row r="5" spans="1:27" x14ac:dyDescent="0.2">
      <c r="A5" s="40"/>
      <c r="C5" s="1"/>
      <c r="D5" s="40"/>
      <c r="E5" s="1"/>
      <c r="F5" s="1"/>
      <c r="G5" s="253" t="s">
        <v>8</v>
      </c>
      <c r="H5" s="253"/>
      <c r="I5" s="253" t="s">
        <v>10</v>
      </c>
      <c r="J5" s="253"/>
      <c r="K5" s="253" t="s">
        <v>9</v>
      </c>
      <c r="L5" s="253"/>
      <c r="M5" s="253" t="s">
        <v>118</v>
      </c>
      <c r="N5" s="253"/>
      <c r="O5" s="254" t="s">
        <v>119</v>
      </c>
      <c r="P5" s="255"/>
      <c r="Q5" s="253" t="s">
        <v>3</v>
      </c>
      <c r="R5" s="253"/>
      <c r="S5" s="253" t="s">
        <v>4</v>
      </c>
      <c r="T5" s="253"/>
      <c r="U5" s="253" t="s">
        <v>5</v>
      </c>
      <c r="V5" s="253"/>
      <c r="W5" s="254" t="s">
        <v>88</v>
      </c>
      <c r="X5" s="255"/>
      <c r="Y5" s="253" t="s">
        <v>12</v>
      </c>
      <c r="Z5" s="253"/>
    </row>
    <row r="6" spans="1:27" x14ac:dyDescent="0.2">
      <c r="A6" s="3" t="s">
        <v>87</v>
      </c>
      <c r="B6" s="4" t="s">
        <v>50</v>
      </c>
      <c r="C6" s="5" t="s">
        <v>2</v>
      </c>
      <c r="D6" s="41" t="s">
        <v>51</v>
      </c>
      <c r="E6" s="5" t="s">
        <v>32</v>
      </c>
      <c r="F6" s="5" t="s">
        <v>33</v>
      </c>
      <c r="G6" s="33" t="s">
        <v>0</v>
      </c>
      <c r="H6" s="33" t="s">
        <v>6</v>
      </c>
      <c r="I6" s="33" t="s">
        <v>0</v>
      </c>
      <c r="J6" s="33" t="s">
        <v>6</v>
      </c>
      <c r="K6" s="33" t="s">
        <v>0</v>
      </c>
      <c r="L6" s="33" t="s">
        <v>6</v>
      </c>
      <c r="M6" s="33" t="s">
        <v>0</v>
      </c>
      <c r="N6" s="33" t="s">
        <v>6</v>
      </c>
      <c r="O6" s="33" t="s">
        <v>0</v>
      </c>
      <c r="P6" s="33" t="s">
        <v>6</v>
      </c>
      <c r="Q6" s="33" t="s">
        <v>0</v>
      </c>
      <c r="R6" s="33" t="s">
        <v>6</v>
      </c>
      <c r="S6" s="33" t="s">
        <v>0</v>
      </c>
      <c r="T6" s="33" t="s">
        <v>6</v>
      </c>
      <c r="U6" s="33" t="s">
        <v>0</v>
      </c>
      <c r="V6" s="33" t="s">
        <v>6</v>
      </c>
      <c r="W6" s="33" t="s">
        <v>0</v>
      </c>
      <c r="X6" s="33" t="s">
        <v>6</v>
      </c>
      <c r="Y6" s="33" t="s">
        <v>0</v>
      </c>
      <c r="Z6" s="33" t="s">
        <v>6</v>
      </c>
      <c r="AA6" s="32" t="s">
        <v>1</v>
      </c>
    </row>
    <row r="7" spans="1:27" x14ac:dyDescent="0.2">
      <c r="A7" s="248" t="s">
        <v>693</v>
      </c>
      <c r="B7" s="11" t="s">
        <v>666</v>
      </c>
      <c r="C7" s="12" t="s">
        <v>499</v>
      </c>
      <c r="D7" s="11" t="s">
        <v>665</v>
      </c>
      <c r="E7" s="11" t="s">
        <v>37</v>
      </c>
      <c r="F7" s="13" t="s">
        <v>126</v>
      </c>
      <c r="G7" s="47"/>
      <c r="H7" s="11"/>
      <c r="I7" s="11"/>
      <c r="J7" s="11"/>
      <c r="K7" s="11"/>
      <c r="L7" s="11"/>
      <c r="M7" s="11"/>
      <c r="N7" s="11"/>
      <c r="O7" s="11"/>
      <c r="P7" s="11"/>
      <c r="Q7" s="11"/>
      <c r="R7" s="11"/>
      <c r="S7" s="11">
        <v>1</v>
      </c>
      <c r="T7" s="11">
        <v>1</v>
      </c>
      <c r="U7" s="11"/>
      <c r="V7" s="11"/>
      <c r="W7" s="11"/>
      <c r="X7" s="79"/>
      <c r="Y7" s="25">
        <f>G7+I7+K7+M7+O7+Q7+S7+U7+W7</f>
        <v>1</v>
      </c>
      <c r="Z7" s="13">
        <f>H7+J7+L7+N7+P7+R7+T7+V7+X7</f>
        <v>1</v>
      </c>
      <c r="AA7" s="19">
        <f t="shared" ref="AA7:AA70" si="0">SUM(Y7:Z7)</f>
        <v>2</v>
      </c>
    </row>
    <row r="8" spans="1:27" x14ac:dyDescent="0.2">
      <c r="A8" s="249" t="s">
        <v>403</v>
      </c>
      <c r="B8" s="6" t="s">
        <v>125</v>
      </c>
      <c r="C8" s="7" t="s">
        <v>499</v>
      </c>
      <c r="D8" s="6" t="s">
        <v>124</v>
      </c>
      <c r="E8" s="6" t="s">
        <v>37</v>
      </c>
      <c r="F8" s="14" t="s">
        <v>126</v>
      </c>
      <c r="G8" s="45"/>
      <c r="H8" s="6"/>
      <c r="I8" s="6"/>
      <c r="J8" s="6"/>
      <c r="K8" s="6"/>
      <c r="L8" s="6"/>
      <c r="M8" s="6"/>
      <c r="N8" s="6">
        <v>2</v>
      </c>
      <c r="O8" s="6"/>
      <c r="P8" s="6"/>
      <c r="Q8" s="6">
        <v>1</v>
      </c>
      <c r="R8" s="6"/>
      <c r="S8" s="6">
        <v>8</v>
      </c>
      <c r="T8" s="6">
        <v>3</v>
      </c>
      <c r="U8" s="6">
        <v>1</v>
      </c>
      <c r="V8" s="6"/>
      <c r="W8" s="6"/>
      <c r="X8" s="80"/>
      <c r="Y8" s="26">
        <f t="shared" ref="Y8:Y71" si="1">G8+I8+K8+M8+O8+Q8+S8+U8+W8</f>
        <v>10</v>
      </c>
      <c r="Z8" s="14">
        <f t="shared" ref="Z8:Z71" si="2">H8+J8+L8+N8+P8+R8+T8+V8+X8</f>
        <v>5</v>
      </c>
      <c r="AA8" s="19">
        <f t="shared" si="0"/>
        <v>15</v>
      </c>
    </row>
    <row r="9" spans="1:27" x14ac:dyDescent="0.2">
      <c r="A9" s="249" t="s">
        <v>404</v>
      </c>
      <c r="B9" s="6" t="s">
        <v>128</v>
      </c>
      <c r="C9" s="7" t="s">
        <v>499</v>
      </c>
      <c r="D9" s="6" t="s">
        <v>127</v>
      </c>
      <c r="E9" s="6" t="s">
        <v>37</v>
      </c>
      <c r="F9" s="14" t="s">
        <v>126</v>
      </c>
      <c r="G9" s="45"/>
      <c r="H9" s="6"/>
      <c r="I9" s="6"/>
      <c r="J9" s="6"/>
      <c r="K9" s="6"/>
      <c r="L9" s="6"/>
      <c r="M9" s="6"/>
      <c r="N9" s="6">
        <v>1</v>
      </c>
      <c r="O9" s="6"/>
      <c r="P9" s="6"/>
      <c r="Q9" s="6">
        <v>1</v>
      </c>
      <c r="R9" s="6">
        <v>6</v>
      </c>
      <c r="S9" s="6">
        <v>4</v>
      </c>
      <c r="T9" s="6">
        <v>46</v>
      </c>
      <c r="U9" s="6"/>
      <c r="V9" s="6">
        <v>1</v>
      </c>
      <c r="W9" s="6"/>
      <c r="X9" s="80">
        <v>5</v>
      </c>
      <c r="Y9" s="26">
        <f t="shared" si="1"/>
        <v>5</v>
      </c>
      <c r="Z9" s="14">
        <f t="shared" si="2"/>
        <v>59</v>
      </c>
      <c r="AA9" s="19">
        <f t="shared" si="0"/>
        <v>64</v>
      </c>
    </row>
    <row r="10" spans="1:27" x14ac:dyDescent="0.2">
      <c r="A10" s="249" t="s">
        <v>405</v>
      </c>
      <c r="B10" s="6" t="s">
        <v>130</v>
      </c>
      <c r="C10" s="7" t="s">
        <v>499</v>
      </c>
      <c r="D10" s="6" t="s">
        <v>129</v>
      </c>
      <c r="E10" s="6" t="s">
        <v>37</v>
      </c>
      <c r="F10" s="14" t="s">
        <v>126</v>
      </c>
      <c r="G10" s="45"/>
      <c r="H10" s="6"/>
      <c r="I10" s="6"/>
      <c r="J10" s="6"/>
      <c r="K10" s="6"/>
      <c r="L10" s="6"/>
      <c r="M10" s="6"/>
      <c r="N10" s="6"/>
      <c r="O10" s="6"/>
      <c r="P10" s="6"/>
      <c r="Q10" s="6"/>
      <c r="R10" s="6"/>
      <c r="S10" s="6">
        <v>13</v>
      </c>
      <c r="T10" s="6">
        <v>10</v>
      </c>
      <c r="U10" s="6"/>
      <c r="V10" s="6">
        <v>1</v>
      </c>
      <c r="W10" s="6">
        <v>1</v>
      </c>
      <c r="X10" s="80"/>
      <c r="Y10" s="26">
        <f t="shared" si="1"/>
        <v>14</v>
      </c>
      <c r="Z10" s="14">
        <f t="shared" si="2"/>
        <v>11</v>
      </c>
      <c r="AA10" s="19">
        <f t="shared" si="0"/>
        <v>25</v>
      </c>
    </row>
    <row r="11" spans="1:27" x14ac:dyDescent="0.2">
      <c r="A11" s="249" t="s">
        <v>406</v>
      </c>
      <c r="B11" s="110" t="s">
        <v>132</v>
      </c>
      <c r="C11" s="7" t="s">
        <v>499</v>
      </c>
      <c r="D11" s="6" t="s">
        <v>131</v>
      </c>
      <c r="E11" s="6" t="s">
        <v>37</v>
      </c>
      <c r="F11" s="14" t="s">
        <v>126</v>
      </c>
      <c r="G11" s="45">
        <v>1</v>
      </c>
      <c r="H11" s="6"/>
      <c r="I11" s="6"/>
      <c r="J11" s="6"/>
      <c r="K11" s="6"/>
      <c r="L11" s="6"/>
      <c r="M11" s="6"/>
      <c r="N11" s="6">
        <v>1</v>
      </c>
      <c r="O11" s="6"/>
      <c r="P11" s="6"/>
      <c r="Q11" s="6"/>
      <c r="R11" s="6">
        <v>1</v>
      </c>
      <c r="S11" s="6">
        <v>12</v>
      </c>
      <c r="T11" s="6">
        <v>8</v>
      </c>
      <c r="U11" s="6"/>
      <c r="V11" s="6"/>
      <c r="W11" s="6"/>
      <c r="X11" s="80">
        <v>1</v>
      </c>
      <c r="Y11" s="26">
        <f t="shared" si="1"/>
        <v>13</v>
      </c>
      <c r="Z11" s="14">
        <f t="shared" si="2"/>
        <v>11</v>
      </c>
      <c r="AA11" s="19">
        <f t="shared" si="0"/>
        <v>24</v>
      </c>
    </row>
    <row r="12" spans="1:27" x14ac:dyDescent="0.2">
      <c r="A12" s="249" t="s">
        <v>407</v>
      </c>
      <c r="B12" s="110" t="s">
        <v>424</v>
      </c>
      <c r="C12" s="7" t="s">
        <v>499</v>
      </c>
      <c r="D12" s="6" t="s">
        <v>133</v>
      </c>
      <c r="E12" s="6" t="s">
        <v>37</v>
      </c>
      <c r="F12" s="14" t="s">
        <v>126</v>
      </c>
      <c r="G12" s="45"/>
      <c r="H12" s="6"/>
      <c r="I12" s="6">
        <v>1</v>
      </c>
      <c r="J12" s="6"/>
      <c r="K12" s="6"/>
      <c r="L12" s="6"/>
      <c r="M12" s="6"/>
      <c r="N12" s="6"/>
      <c r="O12" s="6"/>
      <c r="P12" s="6"/>
      <c r="Q12" s="6"/>
      <c r="R12" s="6"/>
      <c r="S12" s="6">
        <v>6</v>
      </c>
      <c r="T12" s="6"/>
      <c r="U12" s="6"/>
      <c r="V12" s="6"/>
      <c r="W12" s="6"/>
      <c r="X12" s="80"/>
      <c r="Y12" s="26">
        <f t="shared" si="1"/>
        <v>7</v>
      </c>
      <c r="Z12" s="14">
        <f t="shared" si="2"/>
        <v>0</v>
      </c>
      <c r="AA12" s="19">
        <f t="shared" si="0"/>
        <v>7</v>
      </c>
    </row>
    <row r="13" spans="1:27" x14ac:dyDescent="0.2">
      <c r="A13" s="249" t="s">
        <v>408</v>
      </c>
      <c r="B13" s="6" t="s">
        <v>425</v>
      </c>
      <c r="C13" s="7" t="s">
        <v>499</v>
      </c>
      <c r="D13" s="6" t="s">
        <v>134</v>
      </c>
      <c r="E13" s="6" t="s">
        <v>37</v>
      </c>
      <c r="F13" s="14" t="s">
        <v>126</v>
      </c>
      <c r="G13" s="45"/>
      <c r="H13" s="6"/>
      <c r="I13" s="6"/>
      <c r="J13" s="6"/>
      <c r="K13" s="6"/>
      <c r="L13" s="6"/>
      <c r="M13" s="6"/>
      <c r="N13" s="6">
        <v>1</v>
      </c>
      <c r="O13" s="6"/>
      <c r="P13" s="6"/>
      <c r="Q13" s="6"/>
      <c r="R13" s="6">
        <v>3</v>
      </c>
      <c r="S13" s="6">
        <v>8</v>
      </c>
      <c r="T13" s="6">
        <v>16</v>
      </c>
      <c r="U13" s="6"/>
      <c r="V13" s="6"/>
      <c r="W13" s="6"/>
      <c r="X13" s="80">
        <v>3</v>
      </c>
      <c r="Y13" s="26">
        <f t="shared" si="1"/>
        <v>8</v>
      </c>
      <c r="Z13" s="14">
        <f t="shared" si="2"/>
        <v>23</v>
      </c>
      <c r="AA13" s="19">
        <f t="shared" si="0"/>
        <v>31</v>
      </c>
    </row>
    <row r="14" spans="1:27" x14ac:dyDescent="0.2">
      <c r="A14" s="249" t="s">
        <v>409</v>
      </c>
      <c r="B14" s="6" t="s">
        <v>135</v>
      </c>
      <c r="C14" s="7" t="s">
        <v>499</v>
      </c>
      <c r="D14" s="6" t="s">
        <v>426</v>
      </c>
      <c r="E14" s="6" t="s">
        <v>16</v>
      </c>
      <c r="F14" s="61" t="s">
        <v>663</v>
      </c>
      <c r="G14" s="45"/>
      <c r="H14" s="6">
        <v>1</v>
      </c>
      <c r="I14" s="6">
        <v>1</v>
      </c>
      <c r="J14" s="6"/>
      <c r="K14" s="6"/>
      <c r="L14" s="6"/>
      <c r="M14" s="6"/>
      <c r="N14" s="6"/>
      <c r="O14" s="6"/>
      <c r="P14" s="6"/>
      <c r="Q14" s="6">
        <v>1</v>
      </c>
      <c r="R14" s="6">
        <v>1</v>
      </c>
      <c r="S14" s="6">
        <v>9</v>
      </c>
      <c r="T14" s="6">
        <v>4</v>
      </c>
      <c r="U14" s="6">
        <v>1</v>
      </c>
      <c r="V14" s="6">
        <v>1</v>
      </c>
      <c r="W14" s="6"/>
      <c r="X14" s="80"/>
      <c r="Y14" s="26">
        <f t="shared" si="1"/>
        <v>12</v>
      </c>
      <c r="Z14" s="14">
        <f t="shared" si="2"/>
        <v>7</v>
      </c>
      <c r="AA14" s="19">
        <f t="shared" si="0"/>
        <v>19</v>
      </c>
    </row>
    <row r="15" spans="1:27" x14ac:dyDescent="0.2">
      <c r="A15" s="249" t="s">
        <v>410</v>
      </c>
      <c r="B15" s="6" t="s">
        <v>137</v>
      </c>
      <c r="C15" s="7" t="s">
        <v>499</v>
      </c>
      <c r="D15" s="6" t="s">
        <v>136</v>
      </c>
      <c r="E15" s="6" t="s">
        <v>16</v>
      </c>
      <c r="F15" s="14" t="s">
        <v>138</v>
      </c>
      <c r="G15" s="45"/>
      <c r="H15" s="6"/>
      <c r="I15" s="6"/>
      <c r="J15" s="6"/>
      <c r="K15" s="6"/>
      <c r="L15" s="6"/>
      <c r="M15" s="6">
        <v>1</v>
      </c>
      <c r="N15" s="6"/>
      <c r="O15" s="6"/>
      <c r="P15" s="6"/>
      <c r="Q15" s="6"/>
      <c r="R15" s="6">
        <v>1</v>
      </c>
      <c r="S15" s="6"/>
      <c r="T15" s="6"/>
      <c r="U15" s="6"/>
      <c r="V15" s="6"/>
      <c r="W15" s="6"/>
      <c r="X15" s="80"/>
      <c r="Y15" s="26">
        <f t="shared" si="1"/>
        <v>1</v>
      </c>
      <c r="Z15" s="14">
        <f t="shared" si="2"/>
        <v>1</v>
      </c>
      <c r="AA15" s="19">
        <f t="shared" si="0"/>
        <v>2</v>
      </c>
    </row>
    <row r="16" spans="1:27" x14ac:dyDescent="0.2">
      <c r="A16" s="249" t="s">
        <v>411</v>
      </c>
      <c r="B16" s="6" t="s">
        <v>140</v>
      </c>
      <c r="C16" s="7" t="s">
        <v>499</v>
      </c>
      <c r="D16" s="6" t="s">
        <v>139</v>
      </c>
      <c r="E16" s="6" t="s">
        <v>16</v>
      </c>
      <c r="F16" s="14" t="s">
        <v>141</v>
      </c>
      <c r="G16" s="45"/>
      <c r="H16" s="6"/>
      <c r="I16" s="6"/>
      <c r="J16" s="6">
        <v>1</v>
      </c>
      <c r="K16" s="6"/>
      <c r="L16" s="6"/>
      <c r="M16" s="6"/>
      <c r="N16" s="6"/>
      <c r="O16" s="6"/>
      <c r="P16" s="6"/>
      <c r="Q16" s="6"/>
      <c r="R16" s="6">
        <v>1</v>
      </c>
      <c r="S16" s="6"/>
      <c r="T16" s="6">
        <v>2</v>
      </c>
      <c r="U16" s="6"/>
      <c r="V16" s="6">
        <v>1</v>
      </c>
      <c r="W16" s="6"/>
      <c r="X16" s="80"/>
      <c r="Y16" s="26">
        <f t="shared" si="1"/>
        <v>0</v>
      </c>
      <c r="Z16" s="14">
        <f t="shared" si="2"/>
        <v>5</v>
      </c>
      <c r="AA16" s="19">
        <f t="shared" si="0"/>
        <v>5</v>
      </c>
    </row>
    <row r="17" spans="1:27" x14ac:dyDescent="0.2">
      <c r="A17" s="249" t="s">
        <v>412</v>
      </c>
      <c r="B17" s="6" t="s">
        <v>143</v>
      </c>
      <c r="C17" s="7" t="s">
        <v>499</v>
      </c>
      <c r="D17" s="6" t="s">
        <v>142</v>
      </c>
      <c r="E17" s="6" t="s">
        <v>16</v>
      </c>
      <c r="F17" s="14" t="s">
        <v>138</v>
      </c>
      <c r="G17" s="45"/>
      <c r="H17" s="6">
        <v>2</v>
      </c>
      <c r="I17" s="6">
        <v>10</v>
      </c>
      <c r="J17" s="6">
        <v>2</v>
      </c>
      <c r="K17" s="6"/>
      <c r="L17" s="6"/>
      <c r="M17" s="6">
        <v>2</v>
      </c>
      <c r="N17" s="6">
        <v>4</v>
      </c>
      <c r="O17" s="6"/>
      <c r="P17" s="6"/>
      <c r="Q17" s="6">
        <v>3</v>
      </c>
      <c r="R17" s="6">
        <v>7</v>
      </c>
      <c r="S17" s="6">
        <v>67</v>
      </c>
      <c r="T17" s="6">
        <v>78</v>
      </c>
      <c r="U17" s="6">
        <v>8</v>
      </c>
      <c r="V17" s="6">
        <v>5</v>
      </c>
      <c r="W17" s="6">
        <v>5</v>
      </c>
      <c r="X17" s="80">
        <v>1</v>
      </c>
      <c r="Y17" s="26">
        <f t="shared" si="1"/>
        <v>95</v>
      </c>
      <c r="Z17" s="14">
        <f t="shared" si="2"/>
        <v>99</v>
      </c>
      <c r="AA17" s="19">
        <f t="shared" si="0"/>
        <v>194</v>
      </c>
    </row>
    <row r="18" spans="1:27" x14ac:dyDescent="0.2">
      <c r="A18" s="249" t="s">
        <v>412</v>
      </c>
      <c r="B18" s="6" t="s">
        <v>668</v>
      </c>
      <c r="C18" s="7" t="s">
        <v>499</v>
      </c>
      <c r="D18" s="6" t="s">
        <v>667</v>
      </c>
      <c r="E18" s="6" t="s">
        <v>475</v>
      </c>
      <c r="F18" s="14" t="s">
        <v>27</v>
      </c>
      <c r="G18" s="45"/>
      <c r="H18" s="6"/>
      <c r="I18" s="6"/>
      <c r="J18" s="6"/>
      <c r="K18" s="6"/>
      <c r="L18" s="6"/>
      <c r="M18" s="6"/>
      <c r="N18" s="6"/>
      <c r="O18" s="6"/>
      <c r="P18" s="6"/>
      <c r="Q18" s="6"/>
      <c r="R18" s="6"/>
      <c r="S18" s="6">
        <v>1</v>
      </c>
      <c r="T18" s="6"/>
      <c r="U18" s="6"/>
      <c r="V18" s="6"/>
      <c r="W18" s="6"/>
      <c r="X18" s="80"/>
      <c r="Y18" s="26">
        <f t="shared" si="1"/>
        <v>1</v>
      </c>
      <c r="Z18" s="14">
        <f t="shared" si="2"/>
        <v>0</v>
      </c>
      <c r="AA18" s="19">
        <f t="shared" si="0"/>
        <v>1</v>
      </c>
    </row>
    <row r="19" spans="1:27" x14ac:dyDescent="0.2">
      <c r="A19" s="249" t="s">
        <v>413</v>
      </c>
      <c r="B19" s="6" t="s">
        <v>145</v>
      </c>
      <c r="C19" s="7" t="s">
        <v>499</v>
      </c>
      <c r="D19" s="6" t="s">
        <v>144</v>
      </c>
      <c r="E19" s="6" t="s">
        <v>16</v>
      </c>
      <c r="F19" s="14" t="s">
        <v>138</v>
      </c>
      <c r="G19" s="45"/>
      <c r="H19" s="6"/>
      <c r="I19" s="6">
        <v>1</v>
      </c>
      <c r="J19" s="6">
        <v>2</v>
      </c>
      <c r="K19" s="6"/>
      <c r="L19" s="6"/>
      <c r="M19" s="6"/>
      <c r="N19" s="6"/>
      <c r="O19" s="6"/>
      <c r="P19" s="6"/>
      <c r="Q19" s="6"/>
      <c r="R19" s="6">
        <v>1</v>
      </c>
      <c r="S19" s="6">
        <v>6</v>
      </c>
      <c r="T19" s="6">
        <v>12</v>
      </c>
      <c r="U19" s="6">
        <v>1</v>
      </c>
      <c r="V19" s="6"/>
      <c r="W19" s="6">
        <v>2</v>
      </c>
      <c r="X19" s="80">
        <v>1</v>
      </c>
      <c r="Y19" s="26">
        <f t="shared" si="1"/>
        <v>10</v>
      </c>
      <c r="Z19" s="14">
        <f t="shared" si="2"/>
        <v>16</v>
      </c>
      <c r="AA19" s="19">
        <f t="shared" si="0"/>
        <v>26</v>
      </c>
    </row>
    <row r="20" spans="1:27" x14ac:dyDescent="0.2">
      <c r="A20" s="249" t="s">
        <v>414</v>
      </c>
      <c r="B20" s="6" t="s">
        <v>147</v>
      </c>
      <c r="C20" s="7" t="s">
        <v>499</v>
      </c>
      <c r="D20" s="6" t="s">
        <v>146</v>
      </c>
      <c r="E20" s="6" t="s">
        <v>16</v>
      </c>
      <c r="F20" s="14" t="s">
        <v>138</v>
      </c>
      <c r="G20" s="45"/>
      <c r="H20" s="6"/>
      <c r="I20" s="6"/>
      <c r="J20" s="6">
        <v>2</v>
      </c>
      <c r="K20" s="6"/>
      <c r="L20" s="6"/>
      <c r="M20" s="6"/>
      <c r="N20" s="6">
        <v>1</v>
      </c>
      <c r="O20" s="6"/>
      <c r="P20" s="6"/>
      <c r="Q20" s="6"/>
      <c r="R20" s="6">
        <v>3</v>
      </c>
      <c r="S20" s="6">
        <v>11</v>
      </c>
      <c r="T20" s="6">
        <v>49</v>
      </c>
      <c r="U20" s="6">
        <v>1</v>
      </c>
      <c r="V20" s="6">
        <v>2</v>
      </c>
      <c r="W20" s="6"/>
      <c r="X20" s="80">
        <v>2</v>
      </c>
      <c r="Y20" s="26">
        <f t="shared" si="1"/>
        <v>12</v>
      </c>
      <c r="Z20" s="14">
        <f t="shared" si="2"/>
        <v>59</v>
      </c>
      <c r="AA20" s="19">
        <f t="shared" si="0"/>
        <v>71</v>
      </c>
    </row>
    <row r="21" spans="1:27" x14ac:dyDescent="0.2">
      <c r="A21" s="97">
        <v>110101</v>
      </c>
      <c r="B21" s="6" t="s">
        <v>149</v>
      </c>
      <c r="C21" s="7" t="s">
        <v>499</v>
      </c>
      <c r="D21" s="6" t="s">
        <v>148</v>
      </c>
      <c r="E21" s="6" t="s">
        <v>16</v>
      </c>
      <c r="F21" s="14" t="s">
        <v>150</v>
      </c>
      <c r="G21" s="45">
        <v>1</v>
      </c>
      <c r="H21" s="6"/>
      <c r="I21" s="6">
        <v>2</v>
      </c>
      <c r="J21" s="6"/>
      <c r="K21" s="6"/>
      <c r="L21" s="6"/>
      <c r="M21" s="6"/>
      <c r="N21" s="6"/>
      <c r="O21" s="6"/>
      <c r="P21" s="6"/>
      <c r="Q21" s="6">
        <v>5</v>
      </c>
      <c r="R21" s="6">
        <v>2</v>
      </c>
      <c r="S21" s="6">
        <v>10</v>
      </c>
      <c r="T21" s="6">
        <v>2</v>
      </c>
      <c r="U21" s="6">
        <v>2</v>
      </c>
      <c r="V21" s="6"/>
      <c r="W21" s="6"/>
      <c r="X21" s="80"/>
      <c r="Y21" s="26">
        <f t="shared" si="1"/>
        <v>20</v>
      </c>
      <c r="Z21" s="14">
        <f t="shared" si="2"/>
        <v>4</v>
      </c>
      <c r="AA21" s="19">
        <f t="shared" si="0"/>
        <v>24</v>
      </c>
    </row>
    <row r="22" spans="1:27" x14ac:dyDescent="0.2">
      <c r="A22" s="97">
        <v>110101</v>
      </c>
      <c r="B22" s="6" t="s">
        <v>152</v>
      </c>
      <c r="C22" s="7" t="s">
        <v>499</v>
      </c>
      <c r="D22" s="6" t="s">
        <v>151</v>
      </c>
      <c r="E22" s="6" t="s">
        <v>16</v>
      </c>
      <c r="F22" s="14" t="s">
        <v>150</v>
      </c>
      <c r="G22" s="45">
        <v>2</v>
      </c>
      <c r="H22" s="6"/>
      <c r="I22" s="6"/>
      <c r="J22" s="6"/>
      <c r="K22" s="6"/>
      <c r="L22" s="6"/>
      <c r="M22" s="6">
        <v>1</v>
      </c>
      <c r="N22" s="6">
        <v>1</v>
      </c>
      <c r="O22" s="6">
        <v>1</v>
      </c>
      <c r="P22" s="6"/>
      <c r="Q22" s="6">
        <v>2</v>
      </c>
      <c r="R22" s="6">
        <v>1</v>
      </c>
      <c r="S22" s="6">
        <v>28</v>
      </c>
      <c r="T22" s="6">
        <v>2</v>
      </c>
      <c r="U22" s="6">
        <v>4</v>
      </c>
      <c r="V22" s="6"/>
      <c r="W22" s="6">
        <v>1</v>
      </c>
      <c r="X22" s="80"/>
      <c r="Y22" s="26">
        <f t="shared" si="1"/>
        <v>39</v>
      </c>
      <c r="Z22" s="14">
        <f t="shared" si="2"/>
        <v>4</v>
      </c>
      <c r="AA22" s="19">
        <f t="shared" si="0"/>
        <v>43</v>
      </c>
    </row>
    <row r="23" spans="1:27" x14ac:dyDescent="0.2">
      <c r="A23" s="34">
        <v>131202</v>
      </c>
      <c r="B23" s="6" t="s">
        <v>153</v>
      </c>
      <c r="C23" s="7" t="s">
        <v>499</v>
      </c>
      <c r="D23" s="6" t="s">
        <v>470</v>
      </c>
      <c r="E23" s="6" t="s">
        <v>469</v>
      </c>
      <c r="F23" s="14" t="s">
        <v>26</v>
      </c>
      <c r="G23" s="45"/>
      <c r="H23" s="6"/>
      <c r="I23" s="6"/>
      <c r="J23" s="6"/>
      <c r="K23" s="6"/>
      <c r="L23" s="6"/>
      <c r="M23" s="6"/>
      <c r="N23" s="6">
        <v>1</v>
      </c>
      <c r="O23" s="6"/>
      <c r="P23" s="6"/>
      <c r="Q23" s="6">
        <v>1</v>
      </c>
      <c r="R23" s="6">
        <v>1</v>
      </c>
      <c r="S23" s="6">
        <v>2</v>
      </c>
      <c r="T23" s="6">
        <v>36</v>
      </c>
      <c r="U23" s="6">
        <v>1</v>
      </c>
      <c r="V23" s="6">
        <v>4</v>
      </c>
      <c r="W23" s="6"/>
      <c r="X23" s="80"/>
      <c r="Y23" s="26">
        <f t="shared" si="1"/>
        <v>4</v>
      </c>
      <c r="Z23" s="14">
        <f t="shared" si="2"/>
        <v>42</v>
      </c>
      <c r="AA23" s="19">
        <f t="shared" si="0"/>
        <v>46</v>
      </c>
    </row>
    <row r="24" spans="1:27" x14ac:dyDescent="0.2">
      <c r="A24" s="34">
        <v>131205</v>
      </c>
      <c r="B24" s="6" t="s">
        <v>154</v>
      </c>
      <c r="C24" s="7" t="s">
        <v>499</v>
      </c>
      <c r="D24" s="6" t="s">
        <v>471</v>
      </c>
      <c r="E24" s="6" t="s">
        <v>469</v>
      </c>
      <c r="F24" s="14" t="s">
        <v>26</v>
      </c>
      <c r="G24" s="45"/>
      <c r="H24" s="6"/>
      <c r="I24" s="6">
        <v>1</v>
      </c>
      <c r="J24" s="6"/>
      <c r="K24" s="6"/>
      <c r="L24" s="6"/>
      <c r="M24" s="6"/>
      <c r="N24" s="6">
        <v>1</v>
      </c>
      <c r="O24" s="6"/>
      <c r="P24" s="6"/>
      <c r="Q24" s="6">
        <v>2</v>
      </c>
      <c r="R24" s="6"/>
      <c r="S24" s="6">
        <v>7</v>
      </c>
      <c r="T24" s="6">
        <v>16</v>
      </c>
      <c r="U24" s="6"/>
      <c r="V24" s="6">
        <v>2</v>
      </c>
      <c r="W24" s="6"/>
      <c r="X24" s="80">
        <v>1</v>
      </c>
      <c r="Y24" s="26">
        <f t="shared" si="1"/>
        <v>10</v>
      </c>
      <c r="Z24" s="14">
        <f t="shared" si="2"/>
        <v>20</v>
      </c>
      <c r="AA24" s="19">
        <f t="shared" si="0"/>
        <v>30</v>
      </c>
    </row>
    <row r="25" spans="1:27" x14ac:dyDescent="0.2">
      <c r="A25" s="34">
        <v>131205</v>
      </c>
      <c r="B25" s="6" t="s">
        <v>427</v>
      </c>
      <c r="C25" s="7" t="s">
        <v>499</v>
      </c>
      <c r="D25" s="6" t="s">
        <v>472</v>
      </c>
      <c r="E25" s="6" t="s">
        <v>469</v>
      </c>
      <c r="F25" s="14" t="s">
        <v>26</v>
      </c>
      <c r="G25" s="45"/>
      <c r="H25" s="6"/>
      <c r="I25" s="6"/>
      <c r="J25" s="6"/>
      <c r="K25" s="6"/>
      <c r="L25" s="6"/>
      <c r="M25" s="6"/>
      <c r="N25" s="6"/>
      <c r="O25" s="6"/>
      <c r="P25" s="6"/>
      <c r="Q25" s="6"/>
      <c r="R25" s="6"/>
      <c r="S25" s="6"/>
      <c r="T25" s="6"/>
      <c r="U25" s="6"/>
      <c r="V25" s="6">
        <v>1</v>
      </c>
      <c r="W25" s="6"/>
      <c r="X25" s="80"/>
      <c r="Y25" s="26">
        <f t="shared" si="1"/>
        <v>0</v>
      </c>
      <c r="Z25" s="14">
        <f t="shared" si="2"/>
        <v>1</v>
      </c>
      <c r="AA25" s="19">
        <f t="shared" si="0"/>
        <v>1</v>
      </c>
    </row>
    <row r="26" spans="1:27" x14ac:dyDescent="0.2">
      <c r="A26" s="34">
        <v>140501</v>
      </c>
      <c r="B26" s="6" t="s">
        <v>157</v>
      </c>
      <c r="C26" s="7" t="s">
        <v>499</v>
      </c>
      <c r="D26" s="6" t="s">
        <v>156</v>
      </c>
      <c r="E26" s="6" t="s">
        <v>38</v>
      </c>
      <c r="F26" s="14" t="s">
        <v>158</v>
      </c>
      <c r="G26" s="45"/>
      <c r="H26" s="6"/>
      <c r="I26" s="6">
        <v>2</v>
      </c>
      <c r="J26" s="6">
        <v>1</v>
      </c>
      <c r="K26" s="6"/>
      <c r="L26" s="6"/>
      <c r="M26" s="6">
        <v>2</v>
      </c>
      <c r="N26" s="6"/>
      <c r="O26" s="6"/>
      <c r="P26" s="6"/>
      <c r="Q26" s="6">
        <v>2</v>
      </c>
      <c r="R26" s="6">
        <v>1</v>
      </c>
      <c r="S26" s="6">
        <v>27</v>
      </c>
      <c r="T26" s="6">
        <v>15</v>
      </c>
      <c r="U26" s="6">
        <v>1</v>
      </c>
      <c r="V26" s="6"/>
      <c r="W26" s="6"/>
      <c r="X26" s="80"/>
      <c r="Y26" s="26">
        <f t="shared" si="1"/>
        <v>34</v>
      </c>
      <c r="Z26" s="14">
        <f t="shared" si="2"/>
        <v>17</v>
      </c>
      <c r="AA26" s="19">
        <f t="shared" si="0"/>
        <v>51</v>
      </c>
    </row>
    <row r="27" spans="1:27" x14ac:dyDescent="0.2">
      <c r="A27" s="34">
        <v>140701</v>
      </c>
      <c r="B27" s="6" t="s">
        <v>160</v>
      </c>
      <c r="C27" s="7" t="s">
        <v>499</v>
      </c>
      <c r="D27" s="6" t="s">
        <v>159</v>
      </c>
      <c r="E27" s="6" t="s">
        <v>38</v>
      </c>
      <c r="F27" s="14" t="s">
        <v>158</v>
      </c>
      <c r="G27" s="45"/>
      <c r="H27" s="6"/>
      <c r="I27" s="6">
        <v>1</v>
      </c>
      <c r="J27" s="6"/>
      <c r="K27" s="6"/>
      <c r="L27" s="6"/>
      <c r="M27" s="6"/>
      <c r="N27" s="6">
        <v>1</v>
      </c>
      <c r="O27" s="6"/>
      <c r="P27" s="6"/>
      <c r="Q27" s="6">
        <v>2</v>
      </c>
      <c r="R27" s="6"/>
      <c r="S27" s="6">
        <v>19</v>
      </c>
      <c r="T27" s="6">
        <v>7</v>
      </c>
      <c r="U27" s="6"/>
      <c r="V27" s="6"/>
      <c r="W27" s="6"/>
      <c r="X27" s="80"/>
      <c r="Y27" s="26">
        <f t="shared" si="1"/>
        <v>22</v>
      </c>
      <c r="Z27" s="14">
        <f t="shared" si="2"/>
        <v>8</v>
      </c>
      <c r="AA27" s="19">
        <f t="shared" si="0"/>
        <v>30</v>
      </c>
    </row>
    <row r="28" spans="1:27" x14ac:dyDescent="0.2">
      <c r="A28" s="34">
        <v>140801</v>
      </c>
      <c r="B28" s="6" t="s">
        <v>162</v>
      </c>
      <c r="C28" s="7" t="s">
        <v>499</v>
      </c>
      <c r="D28" s="6" t="s">
        <v>161</v>
      </c>
      <c r="E28" s="6" t="s">
        <v>38</v>
      </c>
      <c r="F28" s="14" t="s">
        <v>158</v>
      </c>
      <c r="G28" s="45"/>
      <c r="H28" s="6"/>
      <c r="I28" s="6"/>
      <c r="J28" s="6"/>
      <c r="K28" s="6"/>
      <c r="L28" s="6"/>
      <c r="M28" s="6">
        <v>5</v>
      </c>
      <c r="N28" s="6"/>
      <c r="O28" s="6"/>
      <c r="P28" s="6"/>
      <c r="Q28" s="6">
        <v>1</v>
      </c>
      <c r="R28" s="6">
        <v>2</v>
      </c>
      <c r="S28" s="6">
        <v>30</v>
      </c>
      <c r="T28" s="6">
        <v>4</v>
      </c>
      <c r="U28" s="6">
        <v>1</v>
      </c>
      <c r="V28" s="6"/>
      <c r="W28" s="6">
        <v>1</v>
      </c>
      <c r="X28" s="80"/>
      <c r="Y28" s="26">
        <f t="shared" si="1"/>
        <v>38</v>
      </c>
      <c r="Z28" s="14">
        <f t="shared" si="2"/>
        <v>6</v>
      </c>
      <c r="AA28" s="19">
        <f t="shared" si="0"/>
        <v>44</v>
      </c>
    </row>
    <row r="29" spans="1:27" x14ac:dyDescent="0.2">
      <c r="A29" s="34">
        <v>140901</v>
      </c>
      <c r="B29" s="6" t="s">
        <v>164</v>
      </c>
      <c r="C29" s="7" t="s">
        <v>499</v>
      </c>
      <c r="D29" s="6" t="s">
        <v>163</v>
      </c>
      <c r="E29" s="6" t="s">
        <v>38</v>
      </c>
      <c r="F29" s="14" t="s">
        <v>158</v>
      </c>
      <c r="G29" s="45"/>
      <c r="H29" s="6"/>
      <c r="I29" s="6"/>
      <c r="J29" s="6"/>
      <c r="K29" s="6"/>
      <c r="L29" s="6"/>
      <c r="M29" s="6">
        <v>3</v>
      </c>
      <c r="N29" s="6"/>
      <c r="O29" s="6"/>
      <c r="P29" s="6"/>
      <c r="Q29" s="6">
        <v>1</v>
      </c>
      <c r="R29" s="6"/>
      <c r="S29" s="6">
        <v>18</v>
      </c>
      <c r="T29" s="6"/>
      <c r="U29" s="6">
        <v>1</v>
      </c>
      <c r="V29" s="6"/>
      <c r="W29" s="6"/>
      <c r="X29" s="80"/>
      <c r="Y29" s="26">
        <f t="shared" si="1"/>
        <v>23</v>
      </c>
      <c r="Z29" s="14">
        <f t="shared" si="2"/>
        <v>0</v>
      </c>
      <c r="AA29" s="19">
        <f t="shared" si="0"/>
        <v>23</v>
      </c>
    </row>
    <row r="30" spans="1:27" x14ac:dyDescent="0.2">
      <c r="A30" s="34">
        <v>141001</v>
      </c>
      <c r="B30" s="6" t="s">
        <v>166</v>
      </c>
      <c r="C30" s="7" t="s">
        <v>499</v>
      </c>
      <c r="D30" s="6" t="s">
        <v>165</v>
      </c>
      <c r="E30" s="6" t="s">
        <v>38</v>
      </c>
      <c r="F30" s="14" t="s">
        <v>158</v>
      </c>
      <c r="G30" s="45">
        <v>1</v>
      </c>
      <c r="H30" s="6"/>
      <c r="I30" s="6"/>
      <c r="J30" s="6"/>
      <c r="K30" s="6"/>
      <c r="L30" s="6"/>
      <c r="M30" s="6">
        <v>1</v>
      </c>
      <c r="N30" s="6"/>
      <c r="O30" s="6"/>
      <c r="P30" s="6"/>
      <c r="Q30" s="6">
        <v>2</v>
      </c>
      <c r="R30" s="6"/>
      <c r="S30" s="6">
        <v>15</v>
      </c>
      <c r="T30" s="6">
        <v>5</v>
      </c>
      <c r="U30" s="6">
        <v>1</v>
      </c>
      <c r="V30" s="6"/>
      <c r="W30" s="6">
        <v>1</v>
      </c>
      <c r="X30" s="80"/>
      <c r="Y30" s="26">
        <f t="shared" si="1"/>
        <v>21</v>
      </c>
      <c r="Z30" s="14">
        <f t="shared" si="2"/>
        <v>5</v>
      </c>
      <c r="AA30" s="19">
        <f t="shared" si="0"/>
        <v>26</v>
      </c>
    </row>
    <row r="31" spans="1:27" x14ac:dyDescent="0.2">
      <c r="A31" s="34">
        <v>141901</v>
      </c>
      <c r="B31" s="6" t="s">
        <v>168</v>
      </c>
      <c r="C31" s="7" t="s">
        <v>499</v>
      </c>
      <c r="D31" s="6" t="s">
        <v>167</v>
      </c>
      <c r="E31" s="6" t="s">
        <v>38</v>
      </c>
      <c r="F31" s="14" t="s">
        <v>158</v>
      </c>
      <c r="G31" s="45"/>
      <c r="H31" s="6">
        <v>1</v>
      </c>
      <c r="I31" s="6">
        <v>2</v>
      </c>
      <c r="J31" s="6"/>
      <c r="K31" s="6"/>
      <c r="L31" s="6"/>
      <c r="M31" s="6">
        <v>2</v>
      </c>
      <c r="N31" s="6"/>
      <c r="O31" s="6"/>
      <c r="P31" s="6"/>
      <c r="Q31" s="6">
        <v>6</v>
      </c>
      <c r="R31" s="6"/>
      <c r="S31" s="6">
        <v>70</v>
      </c>
      <c r="T31" s="6">
        <v>4</v>
      </c>
      <c r="U31" s="6">
        <v>1</v>
      </c>
      <c r="V31" s="6"/>
      <c r="W31" s="6">
        <v>2</v>
      </c>
      <c r="X31" s="80"/>
      <c r="Y31" s="26">
        <f t="shared" si="1"/>
        <v>83</v>
      </c>
      <c r="Z31" s="14">
        <f t="shared" si="2"/>
        <v>5</v>
      </c>
      <c r="AA31" s="19">
        <f t="shared" si="0"/>
        <v>88</v>
      </c>
    </row>
    <row r="32" spans="1:27" x14ac:dyDescent="0.2">
      <c r="A32" s="34">
        <v>142401</v>
      </c>
      <c r="B32" s="6" t="s">
        <v>170</v>
      </c>
      <c r="C32" s="7" t="s">
        <v>499</v>
      </c>
      <c r="D32" s="6" t="s">
        <v>169</v>
      </c>
      <c r="E32" s="6" t="s">
        <v>38</v>
      </c>
      <c r="F32" s="14" t="s">
        <v>158</v>
      </c>
      <c r="G32" s="45"/>
      <c r="H32" s="6"/>
      <c r="I32" s="6"/>
      <c r="J32" s="6"/>
      <c r="K32" s="6"/>
      <c r="L32" s="6"/>
      <c r="M32" s="6"/>
      <c r="N32" s="6">
        <v>1</v>
      </c>
      <c r="O32" s="6"/>
      <c r="P32" s="6"/>
      <c r="Q32" s="6">
        <v>1</v>
      </c>
      <c r="R32" s="6"/>
      <c r="S32" s="6">
        <v>22</v>
      </c>
      <c r="T32" s="6">
        <v>7</v>
      </c>
      <c r="U32" s="6">
        <v>1</v>
      </c>
      <c r="V32" s="6">
        <v>1</v>
      </c>
      <c r="W32" s="6"/>
      <c r="X32" s="80"/>
      <c r="Y32" s="26">
        <f t="shared" si="1"/>
        <v>24</v>
      </c>
      <c r="Z32" s="14">
        <f t="shared" si="2"/>
        <v>9</v>
      </c>
      <c r="AA32" s="19">
        <f t="shared" si="0"/>
        <v>33</v>
      </c>
    </row>
    <row r="33" spans="1:27" x14ac:dyDescent="0.2">
      <c r="A33" s="34">
        <v>143501</v>
      </c>
      <c r="B33" s="6" t="s">
        <v>172</v>
      </c>
      <c r="C33" s="7" t="s">
        <v>499</v>
      </c>
      <c r="D33" s="6" t="s">
        <v>171</v>
      </c>
      <c r="E33" s="6" t="s">
        <v>38</v>
      </c>
      <c r="F33" s="14" t="s">
        <v>158</v>
      </c>
      <c r="G33" s="45"/>
      <c r="H33" s="6"/>
      <c r="I33" s="6">
        <v>1</v>
      </c>
      <c r="J33" s="6"/>
      <c r="K33" s="6"/>
      <c r="L33" s="6"/>
      <c r="M33" s="6"/>
      <c r="N33" s="6"/>
      <c r="O33" s="6"/>
      <c r="P33" s="6"/>
      <c r="Q33" s="6">
        <v>3</v>
      </c>
      <c r="R33" s="6"/>
      <c r="S33" s="6">
        <v>4</v>
      </c>
      <c r="T33" s="6">
        <v>3</v>
      </c>
      <c r="U33" s="6">
        <v>1</v>
      </c>
      <c r="V33" s="6"/>
      <c r="W33" s="6"/>
      <c r="X33" s="80">
        <v>3</v>
      </c>
      <c r="Y33" s="26">
        <f t="shared" si="1"/>
        <v>9</v>
      </c>
      <c r="Z33" s="14">
        <f t="shared" si="2"/>
        <v>6</v>
      </c>
      <c r="AA33" s="19">
        <f t="shared" si="0"/>
        <v>15</v>
      </c>
    </row>
    <row r="34" spans="1:27" x14ac:dyDescent="0.2">
      <c r="A34" s="34">
        <v>160301</v>
      </c>
      <c r="B34" s="6" t="s">
        <v>174</v>
      </c>
      <c r="C34" s="7" t="s">
        <v>499</v>
      </c>
      <c r="D34" s="6" t="s">
        <v>173</v>
      </c>
      <c r="E34" s="6" t="s">
        <v>16</v>
      </c>
      <c r="F34" s="14" t="s">
        <v>138</v>
      </c>
      <c r="G34" s="45"/>
      <c r="H34" s="6"/>
      <c r="I34" s="6"/>
      <c r="J34" s="6"/>
      <c r="K34" s="6"/>
      <c r="L34" s="6"/>
      <c r="M34" s="6">
        <v>1</v>
      </c>
      <c r="N34" s="6">
        <v>2</v>
      </c>
      <c r="O34" s="6"/>
      <c r="P34" s="6"/>
      <c r="Q34" s="6">
        <v>1</v>
      </c>
      <c r="R34" s="6"/>
      <c r="S34" s="6">
        <v>5</v>
      </c>
      <c r="T34" s="6">
        <v>2</v>
      </c>
      <c r="U34" s="6"/>
      <c r="V34" s="6">
        <v>1</v>
      </c>
      <c r="W34" s="6">
        <v>1</v>
      </c>
      <c r="X34" s="80"/>
      <c r="Y34" s="26">
        <f t="shared" si="1"/>
        <v>8</v>
      </c>
      <c r="Z34" s="14">
        <f t="shared" si="2"/>
        <v>5</v>
      </c>
      <c r="AA34" s="19">
        <f t="shared" si="0"/>
        <v>13</v>
      </c>
    </row>
    <row r="35" spans="1:27" x14ac:dyDescent="0.2">
      <c r="A35" s="34">
        <v>160501</v>
      </c>
      <c r="B35" s="6" t="s">
        <v>176</v>
      </c>
      <c r="C35" s="7" t="s">
        <v>499</v>
      </c>
      <c r="D35" s="6" t="s">
        <v>175</v>
      </c>
      <c r="E35" s="6" t="s">
        <v>16</v>
      </c>
      <c r="F35" s="14" t="s">
        <v>138</v>
      </c>
      <c r="G35" s="45">
        <v>1</v>
      </c>
      <c r="H35" s="6"/>
      <c r="I35" s="6"/>
      <c r="J35" s="6"/>
      <c r="K35" s="6"/>
      <c r="L35" s="6"/>
      <c r="M35" s="6">
        <v>1</v>
      </c>
      <c r="N35" s="6">
        <v>1</v>
      </c>
      <c r="O35" s="6"/>
      <c r="P35" s="6"/>
      <c r="Q35" s="6">
        <v>1</v>
      </c>
      <c r="R35" s="6"/>
      <c r="S35" s="6">
        <v>1</v>
      </c>
      <c r="T35" s="6">
        <v>3</v>
      </c>
      <c r="U35" s="6"/>
      <c r="V35" s="6"/>
      <c r="W35" s="6"/>
      <c r="X35" s="80"/>
      <c r="Y35" s="26">
        <f t="shared" si="1"/>
        <v>4</v>
      </c>
      <c r="Z35" s="14">
        <f t="shared" si="2"/>
        <v>4</v>
      </c>
      <c r="AA35" s="19">
        <f t="shared" si="0"/>
        <v>8</v>
      </c>
    </row>
    <row r="36" spans="1:27" x14ac:dyDescent="0.2">
      <c r="A36" s="34">
        <v>160901</v>
      </c>
      <c r="B36" s="6" t="s">
        <v>178</v>
      </c>
      <c r="C36" s="7" t="s">
        <v>499</v>
      </c>
      <c r="D36" s="6" t="s">
        <v>177</v>
      </c>
      <c r="E36" s="6" t="s">
        <v>16</v>
      </c>
      <c r="F36" s="14" t="s">
        <v>138</v>
      </c>
      <c r="G36" s="45"/>
      <c r="H36" s="6">
        <v>1</v>
      </c>
      <c r="I36" s="6"/>
      <c r="J36" s="6"/>
      <c r="K36" s="6"/>
      <c r="L36" s="6"/>
      <c r="M36" s="6"/>
      <c r="N36" s="6"/>
      <c r="O36" s="6"/>
      <c r="P36" s="6"/>
      <c r="Q36" s="6"/>
      <c r="R36" s="6"/>
      <c r="S36" s="6">
        <v>2</v>
      </c>
      <c r="T36" s="6">
        <v>7</v>
      </c>
      <c r="U36" s="6"/>
      <c r="V36" s="6"/>
      <c r="W36" s="6"/>
      <c r="X36" s="80"/>
      <c r="Y36" s="26">
        <f t="shared" si="1"/>
        <v>2</v>
      </c>
      <c r="Z36" s="14">
        <f t="shared" si="2"/>
        <v>8</v>
      </c>
      <c r="AA36" s="19">
        <f t="shared" si="0"/>
        <v>10</v>
      </c>
    </row>
    <row r="37" spans="1:27" x14ac:dyDescent="0.2">
      <c r="A37" s="34">
        <v>160902</v>
      </c>
      <c r="B37" s="6" t="s">
        <v>180</v>
      </c>
      <c r="C37" s="7" t="s">
        <v>499</v>
      </c>
      <c r="D37" s="6" t="s">
        <v>179</v>
      </c>
      <c r="E37" s="6" t="s">
        <v>16</v>
      </c>
      <c r="F37" s="14" t="s">
        <v>138</v>
      </c>
      <c r="G37" s="45"/>
      <c r="H37" s="6"/>
      <c r="I37" s="6"/>
      <c r="J37" s="6"/>
      <c r="K37" s="6"/>
      <c r="L37" s="6"/>
      <c r="M37" s="6"/>
      <c r="N37" s="6"/>
      <c r="O37" s="6"/>
      <c r="P37" s="6"/>
      <c r="Q37" s="6"/>
      <c r="R37" s="6"/>
      <c r="S37" s="6">
        <v>1</v>
      </c>
      <c r="T37" s="6">
        <v>1</v>
      </c>
      <c r="U37" s="6"/>
      <c r="V37" s="6"/>
      <c r="W37" s="6"/>
      <c r="X37" s="80"/>
      <c r="Y37" s="26">
        <f t="shared" si="1"/>
        <v>1</v>
      </c>
      <c r="Z37" s="14">
        <f t="shared" si="2"/>
        <v>1</v>
      </c>
      <c r="AA37" s="19">
        <f t="shared" si="0"/>
        <v>2</v>
      </c>
    </row>
    <row r="38" spans="1:27" x14ac:dyDescent="0.2">
      <c r="A38" s="34">
        <v>160905</v>
      </c>
      <c r="B38" s="6" t="s">
        <v>182</v>
      </c>
      <c r="C38" s="7" t="s">
        <v>499</v>
      </c>
      <c r="D38" s="6" t="s">
        <v>181</v>
      </c>
      <c r="E38" s="6" t="s">
        <v>16</v>
      </c>
      <c r="F38" s="14" t="s">
        <v>138</v>
      </c>
      <c r="G38" s="45"/>
      <c r="H38" s="6"/>
      <c r="I38" s="6"/>
      <c r="J38" s="6"/>
      <c r="K38" s="6"/>
      <c r="L38" s="6"/>
      <c r="M38" s="6"/>
      <c r="N38" s="6"/>
      <c r="O38" s="6"/>
      <c r="P38" s="6"/>
      <c r="Q38" s="6">
        <v>1</v>
      </c>
      <c r="R38" s="6">
        <v>6</v>
      </c>
      <c r="S38" s="6">
        <v>3</v>
      </c>
      <c r="T38" s="6">
        <v>4</v>
      </c>
      <c r="U38" s="6"/>
      <c r="V38" s="6"/>
      <c r="W38" s="6"/>
      <c r="X38" s="80"/>
      <c r="Y38" s="26">
        <f t="shared" si="1"/>
        <v>4</v>
      </c>
      <c r="Z38" s="14">
        <f t="shared" si="2"/>
        <v>10</v>
      </c>
      <c r="AA38" s="19">
        <f t="shared" si="0"/>
        <v>14</v>
      </c>
    </row>
    <row r="39" spans="1:27" x14ac:dyDescent="0.2">
      <c r="A39" s="34">
        <v>161200</v>
      </c>
      <c r="B39" s="6" t="s">
        <v>184</v>
      </c>
      <c r="C39" s="7" t="s">
        <v>499</v>
      </c>
      <c r="D39" s="6" t="s">
        <v>183</v>
      </c>
      <c r="E39" s="6" t="s">
        <v>16</v>
      </c>
      <c r="F39" s="14" t="s">
        <v>138</v>
      </c>
      <c r="G39" s="45"/>
      <c r="H39" s="6"/>
      <c r="I39" s="6"/>
      <c r="J39" s="6"/>
      <c r="K39" s="6"/>
      <c r="L39" s="6"/>
      <c r="M39" s="6"/>
      <c r="N39" s="6"/>
      <c r="O39" s="6"/>
      <c r="P39" s="6"/>
      <c r="Q39" s="6"/>
      <c r="R39" s="6"/>
      <c r="S39" s="6">
        <v>1</v>
      </c>
      <c r="T39" s="6">
        <v>2</v>
      </c>
      <c r="U39" s="6"/>
      <c r="V39" s="6">
        <v>1</v>
      </c>
      <c r="W39" s="6"/>
      <c r="X39" s="80">
        <v>1</v>
      </c>
      <c r="Y39" s="26">
        <f t="shared" si="1"/>
        <v>1</v>
      </c>
      <c r="Z39" s="14">
        <f t="shared" si="2"/>
        <v>4</v>
      </c>
      <c r="AA39" s="19">
        <f t="shared" si="0"/>
        <v>5</v>
      </c>
    </row>
    <row r="40" spans="1:27" x14ac:dyDescent="0.2">
      <c r="A40" s="34">
        <v>190701</v>
      </c>
      <c r="B40" s="6" t="s">
        <v>428</v>
      </c>
      <c r="C40" s="7" t="s">
        <v>499</v>
      </c>
      <c r="D40" s="6" t="s">
        <v>185</v>
      </c>
      <c r="E40" s="6" t="s">
        <v>473</v>
      </c>
      <c r="F40" s="14" t="s">
        <v>26</v>
      </c>
      <c r="G40" s="45"/>
      <c r="H40" s="6"/>
      <c r="I40" s="6">
        <v>4</v>
      </c>
      <c r="J40" s="6">
        <v>11</v>
      </c>
      <c r="K40" s="6"/>
      <c r="L40" s="6">
        <v>1</v>
      </c>
      <c r="M40" s="6">
        <v>1</v>
      </c>
      <c r="N40" s="6">
        <v>3</v>
      </c>
      <c r="O40" s="6"/>
      <c r="P40" s="6"/>
      <c r="Q40" s="6">
        <v>1</v>
      </c>
      <c r="R40" s="6">
        <v>22</v>
      </c>
      <c r="S40" s="6">
        <v>5</v>
      </c>
      <c r="T40" s="6">
        <v>67</v>
      </c>
      <c r="U40" s="6">
        <v>1</v>
      </c>
      <c r="V40" s="6">
        <v>6</v>
      </c>
      <c r="W40" s="6"/>
      <c r="X40" s="80">
        <v>2</v>
      </c>
      <c r="Y40" s="26">
        <f t="shared" si="1"/>
        <v>12</v>
      </c>
      <c r="Z40" s="14">
        <f t="shared" si="2"/>
        <v>112</v>
      </c>
      <c r="AA40" s="19">
        <f t="shared" si="0"/>
        <v>124</v>
      </c>
    </row>
    <row r="41" spans="1:27" x14ac:dyDescent="0.2">
      <c r="A41" s="34">
        <v>190901</v>
      </c>
      <c r="B41" s="6" t="s">
        <v>429</v>
      </c>
      <c r="C41" s="7" t="s">
        <v>499</v>
      </c>
      <c r="D41" s="6" t="s">
        <v>474</v>
      </c>
      <c r="E41" s="6" t="s">
        <v>30</v>
      </c>
      <c r="F41" s="14" t="s">
        <v>26</v>
      </c>
      <c r="G41" s="45"/>
      <c r="H41" s="6">
        <v>2</v>
      </c>
      <c r="I41" s="6"/>
      <c r="J41" s="6"/>
      <c r="K41" s="6"/>
      <c r="L41" s="6"/>
      <c r="M41" s="6">
        <v>1</v>
      </c>
      <c r="N41" s="6">
        <v>2</v>
      </c>
      <c r="O41" s="6"/>
      <c r="P41" s="6"/>
      <c r="Q41" s="6"/>
      <c r="R41" s="6">
        <v>3</v>
      </c>
      <c r="S41" s="6">
        <v>2</v>
      </c>
      <c r="T41" s="6">
        <v>45</v>
      </c>
      <c r="U41" s="6">
        <v>1</v>
      </c>
      <c r="V41" s="6">
        <v>3</v>
      </c>
      <c r="W41" s="6"/>
      <c r="X41" s="80">
        <v>2</v>
      </c>
      <c r="Y41" s="26">
        <f t="shared" si="1"/>
        <v>4</v>
      </c>
      <c r="Z41" s="14">
        <f t="shared" si="2"/>
        <v>57</v>
      </c>
      <c r="AA41" s="19">
        <f t="shared" si="0"/>
        <v>61</v>
      </c>
    </row>
    <row r="42" spans="1:27" x14ac:dyDescent="0.2">
      <c r="A42" s="34">
        <v>230101</v>
      </c>
      <c r="B42" s="6" t="s">
        <v>187</v>
      </c>
      <c r="C42" s="7" t="s">
        <v>499</v>
      </c>
      <c r="D42" s="6" t="s">
        <v>186</v>
      </c>
      <c r="E42" s="6" t="s">
        <v>16</v>
      </c>
      <c r="F42" s="14" t="s">
        <v>138</v>
      </c>
      <c r="G42" s="45">
        <v>2</v>
      </c>
      <c r="H42" s="6"/>
      <c r="I42" s="6">
        <v>3</v>
      </c>
      <c r="J42" s="6">
        <v>3</v>
      </c>
      <c r="K42" s="6"/>
      <c r="L42" s="6"/>
      <c r="M42" s="6"/>
      <c r="N42" s="6">
        <v>1</v>
      </c>
      <c r="O42" s="6"/>
      <c r="P42" s="6"/>
      <c r="Q42" s="6">
        <v>2</v>
      </c>
      <c r="R42" s="6"/>
      <c r="S42" s="6">
        <v>7</v>
      </c>
      <c r="T42" s="6">
        <v>15</v>
      </c>
      <c r="U42" s="6">
        <v>1</v>
      </c>
      <c r="V42" s="6">
        <v>2</v>
      </c>
      <c r="W42" s="6"/>
      <c r="X42" s="80">
        <v>1</v>
      </c>
      <c r="Y42" s="26">
        <f t="shared" si="1"/>
        <v>15</v>
      </c>
      <c r="Z42" s="14">
        <f t="shared" si="2"/>
        <v>22</v>
      </c>
      <c r="AA42" s="19">
        <f t="shared" si="0"/>
        <v>37</v>
      </c>
    </row>
    <row r="43" spans="1:27" x14ac:dyDescent="0.2">
      <c r="A43" s="34">
        <v>231304</v>
      </c>
      <c r="B43" s="6" t="s">
        <v>189</v>
      </c>
      <c r="C43" s="7" t="s">
        <v>499</v>
      </c>
      <c r="D43" s="6" t="s">
        <v>188</v>
      </c>
      <c r="E43" s="6" t="s">
        <v>16</v>
      </c>
      <c r="F43" s="14" t="s">
        <v>138</v>
      </c>
      <c r="G43" s="45"/>
      <c r="H43" s="6"/>
      <c r="I43" s="6"/>
      <c r="J43" s="6">
        <v>1</v>
      </c>
      <c r="K43" s="6"/>
      <c r="L43" s="6"/>
      <c r="M43" s="6"/>
      <c r="N43" s="6"/>
      <c r="O43" s="6"/>
      <c r="P43" s="6"/>
      <c r="Q43" s="6"/>
      <c r="R43" s="6"/>
      <c r="S43" s="6">
        <v>4</v>
      </c>
      <c r="T43" s="6">
        <v>4</v>
      </c>
      <c r="U43" s="6"/>
      <c r="V43" s="6">
        <v>1</v>
      </c>
      <c r="W43" s="6"/>
      <c r="X43" s="80"/>
      <c r="Y43" s="26">
        <f t="shared" si="1"/>
        <v>4</v>
      </c>
      <c r="Z43" s="14">
        <f t="shared" si="2"/>
        <v>6</v>
      </c>
      <c r="AA43" s="19">
        <f t="shared" si="0"/>
        <v>10</v>
      </c>
    </row>
    <row r="44" spans="1:27" x14ac:dyDescent="0.2">
      <c r="A44" s="34">
        <v>240199</v>
      </c>
      <c r="B44" s="6" t="s">
        <v>190</v>
      </c>
      <c r="C44" s="7" t="s">
        <v>499</v>
      </c>
      <c r="D44" s="6" t="s">
        <v>476</v>
      </c>
      <c r="E44" s="6" t="s">
        <v>475</v>
      </c>
      <c r="F44" s="14" t="s">
        <v>27</v>
      </c>
      <c r="G44" s="45"/>
      <c r="H44" s="6"/>
      <c r="I44" s="6"/>
      <c r="J44" s="6"/>
      <c r="K44" s="6"/>
      <c r="L44" s="6"/>
      <c r="M44" s="6"/>
      <c r="N44" s="6"/>
      <c r="O44" s="6"/>
      <c r="P44" s="6"/>
      <c r="Q44" s="6"/>
      <c r="R44" s="6"/>
      <c r="S44" s="6">
        <v>1</v>
      </c>
      <c r="T44" s="6">
        <v>3</v>
      </c>
      <c r="U44" s="6"/>
      <c r="V44" s="6">
        <v>2</v>
      </c>
      <c r="W44" s="6"/>
      <c r="X44" s="80"/>
      <c r="Y44" s="26">
        <f t="shared" si="1"/>
        <v>1</v>
      </c>
      <c r="Z44" s="14">
        <f t="shared" si="2"/>
        <v>5</v>
      </c>
      <c r="AA44" s="19">
        <f t="shared" si="0"/>
        <v>6</v>
      </c>
    </row>
    <row r="45" spans="1:27" x14ac:dyDescent="0.2">
      <c r="A45" s="34">
        <v>260101</v>
      </c>
      <c r="B45" s="6" t="s">
        <v>192</v>
      </c>
      <c r="C45" s="7" t="s">
        <v>499</v>
      </c>
      <c r="D45" s="6" t="s">
        <v>191</v>
      </c>
      <c r="E45" s="6" t="s">
        <v>37</v>
      </c>
      <c r="F45" s="14" t="s">
        <v>193</v>
      </c>
      <c r="G45" s="45"/>
      <c r="H45" s="6"/>
      <c r="I45" s="6"/>
      <c r="J45" s="6">
        <v>1</v>
      </c>
      <c r="K45" s="6"/>
      <c r="L45" s="6"/>
      <c r="M45" s="6">
        <v>1</v>
      </c>
      <c r="N45" s="6">
        <v>1</v>
      </c>
      <c r="O45" s="6"/>
      <c r="P45" s="6"/>
      <c r="Q45" s="6">
        <v>2</v>
      </c>
      <c r="R45" s="6">
        <v>2</v>
      </c>
      <c r="S45" s="6">
        <v>5</v>
      </c>
      <c r="T45" s="6">
        <v>14</v>
      </c>
      <c r="U45" s="6">
        <v>1</v>
      </c>
      <c r="V45" s="6"/>
      <c r="W45" s="6"/>
      <c r="X45" s="80">
        <v>1</v>
      </c>
      <c r="Y45" s="26">
        <f t="shared" si="1"/>
        <v>9</v>
      </c>
      <c r="Z45" s="14">
        <f t="shared" si="2"/>
        <v>19</v>
      </c>
      <c r="AA45" s="19">
        <f t="shared" si="0"/>
        <v>28</v>
      </c>
    </row>
    <row r="46" spans="1:27" x14ac:dyDescent="0.2">
      <c r="A46" s="34">
        <v>260101</v>
      </c>
      <c r="B46" s="6" t="s">
        <v>195</v>
      </c>
      <c r="C46" s="7" t="s">
        <v>499</v>
      </c>
      <c r="D46" s="6" t="s">
        <v>194</v>
      </c>
      <c r="E46" s="6" t="s">
        <v>37</v>
      </c>
      <c r="F46" s="14" t="s">
        <v>193</v>
      </c>
      <c r="G46" s="45"/>
      <c r="H46" s="6"/>
      <c r="I46" s="6">
        <v>1</v>
      </c>
      <c r="J46" s="6">
        <v>2</v>
      </c>
      <c r="K46" s="6"/>
      <c r="L46" s="6"/>
      <c r="M46" s="6">
        <v>3</v>
      </c>
      <c r="N46" s="6">
        <v>4</v>
      </c>
      <c r="O46" s="6"/>
      <c r="P46" s="6"/>
      <c r="Q46" s="6">
        <v>4</v>
      </c>
      <c r="R46" s="6">
        <v>10</v>
      </c>
      <c r="S46" s="6">
        <v>21</v>
      </c>
      <c r="T46" s="6">
        <v>26</v>
      </c>
      <c r="U46" s="6">
        <v>2</v>
      </c>
      <c r="V46" s="6">
        <v>3</v>
      </c>
      <c r="W46" s="6">
        <v>1</v>
      </c>
      <c r="X46" s="80">
        <v>1</v>
      </c>
      <c r="Y46" s="26">
        <f t="shared" si="1"/>
        <v>32</v>
      </c>
      <c r="Z46" s="14">
        <f t="shared" si="2"/>
        <v>46</v>
      </c>
      <c r="AA46" s="19">
        <f t="shared" si="0"/>
        <v>78</v>
      </c>
    </row>
    <row r="47" spans="1:27" x14ac:dyDescent="0.2">
      <c r="A47" s="34">
        <v>260406</v>
      </c>
      <c r="B47" s="6" t="s">
        <v>197</v>
      </c>
      <c r="C47" s="7" t="s">
        <v>499</v>
      </c>
      <c r="D47" s="6" t="s">
        <v>196</v>
      </c>
      <c r="E47" s="6" t="s">
        <v>37</v>
      </c>
      <c r="F47" s="14" t="s">
        <v>126</v>
      </c>
      <c r="G47" s="45">
        <v>1</v>
      </c>
      <c r="H47" s="6"/>
      <c r="I47" s="6">
        <v>1</v>
      </c>
      <c r="J47" s="6"/>
      <c r="K47" s="6"/>
      <c r="L47" s="6"/>
      <c r="M47" s="6">
        <v>1</v>
      </c>
      <c r="N47" s="6"/>
      <c r="O47" s="6"/>
      <c r="P47" s="6"/>
      <c r="Q47" s="6"/>
      <c r="R47" s="6">
        <v>2</v>
      </c>
      <c r="S47" s="6">
        <v>12</v>
      </c>
      <c r="T47" s="6">
        <v>18</v>
      </c>
      <c r="U47" s="6">
        <v>1</v>
      </c>
      <c r="V47" s="6">
        <v>1</v>
      </c>
      <c r="W47" s="6"/>
      <c r="X47" s="80"/>
      <c r="Y47" s="26">
        <f t="shared" si="1"/>
        <v>16</v>
      </c>
      <c r="Z47" s="14">
        <f t="shared" si="2"/>
        <v>21</v>
      </c>
      <c r="AA47" s="19">
        <f t="shared" si="0"/>
        <v>37</v>
      </c>
    </row>
    <row r="48" spans="1:27" x14ac:dyDescent="0.2">
      <c r="A48" s="34">
        <v>261302</v>
      </c>
      <c r="B48" s="6" t="s">
        <v>199</v>
      </c>
      <c r="C48" s="7" t="s">
        <v>499</v>
      </c>
      <c r="D48" s="6" t="s">
        <v>198</v>
      </c>
      <c r="E48" s="6" t="s">
        <v>37</v>
      </c>
      <c r="F48" s="14" t="s">
        <v>193</v>
      </c>
      <c r="G48" s="45"/>
      <c r="H48" s="6"/>
      <c r="I48" s="6"/>
      <c r="J48" s="6">
        <v>1</v>
      </c>
      <c r="K48" s="6"/>
      <c r="L48" s="6"/>
      <c r="M48" s="6">
        <v>1</v>
      </c>
      <c r="N48" s="6"/>
      <c r="O48" s="6"/>
      <c r="P48" s="6"/>
      <c r="Q48" s="6"/>
      <c r="R48" s="6">
        <v>2</v>
      </c>
      <c r="S48" s="6">
        <v>9</v>
      </c>
      <c r="T48" s="6">
        <v>14</v>
      </c>
      <c r="U48" s="6">
        <v>1</v>
      </c>
      <c r="V48" s="6">
        <v>1</v>
      </c>
      <c r="W48" s="6"/>
      <c r="X48" s="80"/>
      <c r="Y48" s="26">
        <f t="shared" si="1"/>
        <v>11</v>
      </c>
      <c r="Z48" s="14">
        <f t="shared" si="2"/>
        <v>18</v>
      </c>
      <c r="AA48" s="19">
        <f t="shared" si="0"/>
        <v>29</v>
      </c>
    </row>
    <row r="49" spans="1:27" x14ac:dyDescent="0.2">
      <c r="A49" s="34">
        <v>270101</v>
      </c>
      <c r="B49" s="6" t="s">
        <v>201</v>
      </c>
      <c r="C49" s="7" t="s">
        <v>499</v>
      </c>
      <c r="D49" s="6" t="s">
        <v>200</v>
      </c>
      <c r="E49" s="6" t="s">
        <v>16</v>
      </c>
      <c r="F49" s="14" t="s">
        <v>150</v>
      </c>
      <c r="G49" s="45"/>
      <c r="H49" s="6">
        <v>1</v>
      </c>
      <c r="I49" s="6"/>
      <c r="J49" s="6"/>
      <c r="K49" s="6"/>
      <c r="L49" s="6"/>
      <c r="M49" s="6"/>
      <c r="N49" s="6"/>
      <c r="O49" s="6"/>
      <c r="P49" s="6"/>
      <c r="Q49" s="6"/>
      <c r="R49" s="6"/>
      <c r="S49" s="6">
        <v>2</v>
      </c>
      <c r="T49" s="6">
        <v>2</v>
      </c>
      <c r="U49" s="6">
        <v>1</v>
      </c>
      <c r="V49" s="6"/>
      <c r="W49" s="6"/>
      <c r="X49" s="80"/>
      <c r="Y49" s="26">
        <f t="shared" si="1"/>
        <v>3</v>
      </c>
      <c r="Z49" s="14">
        <f t="shared" si="2"/>
        <v>3</v>
      </c>
      <c r="AA49" s="19">
        <f t="shared" si="0"/>
        <v>6</v>
      </c>
    </row>
    <row r="50" spans="1:27" x14ac:dyDescent="0.2">
      <c r="A50" s="34">
        <v>270101</v>
      </c>
      <c r="B50" s="6" t="s">
        <v>203</v>
      </c>
      <c r="C50" s="7" t="s">
        <v>499</v>
      </c>
      <c r="D50" s="6" t="s">
        <v>202</v>
      </c>
      <c r="E50" s="6" t="s">
        <v>16</v>
      </c>
      <c r="F50" s="14" t="s">
        <v>150</v>
      </c>
      <c r="G50" s="45">
        <v>2</v>
      </c>
      <c r="H50" s="6"/>
      <c r="I50" s="6">
        <v>1</v>
      </c>
      <c r="J50" s="6"/>
      <c r="K50" s="6"/>
      <c r="L50" s="6"/>
      <c r="M50" s="6">
        <v>2</v>
      </c>
      <c r="N50" s="6"/>
      <c r="O50" s="6"/>
      <c r="P50" s="6"/>
      <c r="Q50" s="6"/>
      <c r="R50" s="6"/>
      <c r="S50" s="6">
        <v>10</v>
      </c>
      <c r="T50" s="6">
        <v>6</v>
      </c>
      <c r="U50" s="6">
        <v>2</v>
      </c>
      <c r="V50" s="6"/>
      <c r="W50" s="6"/>
      <c r="X50" s="80"/>
      <c r="Y50" s="26">
        <f t="shared" si="1"/>
        <v>17</v>
      </c>
      <c r="Z50" s="14">
        <f t="shared" si="2"/>
        <v>6</v>
      </c>
      <c r="AA50" s="19">
        <f t="shared" si="0"/>
        <v>23</v>
      </c>
    </row>
    <row r="51" spans="1:27" x14ac:dyDescent="0.2">
      <c r="A51" s="34">
        <v>310505</v>
      </c>
      <c r="B51" s="6" t="s">
        <v>204</v>
      </c>
      <c r="C51" s="7" t="s">
        <v>499</v>
      </c>
      <c r="D51" s="6" t="s">
        <v>477</v>
      </c>
      <c r="E51" s="6" t="s">
        <v>473</v>
      </c>
      <c r="F51" s="14" t="s">
        <v>26</v>
      </c>
      <c r="G51" s="45"/>
      <c r="H51" s="6">
        <v>2</v>
      </c>
      <c r="I51" s="6">
        <v>2</v>
      </c>
      <c r="J51" s="6">
        <v>1</v>
      </c>
      <c r="K51" s="6"/>
      <c r="L51" s="6"/>
      <c r="M51" s="6">
        <v>4</v>
      </c>
      <c r="N51" s="6">
        <v>2</v>
      </c>
      <c r="O51" s="6"/>
      <c r="P51" s="6"/>
      <c r="Q51" s="6">
        <v>5</v>
      </c>
      <c r="R51" s="6">
        <v>3</v>
      </c>
      <c r="S51" s="6">
        <v>52</v>
      </c>
      <c r="T51" s="6">
        <v>89</v>
      </c>
      <c r="U51" s="6">
        <v>3</v>
      </c>
      <c r="V51" s="6">
        <v>1</v>
      </c>
      <c r="W51" s="6">
        <v>1</v>
      </c>
      <c r="X51" s="80">
        <v>3</v>
      </c>
      <c r="Y51" s="26">
        <f t="shared" si="1"/>
        <v>67</v>
      </c>
      <c r="Z51" s="14">
        <f t="shared" si="2"/>
        <v>101</v>
      </c>
      <c r="AA51" s="19">
        <f t="shared" si="0"/>
        <v>168</v>
      </c>
    </row>
    <row r="52" spans="1:27" x14ac:dyDescent="0.2">
      <c r="A52" s="34">
        <v>340199</v>
      </c>
      <c r="B52" s="6" t="s">
        <v>206</v>
      </c>
      <c r="C52" s="7" t="s">
        <v>499</v>
      </c>
      <c r="D52" s="6" t="s">
        <v>205</v>
      </c>
      <c r="E52" s="6" t="s">
        <v>473</v>
      </c>
      <c r="F52" s="14" t="s">
        <v>26</v>
      </c>
      <c r="G52" s="45"/>
      <c r="H52" s="6"/>
      <c r="I52" s="6">
        <v>4</v>
      </c>
      <c r="J52" s="6">
        <v>8</v>
      </c>
      <c r="K52" s="6"/>
      <c r="L52" s="6"/>
      <c r="M52" s="6">
        <v>1</v>
      </c>
      <c r="N52" s="6">
        <v>6</v>
      </c>
      <c r="O52" s="6"/>
      <c r="P52" s="6"/>
      <c r="Q52" s="6">
        <v>3</v>
      </c>
      <c r="R52" s="6">
        <v>8</v>
      </c>
      <c r="S52" s="6">
        <v>11</v>
      </c>
      <c r="T52" s="6">
        <v>60</v>
      </c>
      <c r="U52" s="6">
        <v>3</v>
      </c>
      <c r="V52" s="6">
        <v>2</v>
      </c>
      <c r="W52" s="6">
        <v>2</v>
      </c>
      <c r="X52" s="80">
        <v>2</v>
      </c>
      <c r="Y52" s="26">
        <f t="shared" si="1"/>
        <v>24</v>
      </c>
      <c r="Z52" s="14">
        <f t="shared" si="2"/>
        <v>86</v>
      </c>
      <c r="AA52" s="19">
        <f t="shared" si="0"/>
        <v>110</v>
      </c>
    </row>
    <row r="53" spans="1:27" x14ac:dyDescent="0.2">
      <c r="A53" s="34">
        <v>380101</v>
      </c>
      <c r="B53" s="6" t="s">
        <v>208</v>
      </c>
      <c r="C53" s="7" t="s">
        <v>499</v>
      </c>
      <c r="D53" s="6" t="s">
        <v>207</v>
      </c>
      <c r="E53" s="6" t="s">
        <v>16</v>
      </c>
      <c r="F53" s="14" t="s">
        <v>138</v>
      </c>
      <c r="G53" s="45"/>
      <c r="H53" s="6"/>
      <c r="I53" s="6"/>
      <c r="J53" s="6"/>
      <c r="K53" s="6"/>
      <c r="L53" s="6"/>
      <c r="M53" s="6"/>
      <c r="N53" s="6"/>
      <c r="O53" s="6"/>
      <c r="P53" s="6"/>
      <c r="Q53" s="6"/>
      <c r="R53" s="6"/>
      <c r="S53" s="6">
        <v>4</v>
      </c>
      <c r="T53" s="6">
        <v>1</v>
      </c>
      <c r="U53" s="6">
        <v>1</v>
      </c>
      <c r="V53" s="6"/>
      <c r="W53" s="6"/>
      <c r="X53" s="80"/>
      <c r="Y53" s="26">
        <f t="shared" si="1"/>
        <v>5</v>
      </c>
      <c r="Z53" s="14">
        <f t="shared" si="2"/>
        <v>1</v>
      </c>
      <c r="AA53" s="19">
        <f t="shared" si="0"/>
        <v>6</v>
      </c>
    </row>
    <row r="54" spans="1:27" x14ac:dyDescent="0.2">
      <c r="A54" s="34">
        <v>400501</v>
      </c>
      <c r="B54" s="6" t="s">
        <v>210</v>
      </c>
      <c r="C54" s="7" t="s">
        <v>499</v>
      </c>
      <c r="D54" s="6" t="s">
        <v>209</v>
      </c>
      <c r="E54" s="6" t="s">
        <v>16</v>
      </c>
      <c r="F54" s="14" t="s">
        <v>150</v>
      </c>
      <c r="G54" s="45"/>
      <c r="H54" s="6"/>
      <c r="I54" s="6"/>
      <c r="J54" s="6"/>
      <c r="K54" s="6"/>
      <c r="L54" s="6"/>
      <c r="M54" s="6"/>
      <c r="N54" s="6"/>
      <c r="O54" s="6"/>
      <c r="P54" s="6"/>
      <c r="Q54" s="6"/>
      <c r="R54" s="6"/>
      <c r="S54" s="6">
        <v>2</v>
      </c>
      <c r="T54" s="6">
        <v>1</v>
      </c>
      <c r="U54" s="6"/>
      <c r="V54" s="6"/>
      <c r="W54" s="6"/>
      <c r="X54" s="80"/>
      <c r="Y54" s="26">
        <f t="shared" si="1"/>
        <v>2</v>
      </c>
      <c r="Z54" s="14">
        <f t="shared" si="2"/>
        <v>1</v>
      </c>
      <c r="AA54" s="19">
        <f t="shared" si="0"/>
        <v>3</v>
      </c>
    </row>
    <row r="55" spans="1:27" x14ac:dyDescent="0.2">
      <c r="A55" s="34">
        <v>400501</v>
      </c>
      <c r="B55" s="6" t="s">
        <v>212</v>
      </c>
      <c r="C55" s="7" t="s">
        <v>499</v>
      </c>
      <c r="D55" s="6" t="s">
        <v>211</v>
      </c>
      <c r="E55" s="6" t="s">
        <v>16</v>
      </c>
      <c r="F55" s="14" t="s">
        <v>150</v>
      </c>
      <c r="G55" s="45"/>
      <c r="H55" s="6"/>
      <c r="I55" s="6"/>
      <c r="J55" s="6"/>
      <c r="K55" s="6"/>
      <c r="L55" s="6"/>
      <c r="M55" s="6"/>
      <c r="N55" s="6">
        <v>1</v>
      </c>
      <c r="O55" s="6"/>
      <c r="P55" s="6"/>
      <c r="Q55" s="6"/>
      <c r="R55" s="6"/>
      <c r="S55" s="6">
        <v>2</v>
      </c>
      <c r="T55" s="6">
        <v>1</v>
      </c>
      <c r="U55" s="6"/>
      <c r="V55" s="6"/>
      <c r="W55" s="6">
        <v>2</v>
      </c>
      <c r="X55" s="80"/>
      <c r="Y55" s="26">
        <f t="shared" si="1"/>
        <v>4</v>
      </c>
      <c r="Z55" s="14">
        <f t="shared" si="2"/>
        <v>2</v>
      </c>
      <c r="AA55" s="19">
        <f t="shared" si="0"/>
        <v>6</v>
      </c>
    </row>
    <row r="56" spans="1:27" x14ac:dyDescent="0.2">
      <c r="A56" s="34">
        <v>400699</v>
      </c>
      <c r="B56" s="6" t="s">
        <v>214</v>
      </c>
      <c r="C56" s="7" t="s">
        <v>499</v>
      </c>
      <c r="D56" s="6" t="s">
        <v>213</v>
      </c>
      <c r="E56" s="6" t="s">
        <v>37</v>
      </c>
      <c r="F56" s="14" t="s">
        <v>126</v>
      </c>
      <c r="G56" s="45"/>
      <c r="H56" s="6"/>
      <c r="I56" s="6"/>
      <c r="J56" s="6"/>
      <c r="K56" s="6"/>
      <c r="L56" s="6"/>
      <c r="M56" s="6"/>
      <c r="N56" s="6"/>
      <c r="O56" s="6"/>
      <c r="P56" s="6"/>
      <c r="Q56" s="6">
        <v>1</v>
      </c>
      <c r="R56" s="6"/>
      <c r="S56" s="6">
        <v>2</v>
      </c>
      <c r="T56" s="6">
        <v>4</v>
      </c>
      <c r="U56" s="6">
        <v>1</v>
      </c>
      <c r="V56" s="6"/>
      <c r="W56" s="6"/>
      <c r="X56" s="80">
        <v>1</v>
      </c>
      <c r="Y56" s="26">
        <f t="shared" si="1"/>
        <v>4</v>
      </c>
      <c r="Z56" s="14">
        <f t="shared" si="2"/>
        <v>5</v>
      </c>
      <c r="AA56" s="19">
        <f t="shared" si="0"/>
        <v>9</v>
      </c>
    </row>
    <row r="57" spans="1:27" x14ac:dyDescent="0.2">
      <c r="A57" s="34">
        <v>400801</v>
      </c>
      <c r="B57" s="6" t="s">
        <v>216</v>
      </c>
      <c r="C57" s="7" t="s">
        <v>499</v>
      </c>
      <c r="D57" s="6" t="s">
        <v>215</v>
      </c>
      <c r="E57" s="6" t="s">
        <v>16</v>
      </c>
      <c r="F57" s="14" t="s">
        <v>150</v>
      </c>
      <c r="G57" s="45"/>
      <c r="H57" s="6"/>
      <c r="I57" s="6"/>
      <c r="J57" s="6"/>
      <c r="K57" s="6"/>
      <c r="L57" s="6"/>
      <c r="M57" s="6"/>
      <c r="N57" s="6"/>
      <c r="O57" s="6"/>
      <c r="P57" s="6"/>
      <c r="Q57" s="6"/>
      <c r="R57" s="6"/>
      <c r="S57" s="6">
        <v>1</v>
      </c>
      <c r="T57" s="6"/>
      <c r="U57" s="6"/>
      <c r="V57" s="6"/>
      <c r="W57" s="6"/>
      <c r="X57" s="80"/>
      <c r="Y57" s="26">
        <f t="shared" si="1"/>
        <v>1</v>
      </c>
      <c r="Z57" s="14">
        <f t="shared" si="2"/>
        <v>0</v>
      </c>
      <c r="AA57" s="19">
        <f t="shared" si="0"/>
        <v>1</v>
      </c>
    </row>
    <row r="58" spans="1:27" x14ac:dyDescent="0.2">
      <c r="A58" s="34">
        <v>400899</v>
      </c>
      <c r="B58" s="6" t="s">
        <v>670</v>
      </c>
      <c r="C58" s="7" t="s">
        <v>499</v>
      </c>
      <c r="D58" s="6" t="s">
        <v>669</v>
      </c>
      <c r="E58" s="6" t="s">
        <v>16</v>
      </c>
      <c r="F58" s="14" t="s">
        <v>150</v>
      </c>
      <c r="G58" s="45"/>
      <c r="H58" s="6"/>
      <c r="I58" s="6"/>
      <c r="J58" s="6"/>
      <c r="K58" s="6"/>
      <c r="L58" s="6"/>
      <c r="M58" s="6"/>
      <c r="N58" s="6"/>
      <c r="O58" s="6"/>
      <c r="P58" s="6"/>
      <c r="Q58" s="6"/>
      <c r="R58" s="6"/>
      <c r="S58" s="6">
        <v>1</v>
      </c>
      <c r="T58" s="6"/>
      <c r="U58" s="6"/>
      <c r="V58" s="6"/>
      <c r="W58" s="6"/>
      <c r="X58" s="80"/>
      <c r="Y58" s="26">
        <f t="shared" si="1"/>
        <v>1</v>
      </c>
      <c r="Z58" s="14">
        <f t="shared" si="2"/>
        <v>0</v>
      </c>
      <c r="AA58" s="19">
        <f t="shared" si="0"/>
        <v>1</v>
      </c>
    </row>
    <row r="59" spans="1:27" x14ac:dyDescent="0.2">
      <c r="A59" s="34">
        <v>420101</v>
      </c>
      <c r="B59" s="6" t="s">
        <v>217</v>
      </c>
      <c r="C59" s="7" t="s">
        <v>499</v>
      </c>
      <c r="D59" s="6" t="s">
        <v>478</v>
      </c>
      <c r="E59" s="6" t="s">
        <v>473</v>
      </c>
      <c r="F59" s="14" t="s">
        <v>141</v>
      </c>
      <c r="G59" s="45"/>
      <c r="H59" s="6">
        <v>1</v>
      </c>
      <c r="I59" s="6">
        <v>1</v>
      </c>
      <c r="J59" s="6">
        <v>6</v>
      </c>
      <c r="K59" s="6"/>
      <c r="L59" s="6">
        <v>1</v>
      </c>
      <c r="M59" s="6"/>
      <c r="N59" s="6">
        <v>2</v>
      </c>
      <c r="O59" s="6"/>
      <c r="P59" s="6"/>
      <c r="Q59" s="6">
        <v>2</v>
      </c>
      <c r="R59" s="6">
        <v>16</v>
      </c>
      <c r="S59" s="6">
        <v>14</v>
      </c>
      <c r="T59" s="6">
        <v>66</v>
      </c>
      <c r="U59" s="6">
        <v>6</v>
      </c>
      <c r="V59" s="6">
        <v>8</v>
      </c>
      <c r="W59" s="6">
        <v>2</v>
      </c>
      <c r="X59" s="80">
        <v>2</v>
      </c>
      <c r="Y59" s="26">
        <f t="shared" si="1"/>
        <v>25</v>
      </c>
      <c r="Z59" s="14">
        <f t="shared" si="2"/>
        <v>102</v>
      </c>
      <c r="AA59" s="19">
        <f t="shared" si="0"/>
        <v>127</v>
      </c>
    </row>
    <row r="60" spans="1:27" x14ac:dyDescent="0.2">
      <c r="A60" s="34">
        <v>420101</v>
      </c>
      <c r="B60" s="6" t="s">
        <v>218</v>
      </c>
      <c r="C60" s="7" t="s">
        <v>499</v>
      </c>
      <c r="D60" s="6" t="s">
        <v>479</v>
      </c>
      <c r="E60" s="6" t="s">
        <v>473</v>
      </c>
      <c r="F60" s="14" t="s">
        <v>141</v>
      </c>
      <c r="G60" s="45"/>
      <c r="H60" s="6"/>
      <c r="I60" s="6"/>
      <c r="J60" s="6">
        <v>2</v>
      </c>
      <c r="K60" s="6"/>
      <c r="L60" s="6"/>
      <c r="M60" s="6"/>
      <c r="N60" s="6"/>
      <c r="O60" s="6"/>
      <c r="P60" s="6"/>
      <c r="Q60" s="6">
        <v>3</v>
      </c>
      <c r="R60" s="6">
        <v>3</v>
      </c>
      <c r="S60" s="6">
        <v>6</v>
      </c>
      <c r="T60" s="6">
        <v>22</v>
      </c>
      <c r="U60" s="6"/>
      <c r="V60" s="6">
        <v>1</v>
      </c>
      <c r="W60" s="6"/>
      <c r="X60" s="80"/>
      <c r="Y60" s="26">
        <f t="shared" si="1"/>
        <v>9</v>
      </c>
      <c r="Z60" s="14">
        <f t="shared" si="2"/>
        <v>28</v>
      </c>
      <c r="AA60" s="19">
        <f t="shared" si="0"/>
        <v>37</v>
      </c>
    </row>
    <row r="61" spans="1:27" x14ac:dyDescent="0.2">
      <c r="A61" s="34">
        <v>440501</v>
      </c>
      <c r="B61" s="6" t="s">
        <v>220</v>
      </c>
      <c r="C61" s="7" t="s">
        <v>499</v>
      </c>
      <c r="D61" s="6" t="s">
        <v>219</v>
      </c>
      <c r="E61" s="6" t="s">
        <v>37</v>
      </c>
      <c r="F61" s="14" t="s">
        <v>126</v>
      </c>
      <c r="G61" s="45"/>
      <c r="H61" s="6"/>
      <c r="I61" s="6"/>
      <c r="J61" s="6"/>
      <c r="K61" s="6"/>
      <c r="L61" s="6"/>
      <c r="M61" s="6"/>
      <c r="N61" s="6"/>
      <c r="O61" s="6"/>
      <c r="P61" s="6"/>
      <c r="Q61" s="6"/>
      <c r="R61" s="6">
        <v>1</v>
      </c>
      <c r="S61" s="6">
        <v>7</v>
      </c>
      <c r="T61" s="6">
        <v>7</v>
      </c>
      <c r="U61" s="6"/>
      <c r="V61" s="6"/>
      <c r="W61" s="6"/>
      <c r="X61" s="80">
        <v>2</v>
      </c>
      <c r="Y61" s="26">
        <f t="shared" si="1"/>
        <v>7</v>
      </c>
      <c r="Z61" s="14">
        <f t="shared" si="2"/>
        <v>10</v>
      </c>
      <c r="AA61" s="19">
        <f t="shared" si="0"/>
        <v>17</v>
      </c>
    </row>
    <row r="62" spans="1:27" x14ac:dyDescent="0.2">
      <c r="A62" s="34">
        <v>440501</v>
      </c>
      <c r="B62" s="6" t="s">
        <v>222</v>
      </c>
      <c r="C62" s="7" t="s">
        <v>499</v>
      </c>
      <c r="D62" s="6" t="s">
        <v>221</v>
      </c>
      <c r="E62" s="6" t="s">
        <v>37</v>
      </c>
      <c r="F62" s="14" t="s">
        <v>126</v>
      </c>
      <c r="G62" s="45"/>
      <c r="H62" s="6"/>
      <c r="I62" s="6"/>
      <c r="J62" s="6">
        <v>1</v>
      </c>
      <c r="K62" s="6"/>
      <c r="L62" s="6"/>
      <c r="M62" s="6"/>
      <c r="N62" s="6"/>
      <c r="O62" s="6"/>
      <c r="P62" s="6"/>
      <c r="Q62" s="6"/>
      <c r="R62" s="6"/>
      <c r="S62" s="6">
        <v>7</v>
      </c>
      <c r="T62" s="6">
        <v>3</v>
      </c>
      <c r="U62" s="6"/>
      <c r="V62" s="6"/>
      <c r="W62" s="6"/>
      <c r="X62" s="80"/>
      <c r="Y62" s="26">
        <f t="shared" si="1"/>
        <v>7</v>
      </c>
      <c r="Z62" s="14">
        <f t="shared" si="2"/>
        <v>4</v>
      </c>
      <c r="AA62" s="19">
        <f t="shared" si="0"/>
        <v>11</v>
      </c>
    </row>
    <row r="63" spans="1:27" x14ac:dyDescent="0.2">
      <c r="A63" s="34">
        <v>450201</v>
      </c>
      <c r="B63" s="6" t="s">
        <v>224</v>
      </c>
      <c r="C63" s="7" t="s">
        <v>499</v>
      </c>
      <c r="D63" s="6" t="s">
        <v>223</v>
      </c>
      <c r="E63" s="6" t="s">
        <v>16</v>
      </c>
      <c r="F63" s="14" t="s">
        <v>141</v>
      </c>
      <c r="G63" s="45"/>
      <c r="H63" s="6"/>
      <c r="I63" s="6"/>
      <c r="J63" s="6"/>
      <c r="K63" s="6"/>
      <c r="L63" s="6"/>
      <c r="M63" s="6"/>
      <c r="N63" s="6">
        <v>1</v>
      </c>
      <c r="O63" s="6"/>
      <c r="P63" s="6"/>
      <c r="Q63" s="6"/>
      <c r="R63" s="6"/>
      <c r="S63" s="6">
        <v>2</v>
      </c>
      <c r="T63" s="6">
        <v>5</v>
      </c>
      <c r="U63" s="6">
        <v>1</v>
      </c>
      <c r="V63" s="6">
        <v>1</v>
      </c>
      <c r="W63" s="6"/>
      <c r="X63" s="80">
        <v>1</v>
      </c>
      <c r="Y63" s="26">
        <f t="shared" si="1"/>
        <v>3</v>
      </c>
      <c r="Z63" s="14">
        <f t="shared" si="2"/>
        <v>8</v>
      </c>
      <c r="AA63" s="19">
        <f t="shared" si="0"/>
        <v>11</v>
      </c>
    </row>
    <row r="64" spans="1:27" x14ac:dyDescent="0.2">
      <c r="A64" s="34">
        <v>450401</v>
      </c>
      <c r="B64" s="6" t="s">
        <v>672</v>
      </c>
      <c r="C64" s="7" t="s">
        <v>499</v>
      </c>
      <c r="D64" s="6" t="s">
        <v>671</v>
      </c>
      <c r="E64" s="6" t="s">
        <v>16</v>
      </c>
      <c r="F64" s="14" t="s">
        <v>141</v>
      </c>
      <c r="G64" s="45"/>
      <c r="H64" s="6"/>
      <c r="I64" s="6">
        <v>1</v>
      </c>
      <c r="J64" s="6"/>
      <c r="K64" s="6"/>
      <c r="L64" s="6"/>
      <c r="M64" s="6"/>
      <c r="N64" s="6"/>
      <c r="O64" s="6"/>
      <c r="P64" s="6"/>
      <c r="Q64" s="6"/>
      <c r="R64" s="6"/>
      <c r="S64" s="6"/>
      <c r="T64" s="6"/>
      <c r="U64" s="6"/>
      <c r="V64" s="6"/>
      <c r="W64" s="6"/>
      <c r="X64" s="80"/>
      <c r="Y64" s="26">
        <f t="shared" si="1"/>
        <v>1</v>
      </c>
      <c r="Z64" s="14">
        <f t="shared" si="2"/>
        <v>0</v>
      </c>
      <c r="AA64" s="19">
        <f t="shared" si="0"/>
        <v>1</v>
      </c>
    </row>
    <row r="65" spans="1:27" x14ac:dyDescent="0.2">
      <c r="A65" s="34">
        <v>450601</v>
      </c>
      <c r="B65" s="6" t="s">
        <v>226</v>
      </c>
      <c r="C65" s="7" t="s">
        <v>499</v>
      </c>
      <c r="D65" s="6" t="s">
        <v>225</v>
      </c>
      <c r="E65" s="6" t="s">
        <v>16</v>
      </c>
      <c r="F65" s="14" t="s">
        <v>141</v>
      </c>
      <c r="G65" s="45"/>
      <c r="H65" s="6"/>
      <c r="I65" s="6"/>
      <c r="J65" s="6"/>
      <c r="K65" s="6"/>
      <c r="L65" s="6"/>
      <c r="M65" s="6">
        <v>1</v>
      </c>
      <c r="N65" s="6"/>
      <c r="O65" s="6"/>
      <c r="P65" s="6"/>
      <c r="Q65" s="6">
        <v>4</v>
      </c>
      <c r="R65" s="6">
        <v>1</v>
      </c>
      <c r="S65" s="6">
        <v>28</v>
      </c>
      <c r="T65" s="6">
        <v>6</v>
      </c>
      <c r="U65" s="6">
        <v>2</v>
      </c>
      <c r="V65" s="6"/>
      <c r="W65" s="6">
        <v>1</v>
      </c>
      <c r="X65" s="80"/>
      <c r="Y65" s="26">
        <f t="shared" si="1"/>
        <v>36</v>
      </c>
      <c r="Z65" s="14">
        <f t="shared" si="2"/>
        <v>7</v>
      </c>
      <c r="AA65" s="19">
        <f t="shared" si="0"/>
        <v>43</v>
      </c>
    </row>
    <row r="66" spans="1:27" x14ac:dyDescent="0.2">
      <c r="A66" s="34">
        <v>450603</v>
      </c>
      <c r="B66" s="6" t="s">
        <v>228</v>
      </c>
      <c r="C66" s="7" t="s">
        <v>499</v>
      </c>
      <c r="D66" s="6" t="s">
        <v>227</v>
      </c>
      <c r="E66" s="6" t="s">
        <v>16</v>
      </c>
      <c r="F66" s="14" t="s">
        <v>141</v>
      </c>
      <c r="G66" s="45"/>
      <c r="H66" s="6"/>
      <c r="I66" s="6">
        <v>3</v>
      </c>
      <c r="J66" s="6"/>
      <c r="K66" s="6"/>
      <c r="L66" s="6"/>
      <c r="M66" s="6"/>
      <c r="N66" s="6">
        <v>2</v>
      </c>
      <c r="O66" s="6"/>
      <c r="P66" s="6"/>
      <c r="Q66" s="6"/>
      <c r="R66" s="6"/>
      <c r="S66" s="6">
        <v>21</v>
      </c>
      <c r="T66" s="6">
        <v>6</v>
      </c>
      <c r="U66" s="6"/>
      <c r="V66" s="6">
        <v>1</v>
      </c>
      <c r="W66" s="6"/>
      <c r="X66" s="80"/>
      <c r="Y66" s="26">
        <f t="shared" si="1"/>
        <v>24</v>
      </c>
      <c r="Z66" s="14">
        <f t="shared" si="2"/>
        <v>9</v>
      </c>
      <c r="AA66" s="19">
        <f t="shared" si="0"/>
        <v>33</v>
      </c>
    </row>
    <row r="67" spans="1:27" x14ac:dyDescent="0.2">
      <c r="A67" s="34">
        <v>451001</v>
      </c>
      <c r="B67" s="6" t="s">
        <v>230</v>
      </c>
      <c r="C67" s="7" t="s">
        <v>499</v>
      </c>
      <c r="D67" s="6" t="s">
        <v>229</v>
      </c>
      <c r="E67" s="6" t="s">
        <v>16</v>
      </c>
      <c r="F67" s="14" t="s">
        <v>141</v>
      </c>
      <c r="G67" s="45"/>
      <c r="H67" s="6"/>
      <c r="I67" s="6"/>
      <c r="J67" s="6"/>
      <c r="K67" s="6"/>
      <c r="L67" s="6"/>
      <c r="M67" s="6"/>
      <c r="N67" s="6">
        <v>1</v>
      </c>
      <c r="O67" s="6"/>
      <c r="P67" s="6"/>
      <c r="Q67" s="6">
        <v>2</v>
      </c>
      <c r="R67" s="6">
        <v>3</v>
      </c>
      <c r="S67" s="6">
        <v>27</v>
      </c>
      <c r="T67" s="6">
        <v>17</v>
      </c>
      <c r="U67" s="6">
        <v>1</v>
      </c>
      <c r="V67" s="6">
        <v>1</v>
      </c>
      <c r="W67" s="6">
        <v>1</v>
      </c>
      <c r="X67" s="80">
        <v>1</v>
      </c>
      <c r="Y67" s="26">
        <f t="shared" si="1"/>
        <v>31</v>
      </c>
      <c r="Z67" s="14">
        <f t="shared" si="2"/>
        <v>23</v>
      </c>
      <c r="AA67" s="19">
        <f t="shared" si="0"/>
        <v>54</v>
      </c>
    </row>
    <row r="68" spans="1:27" x14ac:dyDescent="0.2">
      <c r="A68" s="34">
        <v>451101</v>
      </c>
      <c r="B68" s="6" t="s">
        <v>232</v>
      </c>
      <c r="C68" s="7" t="s">
        <v>499</v>
      </c>
      <c r="D68" s="6" t="s">
        <v>231</v>
      </c>
      <c r="E68" s="6" t="s">
        <v>16</v>
      </c>
      <c r="F68" s="14" t="s">
        <v>141</v>
      </c>
      <c r="G68" s="45"/>
      <c r="H68" s="6">
        <v>1</v>
      </c>
      <c r="I68" s="6"/>
      <c r="J68" s="6"/>
      <c r="K68" s="6"/>
      <c r="L68" s="6"/>
      <c r="M68" s="6">
        <v>1</v>
      </c>
      <c r="N68" s="6"/>
      <c r="O68" s="6"/>
      <c r="P68" s="6"/>
      <c r="Q68" s="6"/>
      <c r="R68" s="6"/>
      <c r="S68" s="6">
        <v>3</v>
      </c>
      <c r="T68" s="6">
        <v>4</v>
      </c>
      <c r="U68" s="6">
        <v>1</v>
      </c>
      <c r="V68" s="6"/>
      <c r="W68" s="6"/>
      <c r="X68" s="80"/>
      <c r="Y68" s="26">
        <f t="shared" si="1"/>
        <v>5</v>
      </c>
      <c r="Z68" s="14">
        <f t="shared" si="2"/>
        <v>5</v>
      </c>
      <c r="AA68" s="19">
        <f t="shared" si="0"/>
        <v>10</v>
      </c>
    </row>
    <row r="69" spans="1:27" x14ac:dyDescent="0.2">
      <c r="A69" s="34">
        <v>459999</v>
      </c>
      <c r="B69" s="6" t="s">
        <v>234</v>
      </c>
      <c r="C69" s="7" t="s">
        <v>499</v>
      </c>
      <c r="D69" s="6" t="s">
        <v>233</v>
      </c>
      <c r="E69" s="6" t="s">
        <v>16</v>
      </c>
      <c r="F69" s="14" t="s">
        <v>141</v>
      </c>
      <c r="G69" s="45"/>
      <c r="H69" s="6"/>
      <c r="I69" s="6"/>
      <c r="J69" s="6"/>
      <c r="K69" s="6"/>
      <c r="L69" s="6"/>
      <c r="M69" s="6"/>
      <c r="N69" s="6"/>
      <c r="O69" s="6"/>
      <c r="P69" s="6"/>
      <c r="Q69" s="6">
        <v>2</v>
      </c>
      <c r="R69" s="6">
        <v>3</v>
      </c>
      <c r="S69" s="6">
        <v>29</v>
      </c>
      <c r="T69" s="6">
        <v>8</v>
      </c>
      <c r="U69" s="6">
        <v>2</v>
      </c>
      <c r="V69" s="6"/>
      <c r="W69" s="6">
        <v>1</v>
      </c>
      <c r="X69" s="80">
        <v>2</v>
      </c>
      <c r="Y69" s="26">
        <f t="shared" si="1"/>
        <v>34</v>
      </c>
      <c r="Z69" s="14">
        <f t="shared" si="2"/>
        <v>13</v>
      </c>
      <c r="AA69" s="19">
        <f t="shared" si="0"/>
        <v>47</v>
      </c>
    </row>
    <row r="70" spans="1:27" x14ac:dyDescent="0.2">
      <c r="A70" s="34">
        <v>500501</v>
      </c>
      <c r="B70" s="6" t="s">
        <v>236</v>
      </c>
      <c r="C70" s="7" t="s">
        <v>499</v>
      </c>
      <c r="D70" s="6" t="s">
        <v>235</v>
      </c>
      <c r="E70" s="6" t="s">
        <v>16</v>
      </c>
      <c r="F70" s="14" t="s">
        <v>155</v>
      </c>
      <c r="G70" s="45"/>
      <c r="H70" s="6"/>
      <c r="I70" s="6"/>
      <c r="J70" s="6"/>
      <c r="K70" s="6"/>
      <c r="L70" s="6"/>
      <c r="M70" s="6"/>
      <c r="N70" s="6">
        <v>1</v>
      </c>
      <c r="O70" s="6"/>
      <c r="P70" s="6"/>
      <c r="Q70" s="6"/>
      <c r="R70" s="6">
        <v>1</v>
      </c>
      <c r="S70" s="6">
        <v>1</v>
      </c>
      <c r="T70" s="6">
        <v>4</v>
      </c>
      <c r="U70" s="6"/>
      <c r="V70" s="6"/>
      <c r="W70" s="6">
        <v>1</v>
      </c>
      <c r="X70" s="80">
        <v>1</v>
      </c>
      <c r="Y70" s="26">
        <f t="shared" si="1"/>
        <v>2</v>
      </c>
      <c r="Z70" s="14">
        <f t="shared" si="2"/>
        <v>7</v>
      </c>
      <c r="AA70" s="19">
        <f t="shared" si="0"/>
        <v>9</v>
      </c>
    </row>
    <row r="71" spans="1:27" x14ac:dyDescent="0.2">
      <c r="A71" s="34">
        <v>500602</v>
      </c>
      <c r="B71" s="6" t="s">
        <v>238</v>
      </c>
      <c r="C71" s="7" t="s">
        <v>499</v>
      </c>
      <c r="D71" s="6" t="s">
        <v>237</v>
      </c>
      <c r="E71" s="6" t="s">
        <v>16</v>
      </c>
      <c r="F71" s="14" t="s">
        <v>155</v>
      </c>
      <c r="G71" s="45"/>
      <c r="H71" s="6"/>
      <c r="I71" s="6">
        <v>2</v>
      </c>
      <c r="J71" s="6">
        <v>1</v>
      </c>
      <c r="K71" s="6"/>
      <c r="L71" s="6"/>
      <c r="M71" s="6"/>
      <c r="N71" s="6"/>
      <c r="O71" s="6"/>
      <c r="P71" s="6"/>
      <c r="Q71" s="6">
        <v>1</v>
      </c>
      <c r="R71" s="6">
        <v>1</v>
      </c>
      <c r="S71" s="6">
        <v>22</v>
      </c>
      <c r="T71" s="6">
        <v>10</v>
      </c>
      <c r="U71" s="6">
        <v>1</v>
      </c>
      <c r="V71" s="6"/>
      <c r="W71" s="6">
        <v>1</v>
      </c>
      <c r="X71" s="80"/>
      <c r="Y71" s="26">
        <f t="shared" si="1"/>
        <v>27</v>
      </c>
      <c r="Z71" s="14">
        <f t="shared" si="2"/>
        <v>12</v>
      </c>
      <c r="AA71" s="19">
        <f t="shared" ref="AA71:AA139" si="3">SUM(Y71:Z71)</f>
        <v>39</v>
      </c>
    </row>
    <row r="72" spans="1:27" x14ac:dyDescent="0.2">
      <c r="A72" s="34">
        <v>500702</v>
      </c>
      <c r="B72" s="6" t="s">
        <v>240</v>
      </c>
      <c r="C72" s="7" t="s">
        <v>499</v>
      </c>
      <c r="D72" s="6" t="s">
        <v>239</v>
      </c>
      <c r="E72" s="6" t="s">
        <v>16</v>
      </c>
      <c r="F72" s="14" t="s">
        <v>155</v>
      </c>
      <c r="G72" s="45"/>
      <c r="H72" s="6">
        <v>2</v>
      </c>
      <c r="I72" s="6"/>
      <c r="J72" s="6">
        <v>2</v>
      </c>
      <c r="K72" s="6"/>
      <c r="L72" s="6"/>
      <c r="M72" s="6"/>
      <c r="N72" s="6"/>
      <c r="O72" s="6"/>
      <c r="P72" s="6"/>
      <c r="Q72" s="6"/>
      <c r="R72" s="6">
        <v>1</v>
      </c>
      <c r="S72" s="6">
        <v>2</v>
      </c>
      <c r="T72" s="6">
        <v>5</v>
      </c>
      <c r="U72" s="6"/>
      <c r="V72" s="6"/>
      <c r="W72" s="6"/>
      <c r="X72" s="80"/>
      <c r="Y72" s="26">
        <f t="shared" ref="Y72:Y140" si="4">G72+I72+K72+M72+O72+Q72+S72+U72+W72</f>
        <v>2</v>
      </c>
      <c r="Z72" s="14">
        <f t="shared" ref="Z72:Z140" si="5">H72+J72+L72+N72+P72+R72+T72+V72+X72</f>
        <v>10</v>
      </c>
      <c r="AA72" s="19">
        <f t="shared" si="3"/>
        <v>12</v>
      </c>
    </row>
    <row r="73" spans="1:27" x14ac:dyDescent="0.2">
      <c r="A73" s="34">
        <v>500702</v>
      </c>
      <c r="B73" s="6" t="s">
        <v>242</v>
      </c>
      <c r="C73" s="7" t="s">
        <v>499</v>
      </c>
      <c r="D73" s="6" t="s">
        <v>241</v>
      </c>
      <c r="E73" s="6" t="s">
        <v>16</v>
      </c>
      <c r="F73" s="14" t="s">
        <v>155</v>
      </c>
      <c r="G73" s="45"/>
      <c r="H73" s="6"/>
      <c r="I73" s="6"/>
      <c r="J73" s="6"/>
      <c r="K73" s="6"/>
      <c r="L73" s="6"/>
      <c r="M73" s="6"/>
      <c r="N73" s="6"/>
      <c r="O73" s="6"/>
      <c r="P73" s="6"/>
      <c r="Q73" s="6">
        <v>1</v>
      </c>
      <c r="R73" s="6">
        <v>2</v>
      </c>
      <c r="S73" s="6">
        <v>4</v>
      </c>
      <c r="T73" s="6">
        <v>5</v>
      </c>
      <c r="U73" s="6">
        <v>1</v>
      </c>
      <c r="V73" s="6">
        <v>1</v>
      </c>
      <c r="W73" s="6"/>
      <c r="X73" s="80"/>
      <c r="Y73" s="26">
        <f t="shared" si="4"/>
        <v>6</v>
      </c>
      <c r="Z73" s="14">
        <f t="shared" si="5"/>
        <v>8</v>
      </c>
      <c r="AA73" s="19">
        <f t="shared" si="3"/>
        <v>14</v>
      </c>
    </row>
    <row r="74" spans="1:27" x14ac:dyDescent="0.2">
      <c r="A74" s="34">
        <v>500703</v>
      </c>
      <c r="B74" s="6" t="s">
        <v>244</v>
      </c>
      <c r="C74" s="7" t="s">
        <v>499</v>
      </c>
      <c r="D74" s="6" t="s">
        <v>243</v>
      </c>
      <c r="E74" s="6" t="s">
        <v>16</v>
      </c>
      <c r="F74" s="14" t="s">
        <v>155</v>
      </c>
      <c r="G74" s="45"/>
      <c r="H74" s="6"/>
      <c r="I74" s="6"/>
      <c r="J74" s="6"/>
      <c r="K74" s="6"/>
      <c r="L74" s="6"/>
      <c r="M74" s="6"/>
      <c r="N74" s="6">
        <v>1</v>
      </c>
      <c r="O74" s="6"/>
      <c r="P74" s="6"/>
      <c r="Q74" s="6"/>
      <c r="R74" s="6"/>
      <c r="S74" s="6"/>
      <c r="T74" s="6">
        <v>2</v>
      </c>
      <c r="U74" s="6"/>
      <c r="V74" s="6">
        <v>1</v>
      </c>
      <c r="W74" s="6"/>
      <c r="X74" s="80"/>
      <c r="Y74" s="26">
        <f t="shared" si="4"/>
        <v>0</v>
      </c>
      <c r="Z74" s="14">
        <f t="shared" si="5"/>
        <v>4</v>
      </c>
      <c r="AA74" s="19">
        <f t="shared" si="3"/>
        <v>4</v>
      </c>
    </row>
    <row r="75" spans="1:27" x14ac:dyDescent="0.2">
      <c r="A75" s="34">
        <v>500901</v>
      </c>
      <c r="B75" s="6" t="s">
        <v>246</v>
      </c>
      <c r="C75" s="7" t="s">
        <v>499</v>
      </c>
      <c r="D75" s="6" t="s">
        <v>245</v>
      </c>
      <c r="E75" s="6" t="s">
        <v>16</v>
      </c>
      <c r="F75" s="14" t="s">
        <v>155</v>
      </c>
      <c r="G75" s="45"/>
      <c r="H75" s="6"/>
      <c r="I75" s="6"/>
      <c r="J75" s="6"/>
      <c r="K75" s="6"/>
      <c r="L75" s="6"/>
      <c r="M75" s="6"/>
      <c r="N75" s="6"/>
      <c r="O75" s="6"/>
      <c r="P75" s="6"/>
      <c r="Q75" s="6"/>
      <c r="R75" s="6"/>
      <c r="S75" s="6">
        <v>1</v>
      </c>
      <c r="T75" s="6">
        <v>2</v>
      </c>
      <c r="U75" s="6"/>
      <c r="V75" s="6"/>
      <c r="W75" s="6"/>
      <c r="X75" s="80"/>
      <c r="Y75" s="26">
        <f t="shared" ref="Y75:Y84" si="6">G75+I75+K75+M75+O75+Q75+S75+U75+W75</f>
        <v>1</v>
      </c>
      <c r="Z75" s="14">
        <f t="shared" ref="Z75:Z84" si="7">H75+J75+L75+N75+P75+R75+T75+V75+X75</f>
        <v>2</v>
      </c>
      <c r="AA75" s="19">
        <f t="shared" ref="AA75:AA84" si="8">SUM(Y75:Z75)</f>
        <v>3</v>
      </c>
    </row>
    <row r="76" spans="1:27" x14ac:dyDescent="0.2">
      <c r="A76" s="34">
        <v>500901</v>
      </c>
      <c r="B76" s="6" t="s">
        <v>673</v>
      </c>
      <c r="C76" s="7" t="s">
        <v>499</v>
      </c>
      <c r="D76" s="6" t="s">
        <v>247</v>
      </c>
      <c r="E76" s="6" t="s">
        <v>16</v>
      </c>
      <c r="F76" s="14" t="s">
        <v>155</v>
      </c>
      <c r="G76" s="45"/>
      <c r="H76" s="6"/>
      <c r="I76" s="6"/>
      <c r="J76" s="6"/>
      <c r="K76" s="6"/>
      <c r="L76" s="6"/>
      <c r="M76" s="6"/>
      <c r="N76" s="6"/>
      <c r="O76" s="6"/>
      <c r="P76" s="6"/>
      <c r="Q76" s="6"/>
      <c r="R76" s="6"/>
      <c r="S76" s="6">
        <v>7</v>
      </c>
      <c r="T76" s="6">
        <v>2</v>
      </c>
      <c r="U76" s="6"/>
      <c r="V76" s="6"/>
      <c r="W76" s="6"/>
      <c r="X76" s="80"/>
      <c r="Y76" s="26">
        <f t="shared" si="6"/>
        <v>7</v>
      </c>
      <c r="Z76" s="14">
        <f t="shared" si="7"/>
        <v>2</v>
      </c>
      <c r="AA76" s="19">
        <f t="shared" si="8"/>
        <v>9</v>
      </c>
    </row>
    <row r="77" spans="1:27" x14ac:dyDescent="0.2">
      <c r="A77" s="34">
        <v>510201</v>
      </c>
      <c r="B77" s="6" t="s">
        <v>249</v>
      </c>
      <c r="C77" s="7" t="s">
        <v>499</v>
      </c>
      <c r="D77" s="6" t="s">
        <v>248</v>
      </c>
      <c r="E77" s="6" t="s">
        <v>473</v>
      </c>
      <c r="F77" s="14" t="s">
        <v>26</v>
      </c>
      <c r="G77" s="45"/>
      <c r="H77" s="6"/>
      <c r="I77" s="6"/>
      <c r="J77" s="6">
        <v>1</v>
      </c>
      <c r="K77" s="6"/>
      <c r="L77" s="6"/>
      <c r="M77" s="6"/>
      <c r="N77" s="6"/>
      <c r="O77" s="6"/>
      <c r="P77" s="6"/>
      <c r="Q77" s="6">
        <v>1</v>
      </c>
      <c r="R77" s="6">
        <v>3</v>
      </c>
      <c r="S77" s="6">
        <v>2</v>
      </c>
      <c r="T77" s="6">
        <v>55</v>
      </c>
      <c r="U77" s="6"/>
      <c r="V77" s="6">
        <v>7</v>
      </c>
      <c r="W77" s="6"/>
      <c r="X77" s="80"/>
      <c r="Y77" s="26">
        <f t="shared" si="6"/>
        <v>3</v>
      </c>
      <c r="Z77" s="14">
        <f t="shared" si="7"/>
        <v>66</v>
      </c>
      <c r="AA77" s="19">
        <f t="shared" si="8"/>
        <v>69</v>
      </c>
    </row>
    <row r="78" spans="1:27" x14ac:dyDescent="0.2">
      <c r="A78" s="34">
        <v>511005</v>
      </c>
      <c r="B78" s="6" t="s">
        <v>251</v>
      </c>
      <c r="C78" s="7" t="s">
        <v>499</v>
      </c>
      <c r="D78" s="6" t="s">
        <v>250</v>
      </c>
      <c r="E78" s="6" t="s">
        <v>37</v>
      </c>
      <c r="F78" s="14" t="s">
        <v>126</v>
      </c>
      <c r="G78" s="45"/>
      <c r="H78" s="6"/>
      <c r="I78" s="6">
        <v>1</v>
      </c>
      <c r="J78" s="6">
        <v>2</v>
      </c>
      <c r="K78" s="6"/>
      <c r="L78" s="6"/>
      <c r="M78" s="6"/>
      <c r="N78" s="6"/>
      <c r="O78" s="6"/>
      <c r="P78" s="6"/>
      <c r="Q78" s="6">
        <v>1</v>
      </c>
      <c r="R78" s="6">
        <v>1</v>
      </c>
      <c r="S78" s="6">
        <v>5</v>
      </c>
      <c r="T78" s="6">
        <v>8</v>
      </c>
      <c r="U78" s="6">
        <v>1</v>
      </c>
      <c r="V78" s="6">
        <v>5</v>
      </c>
      <c r="W78" s="6"/>
      <c r="X78" s="80"/>
      <c r="Y78" s="26">
        <f t="shared" si="6"/>
        <v>8</v>
      </c>
      <c r="Z78" s="14">
        <f t="shared" si="7"/>
        <v>16</v>
      </c>
      <c r="AA78" s="19">
        <f t="shared" si="8"/>
        <v>24</v>
      </c>
    </row>
    <row r="79" spans="1:27" x14ac:dyDescent="0.2">
      <c r="A79" s="34">
        <v>512003</v>
      </c>
      <c r="B79" s="6" t="s">
        <v>253</v>
      </c>
      <c r="C79" s="7" t="s">
        <v>499</v>
      </c>
      <c r="D79" s="6" t="s">
        <v>252</v>
      </c>
      <c r="E79" s="6" t="s">
        <v>48</v>
      </c>
      <c r="F79" s="14" t="s">
        <v>29</v>
      </c>
      <c r="G79" s="45">
        <v>1</v>
      </c>
      <c r="H79" s="6"/>
      <c r="I79" s="6"/>
      <c r="J79" s="6">
        <v>1</v>
      </c>
      <c r="K79" s="6"/>
      <c r="L79" s="6"/>
      <c r="M79" s="6"/>
      <c r="N79" s="6">
        <v>4</v>
      </c>
      <c r="O79" s="6"/>
      <c r="P79" s="6"/>
      <c r="Q79" s="6">
        <v>1</v>
      </c>
      <c r="R79" s="6">
        <v>1</v>
      </c>
      <c r="S79" s="6">
        <v>12</v>
      </c>
      <c r="T79" s="6">
        <v>19</v>
      </c>
      <c r="U79" s="6">
        <v>1</v>
      </c>
      <c r="V79" s="6"/>
      <c r="W79" s="6"/>
      <c r="X79" s="80"/>
      <c r="Y79" s="26">
        <f t="shared" si="6"/>
        <v>15</v>
      </c>
      <c r="Z79" s="14">
        <f t="shared" si="7"/>
        <v>25</v>
      </c>
      <c r="AA79" s="19">
        <f t="shared" si="8"/>
        <v>40</v>
      </c>
    </row>
    <row r="80" spans="1:27" x14ac:dyDescent="0.2">
      <c r="A80" s="34">
        <v>513101</v>
      </c>
      <c r="B80" s="6" t="s">
        <v>254</v>
      </c>
      <c r="C80" s="7" t="s">
        <v>499</v>
      </c>
      <c r="D80" s="6" t="s">
        <v>480</v>
      </c>
      <c r="E80" s="6" t="s">
        <v>473</v>
      </c>
      <c r="F80" s="14" t="s">
        <v>126</v>
      </c>
      <c r="G80" s="45"/>
      <c r="H80" s="6">
        <v>1</v>
      </c>
      <c r="I80" s="6"/>
      <c r="J80" s="6"/>
      <c r="K80" s="6"/>
      <c r="L80" s="6"/>
      <c r="M80" s="6"/>
      <c r="N80" s="6"/>
      <c r="O80" s="6"/>
      <c r="P80" s="6"/>
      <c r="Q80" s="6"/>
      <c r="R80" s="6">
        <v>2</v>
      </c>
      <c r="S80" s="6">
        <v>4</v>
      </c>
      <c r="T80" s="6">
        <v>27</v>
      </c>
      <c r="U80" s="6"/>
      <c r="V80" s="6">
        <v>1</v>
      </c>
      <c r="W80" s="6"/>
      <c r="X80" s="80"/>
      <c r="Y80" s="26">
        <f t="shared" si="6"/>
        <v>4</v>
      </c>
      <c r="Z80" s="14">
        <f t="shared" si="7"/>
        <v>31</v>
      </c>
      <c r="AA80" s="19">
        <f t="shared" si="8"/>
        <v>35</v>
      </c>
    </row>
    <row r="81" spans="1:27" x14ac:dyDescent="0.2">
      <c r="A81" s="34">
        <v>513801</v>
      </c>
      <c r="B81" s="6" t="s">
        <v>483</v>
      </c>
      <c r="C81" s="7" t="s">
        <v>499</v>
      </c>
      <c r="D81" s="6" t="s">
        <v>482</v>
      </c>
      <c r="E81" s="6" t="s">
        <v>481</v>
      </c>
      <c r="F81" s="14" t="s">
        <v>257</v>
      </c>
      <c r="G81" s="45">
        <v>1</v>
      </c>
      <c r="H81" s="6"/>
      <c r="I81" s="6">
        <v>3</v>
      </c>
      <c r="J81" s="6">
        <v>10</v>
      </c>
      <c r="K81" s="6"/>
      <c r="L81" s="6">
        <v>2</v>
      </c>
      <c r="M81" s="6">
        <v>1</v>
      </c>
      <c r="N81" s="6">
        <v>6</v>
      </c>
      <c r="O81" s="6"/>
      <c r="P81" s="6">
        <v>1</v>
      </c>
      <c r="Q81" s="6">
        <v>1</v>
      </c>
      <c r="R81" s="6">
        <v>7</v>
      </c>
      <c r="S81" s="6">
        <v>12</v>
      </c>
      <c r="T81" s="6">
        <v>131</v>
      </c>
      <c r="U81" s="6">
        <v>2</v>
      </c>
      <c r="V81" s="6">
        <v>16</v>
      </c>
      <c r="W81" s="6"/>
      <c r="X81" s="80">
        <v>2</v>
      </c>
      <c r="Y81" s="26">
        <f t="shared" si="6"/>
        <v>20</v>
      </c>
      <c r="Z81" s="14">
        <f t="shared" si="7"/>
        <v>175</v>
      </c>
      <c r="AA81" s="19">
        <f t="shared" si="8"/>
        <v>195</v>
      </c>
    </row>
    <row r="82" spans="1:27" x14ac:dyDescent="0.2">
      <c r="A82" s="34">
        <v>513801</v>
      </c>
      <c r="B82" s="6" t="s">
        <v>256</v>
      </c>
      <c r="C82" s="7" t="s">
        <v>499</v>
      </c>
      <c r="D82" s="6" t="s">
        <v>255</v>
      </c>
      <c r="E82" s="6" t="s">
        <v>39</v>
      </c>
      <c r="F82" s="14" t="s">
        <v>257</v>
      </c>
      <c r="G82" s="45"/>
      <c r="H82" s="6"/>
      <c r="I82" s="6">
        <v>1</v>
      </c>
      <c r="J82" s="6">
        <v>3</v>
      </c>
      <c r="K82" s="6"/>
      <c r="L82" s="6"/>
      <c r="M82" s="6"/>
      <c r="N82" s="6">
        <v>3</v>
      </c>
      <c r="O82" s="6"/>
      <c r="P82" s="6"/>
      <c r="Q82" s="6">
        <v>3</v>
      </c>
      <c r="R82" s="6">
        <v>7</v>
      </c>
      <c r="S82" s="6">
        <v>13</v>
      </c>
      <c r="T82" s="6">
        <v>144</v>
      </c>
      <c r="U82" s="6">
        <v>1</v>
      </c>
      <c r="V82" s="6">
        <v>7</v>
      </c>
      <c r="W82" s="6"/>
      <c r="X82" s="80">
        <v>6</v>
      </c>
      <c r="Y82" s="26">
        <f t="shared" si="6"/>
        <v>18</v>
      </c>
      <c r="Z82" s="14">
        <f t="shared" si="7"/>
        <v>170</v>
      </c>
      <c r="AA82" s="19">
        <f t="shared" si="8"/>
        <v>188</v>
      </c>
    </row>
    <row r="83" spans="1:27" x14ac:dyDescent="0.2">
      <c r="A83" s="34">
        <v>520101</v>
      </c>
      <c r="B83" s="6" t="s">
        <v>258</v>
      </c>
      <c r="C83" s="7" t="s">
        <v>499</v>
      </c>
      <c r="D83" s="6" t="s">
        <v>484</v>
      </c>
      <c r="E83" s="6" t="s">
        <v>475</v>
      </c>
      <c r="F83" s="14" t="s">
        <v>27</v>
      </c>
      <c r="G83" s="45"/>
      <c r="H83" s="6"/>
      <c r="I83" s="6">
        <v>1</v>
      </c>
      <c r="J83" s="6"/>
      <c r="K83" s="6"/>
      <c r="L83" s="6"/>
      <c r="M83" s="6"/>
      <c r="N83" s="6"/>
      <c r="O83" s="6"/>
      <c r="P83" s="6"/>
      <c r="Q83" s="6"/>
      <c r="R83" s="6"/>
      <c r="S83" s="6"/>
      <c r="T83" s="6">
        <v>2</v>
      </c>
      <c r="U83" s="6">
        <v>2</v>
      </c>
      <c r="V83" s="6">
        <v>1</v>
      </c>
      <c r="W83" s="6"/>
      <c r="X83" s="80"/>
      <c r="Y83" s="26">
        <f t="shared" si="6"/>
        <v>3</v>
      </c>
      <c r="Z83" s="14">
        <f t="shared" si="7"/>
        <v>3</v>
      </c>
      <c r="AA83" s="19">
        <f t="shared" si="8"/>
        <v>6</v>
      </c>
    </row>
    <row r="84" spans="1:27" x14ac:dyDescent="0.2">
      <c r="A84" s="34">
        <v>520201</v>
      </c>
      <c r="B84" s="6" t="s">
        <v>260</v>
      </c>
      <c r="C84" s="7" t="s">
        <v>499</v>
      </c>
      <c r="D84" s="6" t="s">
        <v>259</v>
      </c>
      <c r="E84" s="6" t="s">
        <v>30</v>
      </c>
      <c r="F84" s="14" t="s">
        <v>30</v>
      </c>
      <c r="G84" s="45"/>
      <c r="H84" s="6"/>
      <c r="I84" s="6"/>
      <c r="J84" s="6">
        <v>1</v>
      </c>
      <c r="K84" s="6"/>
      <c r="L84" s="6"/>
      <c r="M84" s="6">
        <v>1</v>
      </c>
      <c r="N84" s="6"/>
      <c r="O84" s="6"/>
      <c r="P84" s="6"/>
      <c r="Q84" s="6"/>
      <c r="R84" s="6">
        <v>3</v>
      </c>
      <c r="S84" s="6">
        <v>8</v>
      </c>
      <c r="T84" s="6">
        <v>7</v>
      </c>
      <c r="U84" s="6">
        <v>1</v>
      </c>
      <c r="V84" s="6"/>
      <c r="W84" s="6"/>
      <c r="X84" s="80"/>
      <c r="Y84" s="26">
        <f t="shared" si="6"/>
        <v>10</v>
      </c>
      <c r="Z84" s="14">
        <f t="shared" si="7"/>
        <v>11</v>
      </c>
      <c r="AA84" s="19">
        <f t="shared" si="8"/>
        <v>21</v>
      </c>
    </row>
    <row r="85" spans="1:27" x14ac:dyDescent="0.2">
      <c r="A85" s="34">
        <v>520201</v>
      </c>
      <c r="B85" s="6" t="s">
        <v>262</v>
      </c>
      <c r="C85" s="7" t="s">
        <v>499</v>
      </c>
      <c r="D85" s="6" t="s">
        <v>261</v>
      </c>
      <c r="E85" s="6" t="s">
        <v>30</v>
      </c>
      <c r="F85" s="14" t="s">
        <v>30</v>
      </c>
      <c r="G85" s="45"/>
      <c r="H85" s="6"/>
      <c r="I85" s="6">
        <v>1</v>
      </c>
      <c r="J85" s="6"/>
      <c r="K85" s="6"/>
      <c r="L85" s="6"/>
      <c r="M85" s="6"/>
      <c r="N85" s="6"/>
      <c r="O85" s="6"/>
      <c r="P85" s="6"/>
      <c r="Q85" s="6"/>
      <c r="R85" s="6"/>
      <c r="S85" s="6">
        <v>11</v>
      </c>
      <c r="T85" s="6">
        <v>8</v>
      </c>
      <c r="U85" s="6"/>
      <c r="V85" s="6"/>
      <c r="W85" s="6"/>
      <c r="X85" s="80"/>
      <c r="Y85" s="26">
        <f t="shared" si="4"/>
        <v>12</v>
      </c>
      <c r="Z85" s="14">
        <f t="shared" si="5"/>
        <v>8</v>
      </c>
      <c r="AA85" s="19">
        <f t="shared" si="3"/>
        <v>20</v>
      </c>
    </row>
    <row r="86" spans="1:27" x14ac:dyDescent="0.2">
      <c r="A86" s="34">
        <v>520203</v>
      </c>
      <c r="B86" s="6" t="s">
        <v>430</v>
      </c>
      <c r="C86" s="7" t="s">
        <v>499</v>
      </c>
      <c r="D86" s="6" t="s">
        <v>263</v>
      </c>
      <c r="E86" s="6" t="s">
        <v>30</v>
      </c>
      <c r="F86" s="14" t="s">
        <v>30</v>
      </c>
      <c r="G86" s="45"/>
      <c r="H86" s="6"/>
      <c r="I86" s="6">
        <v>2</v>
      </c>
      <c r="J86" s="6"/>
      <c r="K86" s="6"/>
      <c r="L86" s="6"/>
      <c r="M86" s="6"/>
      <c r="N86" s="6">
        <v>1</v>
      </c>
      <c r="O86" s="6"/>
      <c r="P86" s="6"/>
      <c r="Q86" s="6">
        <v>3</v>
      </c>
      <c r="R86" s="6"/>
      <c r="S86" s="6">
        <v>36</v>
      </c>
      <c r="T86" s="6">
        <v>12</v>
      </c>
      <c r="U86" s="6"/>
      <c r="V86" s="6">
        <v>1</v>
      </c>
      <c r="W86" s="6"/>
      <c r="X86" s="80">
        <v>2</v>
      </c>
      <c r="Y86" s="26">
        <f t="shared" si="4"/>
        <v>41</v>
      </c>
      <c r="Z86" s="14">
        <f t="shared" si="5"/>
        <v>16</v>
      </c>
      <c r="AA86" s="19">
        <f t="shared" si="3"/>
        <v>57</v>
      </c>
    </row>
    <row r="87" spans="1:27" x14ac:dyDescent="0.2">
      <c r="A87" s="34">
        <v>520301</v>
      </c>
      <c r="B87" s="6" t="s">
        <v>265</v>
      </c>
      <c r="C87" s="7" t="s">
        <v>499</v>
      </c>
      <c r="D87" s="6" t="s">
        <v>264</v>
      </c>
      <c r="E87" s="6" t="s">
        <v>30</v>
      </c>
      <c r="F87" s="14" t="s">
        <v>30</v>
      </c>
      <c r="G87" s="45">
        <v>2</v>
      </c>
      <c r="H87" s="6">
        <v>1</v>
      </c>
      <c r="I87" s="6">
        <v>3</v>
      </c>
      <c r="J87" s="6">
        <v>1</v>
      </c>
      <c r="K87" s="6"/>
      <c r="L87" s="6"/>
      <c r="M87" s="6">
        <v>3</v>
      </c>
      <c r="N87" s="6">
        <v>1</v>
      </c>
      <c r="O87" s="6"/>
      <c r="P87" s="6"/>
      <c r="Q87" s="6">
        <v>2</v>
      </c>
      <c r="R87" s="6">
        <v>6</v>
      </c>
      <c r="S87" s="6">
        <v>37</v>
      </c>
      <c r="T87" s="6">
        <v>24</v>
      </c>
      <c r="U87" s="6">
        <v>4</v>
      </c>
      <c r="V87" s="6">
        <v>4</v>
      </c>
      <c r="W87" s="6">
        <v>2</v>
      </c>
      <c r="X87" s="80">
        <v>1</v>
      </c>
      <c r="Y87" s="26">
        <f t="shared" si="4"/>
        <v>53</v>
      </c>
      <c r="Z87" s="14">
        <f t="shared" si="5"/>
        <v>38</v>
      </c>
      <c r="AA87" s="19">
        <f t="shared" si="3"/>
        <v>91</v>
      </c>
    </row>
    <row r="88" spans="1:27" x14ac:dyDescent="0.2">
      <c r="A88" s="34">
        <v>520801</v>
      </c>
      <c r="B88" s="6" t="s">
        <v>267</v>
      </c>
      <c r="C88" s="7" t="s">
        <v>499</v>
      </c>
      <c r="D88" s="6" t="s">
        <v>266</v>
      </c>
      <c r="E88" s="6" t="s">
        <v>30</v>
      </c>
      <c r="F88" s="14" t="s">
        <v>30</v>
      </c>
      <c r="G88" s="45">
        <v>6</v>
      </c>
      <c r="H88" s="6">
        <v>14</v>
      </c>
      <c r="I88" s="6"/>
      <c r="J88" s="6"/>
      <c r="K88" s="6"/>
      <c r="L88" s="6"/>
      <c r="M88" s="6"/>
      <c r="N88" s="6">
        <v>1</v>
      </c>
      <c r="O88" s="6"/>
      <c r="P88" s="6"/>
      <c r="Q88" s="6">
        <v>3</v>
      </c>
      <c r="R88" s="6"/>
      <c r="S88" s="6">
        <v>48</v>
      </c>
      <c r="T88" s="6">
        <v>5</v>
      </c>
      <c r="U88" s="6">
        <v>1</v>
      </c>
      <c r="V88" s="6">
        <v>1</v>
      </c>
      <c r="W88" s="6">
        <v>1</v>
      </c>
      <c r="X88" s="80"/>
      <c r="Y88" s="26">
        <f t="shared" si="4"/>
        <v>59</v>
      </c>
      <c r="Z88" s="14">
        <f t="shared" si="5"/>
        <v>21</v>
      </c>
      <c r="AA88" s="19">
        <f t="shared" si="3"/>
        <v>80</v>
      </c>
    </row>
    <row r="89" spans="1:27" x14ac:dyDescent="0.2">
      <c r="A89" s="34">
        <v>521101</v>
      </c>
      <c r="B89" s="6" t="s">
        <v>269</v>
      </c>
      <c r="C89" s="7" t="s">
        <v>499</v>
      </c>
      <c r="D89" s="6" t="s">
        <v>268</v>
      </c>
      <c r="E89" s="110" t="s">
        <v>30</v>
      </c>
      <c r="F89" s="14" t="s">
        <v>30</v>
      </c>
      <c r="G89" s="45">
        <v>2</v>
      </c>
      <c r="H89" s="6"/>
      <c r="I89" s="6"/>
      <c r="J89" s="6"/>
      <c r="K89" s="6"/>
      <c r="L89" s="6"/>
      <c r="M89" s="6"/>
      <c r="N89" s="6"/>
      <c r="O89" s="6"/>
      <c r="P89" s="6"/>
      <c r="Q89" s="6"/>
      <c r="R89" s="6"/>
      <c r="S89" s="6">
        <v>3</v>
      </c>
      <c r="T89" s="6">
        <v>1</v>
      </c>
      <c r="U89" s="6"/>
      <c r="V89" s="6"/>
      <c r="W89" s="6"/>
      <c r="X89" s="80"/>
      <c r="Y89" s="26">
        <f t="shared" si="4"/>
        <v>5</v>
      </c>
      <c r="Z89" s="14">
        <f t="shared" si="5"/>
        <v>1</v>
      </c>
      <c r="AA89" s="19">
        <f t="shared" si="3"/>
        <v>6</v>
      </c>
    </row>
    <row r="90" spans="1:27" x14ac:dyDescent="0.2">
      <c r="A90" s="34">
        <v>521401</v>
      </c>
      <c r="B90" s="6" t="s">
        <v>271</v>
      </c>
      <c r="C90" s="7" t="s">
        <v>499</v>
      </c>
      <c r="D90" s="6" t="s">
        <v>270</v>
      </c>
      <c r="E90" s="110" t="s">
        <v>30</v>
      </c>
      <c r="F90" s="14" t="s">
        <v>30</v>
      </c>
      <c r="G90" s="45"/>
      <c r="H90" s="6"/>
      <c r="I90" s="6">
        <v>4</v>
      </c>
      <c r="J90" s="6"/>
      <c r="K90" s="6"/>
      <c r="L90" s="6"/>
      <c r="M90" s="6"/>
      <c r="N90" s="6">
        <v>2</v>
      </c>
      <c r="O90" s="6"/>
      <c r="P90" s="6"/>
      <c r="Q90" s="6">
        <v>1</v>
      </c>
      <c r="R90" s="6">
        <v>1</v>
      </c>
      <c r="S90" s="6">
        <v>21</v>
      </c>
      <c r="T90" s="6">
        <v>33</v>
      </c>
      <c r="U90" s="6"/>
      <c r="V90" s="6">
        <v>1</v>
      </c>
      <c r="W90" s="6"/>
      <c r="X90" s="80">
        <v>1</v>
      </c>
      <c r="Y90" s="26">
        <f t="shared" si="4"/>
        <v>26</v>
      </c>
      <c r="Z90" s="14">
        <f t="shared" si="5"/>
        <v>38</v>
      </c>
      <c r="AA90" s="19">
        <f t="shared" si="3"/>
        <v>64</v>
      </c>
    </row>
    <row r="91" spans="1:27" x14ac:dyDescent="0.2">
      <c r="A91" s="34">
        <v>521904</v>
      </c>
      <c r="B91" s="6" t="s">
        <v>272</v>
      </c>
      <c r="C91" s="7" t="s">
        <v>499</v>
      </c>
      <c r="D91" s="6" t="s">
        <v>485</v>
      </c>
      <c r="E91" s="6" t="s">
        <v>30</v>
      </c>
      <c r="F91" s="14" t="s">
        <v>26</v>
      </c>
      <c r="G91" s="45"/>
      <c r="H91" s="6"/>
      <c r="I91" s="6"/>
      <c r="J91" s="6"/>
      <c r="K91" s="6"/>
      <c r="L91" s="6"/>
      <c r="M91" s="6"/>
      <c r="N91" s="6"/>
      <c r="O91" s="6"/>
      <c r="P91" s="6"/>
      <c r="Q91" s="6"/>
      <c r="R91" s="6"/>
      <c r="S91" s="6">
        <v>1</v>
      </c>
      <c r="T91" s="6">
        <v>3</v>
      </c>
      <c r="U91" s="6">
        <v>1</v>
      </c>
      <c r="V91" s="6"/>
      <c r="W91" s="6"/>
      <c r="X91" s="80"/>
      <c r="Y91" s="26">
        <f t="shared" si="4"/>
        <v>2</v>
      </c>
      <c r="Z91" s="14">
        <f t="shared" si="5"/>
        <v>3</v>
      </c>
      <c r="AA91" s="19">
        <f t="shared" si="3"/>
        <v>5</v>
      </c>
    </row>
    <row r="92" spans="1:27" x14ac:dyDescent="0.2">
      <c r="A92" s="35">
        <v>540101</v>
      </c>
      <c r="B92" s="111" t="s">
        <v>416</v>
      </c>
      <c r="C92" s="16" t="s">
        <v>499</v>
      </c>
      <c r="D92" s="15" t="s">
        <v>273</v>
      </c>
      <c r="E92" s="15" t="s">
        <v>16</v>
      </c>
      <c r="F92" s="17" t="s">
        <v>138</v>
      </c>
      <c r="G92" s="46"/>
      <c r="H92" s="15"/>
      <c r="I92" s="15"/>
      <c r="J92" s="15"/>
      <c r="K92" s="15"/>
      <c r="L92" s="15"/>
      <c r="M92" s="15"/>
      <c r="N92" s="15"/>
      <c r="O92" s="15"/>
      <c r="P92" s="15"/>
      <c r="Q92" s="15"/>
      <c r="R92" s="15">
        <v>1</v>
      </c>
      <c r="S92" s="15">
        <v>19</v>
      </c>
      <c r="T92" s="15">
        <v>5</v>
      </c>
      <c r="U92" s="15">
        <v>2</v>
      </c>
      <c r="V92" s="15"/>
      <c r="W92" s="15"/>
      <c r="X92" s="81"/>
      <c r="Y92" s="27">
        <f t="shared" si="4"/>
        <v>21</v>
      </c>
      <c r="Z92" s="17">
        <f t="shared" si="5"/>
        <v>6</v>
      </c>
      <c r="AA92" s="19">
        <f t="shared" si="3"/>
        <v>27</v>
      </c>
    </row>
    <row r="93" spans="1:27" s="19" customFormat="1" x14ac:dyDescent="0.2">
      <c r="A93" s="20" t="s">
        <v>1</v>
      </c>
      <c r="G93" s="19">
        <f t="shared" ref="G93:AA93" si="9">SUM(G7:G92)</f>
        <v>23</v>
      </c>
      <c r="H93" s="19">
        <f t="shared" si="9"/>
        <v>30</v>
      </c>
      <c r="I93" s="19">
        <f t="shared" si="9"/>
        <v>61</v>
      </c>
      <c r="J93" s="19">
        <f t="shared" si="9"/>
        <v>67</v>
      </c>
      <c r="K93" s="19">
        <f t="shared" si="9"/>
        <v>0</v>
      </c>
      <c r="L93" s="19">
        <f t="shared" si="9"/>
        <v>4</v>
      </c>
      <c r="M93" s="19">
        <f t="shared" si="9"/>
        <v>41</v>
      </c>
      <c r="N93" s="19">
        <f t="shared" si="9"/>
        <v>64</v>
      </c>
      <c r="O93" s="19">
        <f t="shared" si="9"/>
        <v>1</v>
      </c>
      <c r="P93" s="19">
        <f t="shared" si="9"/>
        <v>1</v>
      </c>
      <c r="Q93" s="19">
        <f t="shared" si="9"/>
        <v>86</v>
      </c>
      <c r="R93" s="19">
        <f t="shared" si="9"/>
        <v>153</v>
      </c>
      <c r="S93" s="19">
        <f t="shared" si="9"/>
        <v>977</v>
      </c>
      <c r="T93" s="19">
        <f t="shared" si="9"/>
        <v>1377</v>
      </c>
      <c r="U93" s="19">
        <f t="shared" si="9"/>
        <v>76</v>
      </c>
      <c r="V93" s="19">
        <f t="shared" si="9"/>
        <v>101</v>
      </c>
      <c r="W93" s="19">
        <f t="shared" si="9"/>
        <v>30</v>
      </c>
      <c r="X93" s="19">
        <f t="shared" si="9"/>
        <v>52</v>
      </c>
      <c r="Y93" s="19">
        <f t="shared" si="9"/>
        <v>1295</v>
      </c>
      <c r="Z93" s="19">
        <f t="shared" si="9"/>
        <v>1849</v>
      </c>
      <c r="AA93" s="19">
        <f t="shared" si="9"/>
        <v>3144</v>
      </c>
    </row>
    <row r="94" spans="1:27" s="19" customFormat="1" x14ac:dyDescent="0.2">
      <c r="A94" s="20"/>
    </row>
    <row r="95" spans="1:27" s="19" customFormat="1" x14ac:dyDescent="0.2">
      <c r="A95" s="20"/>
    </row>
    <row r="96" spans="1:27" x14ac:dyDescent="0.2">
      <c r="A96" s="2" t="s">
        <v>7</v>
      </c>
      <c r="C96" s="1"/>
      <c r="D96" s="40"/>
      <c r="E96" s="1"/>
      <c r="F96" s="1"/>
    </row>
    <row r="97" spans="1:27" x14ac:dyDescent="0.2">
      <c r="A97" s="2" t="s">
        <v>651</v>
      </c>
      <c r="C97" s="1"/>
      <c r="D97" s="40"/>
      <c r="E97" s="1"/>
      <c r="F97" s="1"/>
    </row>
    <row r="98" spans="1:27" x14ac:dyDescent="0.2">
      <c r="A98" s="2" t="s">
        <v>664</v>
      </c>
      <c r="D98" s="40"/>
      <c r="E98" s="1"/>
      <c r="F98" s="1"/>
    </row>
    <row r="99" spans="1:27" x14ac:dyDescent="0.2">
      <c r="A99" s="2"/>
      <c r="C99" s="2" t="s">
        <v>14</v>
      </c>
      <c r="D99" s="40"/>
      <c r="E99" s="1"/>
      <c r="F99" s="1"/>
    </row>
    <row r="100" spans="1:27" x14ac:dyDescent="0.2">
      <c r="A100" s="40"/>
      <c r="C100" s="1"/>
      <c r="D100" s="40"/>
      <c r="E100" s="1"/>
      <c r="F100" s="1"/>
      <c r="G100" s="253" t="s">
        <v>8</v>
      </c>
      <c r="H100" s="253"/>
      <c r="I100" s="253" t="s">
        <v>10</v>
      </c>
      <c r="J100" s="253"/>
      <c r="K100" s="253" t="s">
        <v>9</v>
      </c>
      <c r="L100" s="253"/>
      <c r="M100" s="253" t="s">
        <v>118</v>
      </c>
      <c r="N100" s="253"/>
      <c r="O100" s="254" t="s">
        <v>119</v>
      </c>
      <c r="P100" s="255"/>
      <c r="Q100" s="253" t="s">
        <v>3</v>
      </c>
      <c r="R100" s="253"/>
      <c r="S100" s="253" t="s">
        <v>4</v>
      </c>
      <c r="T100" s="253"/>
      <c r="U100" s="253" t="s">
        <v>5</v>
      </c>
      <c r="V100" s="253"/>
      <c r="W100" s="254" t="s">
        <v>88</v>
      </c>
      <c r="X100" s="255"/>
      <c r="Y100" s="253" t="s">
        <v>12</v>
      </c>
      <c r="Z100" s="253"/>
    </row>
    <row r="101" spans="1:27" x14ac:dyDescent="0.2">
      <c r="A101" s="3" t="s">
        <v>87</v>
      </c>
      <c r="B101" s="4" t="s">
        <v>50</v>
      </c>
      <c r="C101" s="5" t="s">
        <v>2</v>
      </c>
      <c r="D101" s="41" t="s">
        <v>51</v>
      </c>
      <c r="E101" s="5" t="s">
        <v>32</v>
      </c>
      <c r="F101" s="5" t="s">
        <v>33</v>
      </c>
      <c r="G101" s="33" t="s">
        <v>0</v>
      </c>
      <c r="H101" s="33" t="s">
        <v>6</v>
      </c>
      <c r="I101" s="33" t="s">
        <v>0</v>
      </c>
      <c r="J101" s="33" t="s">
        <v>6</v>
      </c>
      <c r="K101" s="33" t="s">
        <v>0</v>
      </c>
      <c r="L101" s="33" t="s">
        <v>6</v>
      </c>
      <c r="M101" s="33" t="s">
        <v>0</v>
      </c>
      <c r="N101" s="33" t="s">
        <v>6</v>
      </c>
      <c r="O101" s="33" t="s">
        <v>0</v>
      </c>
      <c r="P101" s="33" t="s">
        <v>6</v>
      </c>
      <c r="Q101" s="33" t="s">
        <v>0</v>
      </c>
      <c r="R101" s="33" t="s">
        <v>6</v>
      </c>
      <c r="S101" s="33" t="s">
        <v>0</v>
      </c>
      <c r="T101" s="33" t="s">
        <v>6</v>
      </c>
      <c r="U101" s="33" t="s">
        <v>0</v>
      </c>
      <c r="V101" s="33" t="s">
        <v>6</v>
      </c>
      <c r="W101" s="33" t="s">
        <v>0</v>
      </c>
      <c r="X101" s="33" t="s">
        <v>6</v>
      </c>
      <c r="Y101" s="33" t="s">
        <v>0</v>
      </c>
      <c r="Z101" s="33" t="s">
        <v>6</v>
      </c>
      <c r="AA101" s="32" t="s">
        <v>1</v>
      </c>
    </row>
    <row r="102" spans="1:27" x14ac:dyDescent="0.2">
      <c r="A102" s="248" t="s">
        <v>415</v>
      </c>
      <c r="B102" s="11" t="s">
        <v>279</v>
      </c>
      <c r="C102" s="12" t="s">
        <v>501</v>
      </c>
      <c r="D102" s="11" t="s">
        <v>95</v>
      </c>
      <c r="E102" s="11" t="s">
        <v>41</v>
      </c>
      <c r="F102" s="13" t="s">
        <v>126</v>
      </c>
      <c r="G102" s="47">
        <v>2</v>
      </c>
      <c r="H102" s="11"/>
      <c r="I102" s="11">
        <v>1</v>
      </c>
      <c r="J102" s="11"/>
      <c r="K102" s="11"/>
      <c r="L102" s="11"/>
      <c r="M102" s="11">
        <v>1</v>
      </c>
      <c r="N102" s="11">
        <v>3</v>
      </c>
      <c r="O102" s="11"/>
      <c r="P102" s="11"/>
      <c r="Q102" s="11"/>
      <c r="R102" s="11"/>
      <c r="S102" s="11">
        <v>5</v>
      </c>
      <c r="T102" s="11">
        <v>8</v>
      </c>
      <c r="U102" s="11">
        <v>1</v>
      </c>
      <c r="V102" s="11"/>
      <c r="W102" s="11"/>
      <c r="X102" s="79"/>
      <c r="Y102" s="25">
        <f t="shared" si="4"/>
        <v>10</v>
      </c>
      <c r="Z102" s="13">
        <f t="shared" si="5"/>
        <v>11</v>
      </c>
      <c r="AA102" s="19">
        <f t="shared" si="3"/>
        <v>21</v>
      </c>
    </row>
    <row r="103" spans="1:27" x14ac:dyDescent="0.2">
      <c r="A103" s="249" t="s">
        <v>412</v>
      </c>
      <c r="B103" s="6" t="s">
        <v>281</v>
      </c>
      <c r="C103" s="7" t="s">
        <v>501</v>
      </c>
      <c r="D103" s="6" t="s">
        <v>280</v>
      </c>
      <c r="E103" s="6" t="s">
        <v>40</v>
      </c>
      <c r="F103" s="14" t="s">
        <v>138</v>
      </c>
      <c r="G103" s="45"/>
      <c r="H103" s="6"/>
      <c r="I103" s="6"/>
      <c r="J103" s="6"/>
      <c r="K103" s="6"/>
      <c r="L103" s="6">
        <v>1</v>
      </c>
      <c r="M103" s="6"/>
      <c r="N103" s="6">
        <v>1</v>
      </c>
      <c r="O103" s="6"/>
      <c r="P103" s="6"/>
      <c r="Q103" s="6"/>
      <c r="R103" s="6"/>
      <c r="S103" s="6">
        <v>1</v>
      </c>
      <c r="T103" s="6">
        <v>2</v>
      </c>
      <c r="U103" s="6"/>
      <c r="V103" s="6"/>
      <c r="W103" s="6"/>
      <c r="X103" s="80"/>
      <c r="Y103" s="26">
        <f t="shared" si="4"/>
        <v>1</v>
      </c>
      <c r="Z103" s="14">
        <f t="shared" si="5"/>
        <v>4</v>
      </c>
      <c r="AA103" s="19">
        <f t="shared" si="3"/>
        <v>5</v>
      </c>
    </row>
    <row r="104" spans="1:27" x14ac:dyDescent="0.2">
      <c r="A104" s="109">
        <v>110101</v>
      </c>
      <c r="B104" s="6" t="s">
        <v>283</v>
      </c>
      <c r="C104" s="7" t="s">
        <v>501</v>
      </c>
      <c r="D104" s="6" t="s">
        <v>282</v>
      </c>
      <c r="E104" s="6" t="s">
        <v>40</v>
      </c>
      <c r="F104" s="14" t="s">
        <v>150</v>
      </c>
      <c r="G104" s="45"/>
      <c r="H104" s="6">
        <v>2</v>
      </c>
      <c r="I104" s="6"/>
      <c r="J104" s="6">
        <v>1</v>
      </c>
      <c r="K104" s="6"/>
      <c r="L104" s="6"/>
      <c r="M104" s="6">
        <v>3</v>
      </c>
      <c r="N104" s="6">
        <v>2</v>
      </c>
      <c r="O104" s="6"/>
      <c r="P104" s="6"/>
      <c r="Q104" s="6"/>
      <c r="R104" s="6"/>
      <c r="S104" s="6">
        <v>2</v>
      </c>
      <c r="T104" s="6"/>
      <c r="U104" s="6"/>
      <c r="V104" s="6"/>
      <c r="W104" s="6"/>
      <c r="X104" s="80"/>
      <c r="Y104" s="26">
        <f t="shared" si="4"/>
        <v>5</v>
      </c>
      <c r="Z104" s="14">
        <f t="shared" si="5"/>
        <v>5</v>
      </c>
      <c r="AA104" s="19">
        <f t="shared" si="3"/>
        <v>10</v>
      </c>
    </row>
    <row r="105" spans="1:27" x14ac:dyDescent="0.2">
      <c r="A105" s="109">
        <v>111003</v>
      </c>
      <c r="B105" s="6" t="s">
        <v>498</v>
      </c>
      <c r="C105" s="7" t="s">
        <v>501</v>
      </c>
      <c r="D105" s="6" t="s">
        <v>497</v>
      </c>
      <c r="E105" s="6" t="s">
        <v>40</v>
      </c>
      <c r="F105" s="14" t="s">
        <v>150</v>
      </c>
      <c r="G105" s="45"/>
      <c r="H105" s="6"/>
      <c r="I105" s="6">
        <v>2</v>
      </c>
      <c r="J105" s="6"/>
      <c r="K105" s="6"/>
      <c r="L105" s="6"/>
      <c r="M105" s="6"/>
      <c r="N105" s="6"/>
      <c r="O105" s="6"/>
      <c r="P105" s="6"/>
      <c r="Q105" s="6"/>
      <c r="R105" s="6">
        <v>1</v>
      </c>
      <c r="S105" s="6">
        <v>13</v>
      </c>
      <c r="T105" s="6">
        <v>2</v>
      </c>
      <c r="U105" s="6">
        <v>2</v>
      </c>
      <c r="V105" s="6"/>
      <c r="W105" s="6"/>
      <c r="X105" s="80"/>
      <c r="Y105" s="26">
        <f t="shared" si="4"/>
        <v>17</v>
      </c>
      <c r="Z105" s="14">
        <f t="shared" si="5"/>
        <v>3</v>
      </c>
      <c r="AA105" s="19">
        <f t="shared" si="3"/>
        <v>20</v>
      </c>
    </row>
    <row r="106" spans="1:27" x14ac:dyDescent="0.2">
      <c r="A106" s="109">
        <v>130101</v>
      </c>
      <c r="B106" s="6" t="s">
        <v>285</v>
      </c>
      <c r="C106" s="7" t="s">
        <v>501</v>
      </c>
      <c r="D106" s="6" t="s">
        <v>284</v>
      </c>
      <c r="E106" s="6" t="s">
        <v>488</v>
      </c>
      <c r="F106" s="14" t="s">
        <v>26</v>
      </c>
      <c r="G106" s="45"/>
      <c r="H106" s="6"/>
      <c r="I106" s="6"/>
      <c r="J106" s="6"/>
      <c r="K106" s="6"/>
      <c r="L106" s="6"/>
      <c r="M106" s="6"/>
      <c r="N106" s="6">
        <v>3</v>
      </c>
      <c r="O106" s="6"/>
      <c r="P106" s="6"/>
      <c r="Q106" s="6"/>
      <c r="R106" s="6"/>
      <c r="S106" s="6">
        <v>3</v>
      </c>
      <c r="T106" s="6">
        <v>15</v>
      </c>
      <c r="U106" s="6"/>
      <c r="V106" s="6"/>
      <c r="W106" s="6"/>
      <c r="X106" s="80"/>
      <c r="Y106" s="26">
        <f t="shared" si="4"/>
        <v>3</v>
      </c>
      <c r="Z106" s="14">
        <f t="shared" si="5"/>
        <v>18</v>
      </c>
      <c r="AA106" s="19">
        <f t="shared" si="3"/>
        <v>21</v>
      </c>
    </row>
    <row r="107" spans="1:27" x14ac:dyDescent="0.2">
      <c r="A107" s="109">
        <v>130101</v>
      </c>
      <c r="B107" s="6" t="s">
        <v>275</v>
      </c>
      <c r="C107" s="7" t="s">
        <v>501</v>
      </c>
      <c r="D107" s="6" t="s">
        <v>274</v>
      </c>
      <c r="E107" s="6" t="s">
        <v>488</v>
      </c>
      <c r="F107" s="14" t="s">
        <v>26</v>
      </c>
      <c r="G107" s="45"/>
      <c r="H107" s="6"/>
      <c r="I107" s="6"/>
      <c r="J107" s="6"/>
      <c r="K107" s="6"/>
      <c r="L107" s="6">
        <v>1</v>
      </c>
      <c r="M107" s="6"/>
      <c r="N107" s="6">
        <v>2</v>
      </c>
      <c r="O107" s="6"/>
      <c r="P107" s="6"/>
      <c r="Q107" s="6">
        <v>1</v>
      </c>
      <c r="R107" s="6"/>
      <c r="S107" s="6">
        <v>3</v>
      </c>
      <c r="T107" s="6">
        <v>9</v>
      </c>
      <c r="U107" s="6"/>
      <c r="V107" s="6">
        <v>2</v>
      </c>
      <c r="W107" s="6"/>
      <c r="X107" s="80"/>
      <c r="Y107" s="26">
        <f t="shared" si="4"/>
        <v>4</v>
      </c>
      <c r="Z107" s="14">
        <f t="shared" si="5"/>
        <v>14</v>
      </c>
      <c r="AA107" s="19">
        <f t="shared" si="3"/>
        <v>18</v>
      </c>
    </row>
    <row r="108" spans="1:27" x14ac:dyDescent="0.2">
      <c r="A108" s="97">
        <v>131001</v>
      </c>
      <c r="B108" s="6" t="s">
        <v>287</v>
      </c>
      <c r="C108" s="7" t="s">
        <v>501</v>
      </c>
      <c r="D108" s="6" t="s">
        <v>286</v>
      </c>
      <c r="E108" s="6" t="s">
        <v>488</v>
      </c>
      <c r="F108" s="14" t="s">
        <v>26</v>
      </c>
      <c r="G108" s="45"/>
      <c r="H108" s="6"/>
      <c r="I108" s="6"/>
      <c r="J108" s="6"/>
      <c r="K108" s="6"/>
      <c r="L108" s="6"/>
      <c r="M108" s="6"/>
      <c r="N108" s="6"/>
      <c r="O108" s="6"/>
      <c r="P108" s="6"/>
      <c r="Q108" s="6"/>
      <c r="R108" s="6"/>
      <c r="S108" s="6"/>
      <c r="T108" s="6">
        <v>3</v>
      </c>
      <c r="U108" s="6"/>
      <c r="V108" s="6"/>
      <c r="W108" s="6"/>
      <c r="X108" s="80"/>
      <c r="Y108" s="26">
        <f t="shared" si="4"/>
        <v>0</v>
      </c>
      <c r="Z108" s="14">
        <f t="shared" si="5"/>
        <v>3</v>
      </c>
      <c r="AA108" s="19">
        <f t="shared" si="3"/>
        <v>3</v>
      </c>
    </row>
    <row r="109" spans="1:27" x14ac:dyDescent="0.2">
      <c r="A109" s="97">
        <v>131401</v>
      </c>
      <c r="B109" s="6" t="s">
        <v>681</v>
      </c>
      <c r="C109" s="7" t="s">
        <v>501</v>
      </c>
      <c r="D109" s="6" t="s">
        <v>680</v>
      </c>
      <c r="E109" s="6" t="s">
        <v>488</v>
      </c>
      <c r="F109" s="14" t="s">
        <v>682</v>
      </c>
      <c r="G109" s="45"/>
      <c r="H109" s="6"/>
      <c r="I109" s="6"/>
      <c r="J109" s="6"/>
      <c r="K109" s="6"/>
      <c r="L109" s="6">
        <v>1</v>
      </c>
      <c r="M109" s="6"/>
      <c r="N109" s="6"/>
      <c r="O109" s="6"/>
      <c r="P109" s="6"/>
      <c r="Q109" s="6"/>
      <c r="R109" s="6">
        <v>1</v>
      </c>
      <c r="S109" s="6">
        <v>2</v>
      </c>
      <c r="T109" s="6">
        <v>8</v>
      </c>
      <c r="U109" s="6"/>
      <c r="V109" s="6"/>
      <c r="W109" s="6"/>
      <c r="X109" s="80"/>
      <c r="Y109" s="26">
        <f t="shared" si="4"/>
        <v>2</v>
      </c>
      <c r="Z109" s="14">
        <f t="shared" si="5"/>
        <v>10</v>
      </c>
      <c r="AA109" s="19">
        <f t="shared" si="3"/>
        <v>12</v>
      </c>
    </row>
    <row r="110" spans="1:27" x14ac:dyDescent="0.2">
      <c r="A110" s="179">
        <v>140701</v>
      </c>
      <c r="B110" s="180" t="s">
        <v>289</v>
      </c>
      <c r="C110" s="7" t="s">
        <v>501</v>
      </c>
      <c r="D110" s="182" t="s">
        <v>288</v>
      </c>
      <c r="E110" s="181" t="s">
        <v>43</v>
      </c>
      <c r="F110" s="183" t="s">
        <v>158</v>
      </c>
      <c r="G110" s="195"/>
      <c r="H110" s="185"/>
      <c r="I110" s="185"/>
      <c r="J110" s="185"/>
      <c r="K110" s="185"/>
      <c r="L110" s="185"/>
      <c r="M110" s="185"/>
      <c r="N110" s="185"/>
      <c r="O110" s="185"/>
      <c r="P110" s="185"/>
      <c r="Q110" s="185"/>
      <c r="R110" s="185">
        <v>1</v>
      </c>
      <c r="S110" s="185">
        <v>2</v>
      </c>
      <c r="T110" s="185"/>
      <c r="U110" s="185"/>
      <c r="V110" s="185"/>
      <c r="W110" s="185"/>
      <c r="X110" s="196"/>
      <c r="Y110" s="26">
        <f>G110+I110+K110+M110+O110+Q110+S110+U110+W110</f>
        <v>2</v>
      </c>
      <c r="Z110" s="14">
        <f>H110+J110+L110+N110+P110+R110+T110+V110+X110</f>
        <v>1</v>
      </c>
      <c r="AA110" s="19">
        <f>SUM(Y110:Z110)</f>
        <v>3</v>
      </c>
    </row>
    <row r="111" spans="1:27" x14ac:dyDescent="0.2">
      <c r="A111" s="97">
        <v>140801</v>
      </c>
      <c r="B111" s="6" t="s">
        <v>291</v>
      </c>
      <c r="C111" s="7" t="s">
        <v>501</v>
      </c>
      <c r="D111" s="6" t="s">
        <v>290</v>
      </c>
      <c r="E111" s="6" t="s">
        <v>43</v>
      </c>
      <c r="F111" s="14" t="s">
        <v>158</v>
      </c>
      <c r="G111" s="45"/>
      <c r="H111" s="6"/>
      <c r="I111" s="6">
        <v>1</v>
      </c>
      <c r="J111" s="6"/>
      <c r="K111" s="6"/>
      <c r="L111" s="6"/>
      <c r="M111" s="6">
        <v>1</v>
      </c>
      <c r="N111" s="6">
        <v>1</v>
      </c>
      <c r="O111" s="6"/>
      <c r="P111" s="6"/>
      <c r="Q111" s="6"/>
      <c r="R111" s="6"/>
      <c r="S111" s="6">
        <v>6</v>
      </c>
      <c r="T111" s="6"/>
      <c r="U111" s="6"/>
      <c r="V111" s="6"/>
      <c r="W111" s="6"/>
      <c r="X111" s="80"/>
      <c r="Y111" s="26">
        <f t="shared" si="4"/>
        <v>8</v>
      </c>
      <c r="Z111" s="14">
        <f t="shared" si="5"/>
        <v>1</v>
      </c>
      <c r="AA111" s="19">
        <f t="shared" si="3"/>
        <v>9</v>
      </c>
    </row>
    <row r="112" spans="1:27" x14ac:dyDescent="0.2">
      <c r="A112" s="34">
        <v>141001</v>
      </c>
      <c r="B112" s="6" t="s">
        <v>293</v>
      </c>
      <c r="C112" s="7" t="s">
        <v>501</v>
      </c>
      <c r="D112" s="6" t="s">
        <v>292</v>
      </c>
      <c r="E112" s="6" t="s">
        <v>43</v>
      </c>
      <c r="F112" s="14" t="s">
        <v>158</v>
      </c>
      <c r="G112" s="45"/>
      <c r="H112" s="6"/>
      <c r="I112" s="6">
        <v>1</v>
      </c>
      <c r="J112" s="6"/>
      <c r="K112" s="6"/>
      <c r="L112" s="6"/>
      <c r="M112" s="6">
        <v>1</v>
      </c>
      <c r="N112" s="6"/>
      <c r="O112" s="6"/>
      <c r="P112" s="6"/>
      <c r="Q112" s="6">
        <v>1</v>
      </c>
      <c r="R112" s="6"/>
      <c r="S112" s="6">
        <v>9</v>
      </c>
      <c r="T112" s="6"/>
      <c r="U112" s="6"/>
      <c r="V112" s="6">
        <v>1</v>
      </c>
      <c r="W112" s="6">
        <v>1</v>
      </c>
      <c r="X112" s="80"/>
      <c r="Y112" s="26">
        <f t="shared" si="4"/>
        <v>13</v>
      </c>
      <c r="Z112" s="14">
        <f t="shared" si="5"/>
        <v>1</v>
      </c>
      <c r="AA112" s="19">
        <f t="shared" si="3"/>
        <v>14</v>
      </c>
    </row>
    <row r="113" spans="1:27" x14ac:dyDescent="0.2">
      <c r="A113" s="34">
        <v>141901</v>
      </c>
      <c r="B113" s="6" t="s">
        <v>295</v>
      </c>
      <c r="C113" s="7" t="s">
        <v>501</v>
      </c>
      <c r="D113" s="6" t="s">
        <v>294</v>
      </c>
      <c r="E113" s="6" t="s">
        <v>43</v>
      </c>
      <c r="F113" s="14" t="s">
        <v>158</v>
      </c>
      <c r="G113" s="45"/>
      <c r="H113" s="6"/>
      <c r="I113" s="6">
        <v>1</v>
      </c>
      <c r="J113" s="6"/>
      <c r="K113" s="6"/>
      <c r="L113" s="6"/>
      <c r="M113" s="6"/>
      <c r="N113" s="6"/>
      <c r="O113" s="6"/>
      <c r="P113" s="6"/>
      <c r="Q113" s="6"/>
      <c r="R113" s="6"/>
      <c r="S113" s="6">
        <v>3</v>
      </c>
      <c r="T113" s="6">
        <v>1</v>
      </c>
      <c r="U113" s="6">
        <v>2</v>
      </c>
      <c r="V113" s="6"/>
      <c r="W113" s="6"/>
      <c r="X113" s="80"/>
      <c r="Y113" s="26">
        <f t="shared" si="4"/>
        <v>6</v>
      </c>
      <c r="Z113" s="14">
        <f t="shared" si="5"/>
        <v>1</v>
      </c>
      <c r="AA113" s="19">
        <f t="shared" si="3"/>
        <v>7</v>
      </c>
    </row>
    <row r="114" spans="1:27" x14ac:dyDescent="0.2">
      <c r="A114" s="34">
        <v>142401</v>
      </c>
      <c r="B114" s="6" t="s">
        <v>297</v>
      </c>
      <c r="C114" s="7" t="s">
        <v>501</v>
      </c>
      <c r="D114" s="6" t="s">
        <v>296</v>
      </c>
      <c r="E114" s="6" t="s">
        <v>43</v>
      </c>
      <c r="F114" s="14" t="s">
        <v>158</v>
      </c>
      <c r="G114" s="45">
        <v>1</v>
      </c>
      <c r="H114" s="6"/>
      <c r="I114" s="6"/>
      <c r="J114" s="6"/>
      <c r="K114" s="6"/>
      <c r="L114" s="6"/>
      <c r="M114" s="6">
        <v>1</v>
      </c>
      <c r="N114" s="6">
        <v>2</v>
      </c>
      <c r="O114" s="6"/>
      <c r="P114" s="6"/>
      <c r="Q114" s="6"/>
      <c r="R114" s="6">
        <v>1</v>
      </c>
      <c r="S114" s="6">
        <v>4</v>
      </c>
      <c r="T114" s="6"/>
      <c r="U114" s="6">
        <v>1</v>
      </c>
      <c r="V114" s="6"/>
      <c r="W114" s="6"/>
      <c r="X114" s="80"/>
      <c r="Y114" s="26">
        <f t="shared" si="4"/>
        <v>7</v>
      </c>
      <c r="Z114" s="14">
        <f t="shared" si="5"/>
        <v>3</v>
      </c>
      <c r="AA114" s="19">
        <f t="shared" si="3"/>
        <v>10</v>
      </c>
    </row>
    <row r="115" spans="1:27" x14ac:dyDescent="0.2">
      <c r="A115" s="34">
        <v>143501</v>
      </c>
      <c r="B115" s="6" t="s">
        <v>299</v>
      </c>
      <c r="C115" s="7" t="s">
        <v>501</v>
      </c>
      <c r="D115" s="6" t="s">
        <v>298</v>
      </c>
      <c r="E115" s="6" t="s">
        <v>43</v>
      </c>
      <c r="F115" s="14" t="s">
        <v>158</v>
      </c>
      <c r="G115" s="45"/>
      <c r="H115" s="6"/>
      <c r="I115" s="6"/>
      <c r="J115" s="6"/>
      <c r="K115" s="6"/>
      <c r="L115" s="6"/>
      <c r="M115" s="6"/>
      <c r="N115" s="6"/>
      <c r="O115" s="6"/>
      <c r="P115" s="6"/>
      <c r="Q115" s="6"/>
      <c r="R115" s="6">
        <v>1</v>
      </c>
      <c r="S115" s="6">
        <v>5</v>
      </c>
      <c r="T115" s="6"/>
      <c r="U115" s="6"/>
      <c r="V115" s="6"/>
      <c r="W115" s="6"/>
      <c r="X115" s="80"/>
      <c r="Y115" s="26">
        <f t="shared" si="4"/>
        <v>5</v>
      </c>
      <c r="Z115" s="14">
        <f t="shared" si="5"/>
        <v>1</v>
      </c>
      <c r="AA115" s="19">
        <f t="shared" si="3"/>
        <v>6</v>
      </c>
    </row>
    <row r="116" spans="1:27" x14ac:dyDescent="0.2">
      <c r="A116" s="34">
        <v>160905</v>
      </c>
      <c r="B116" s="6" t="s">
        <v>301</v>
      </c>
      <c r="C116" s="7" t="s">
        <v>501</v>
      </c>
      <c r="D116" s="6" t="s">
        <v>300</v>
      </c>
      <c r="E116" s="6" t="s">
        <v>40</v>
      </c>
      <c r="F116" s="14" t="s">
        <v>138</v>
      </c>
      <c r="G116" s="45"/>
      <c r="H116" s="6"/>
      <c r="I116" s="6"/>
      <c r="J116" s="6"/>
      <c r="K116" s="6"/>
      <c r="L116" s="6"/>
      <c r="M116" s="6"/>
      <c r="N116" s="6"/>
      <c r="O116" s="6"/>
      <c r="P116" s="6"/>
      <c r="Q116" s="6"/>
      <c r="R116" s="6"/>
      <c r="S116" s="6"/>
      <c r="T116" s="6">
        <v>2</v>
      </c>
      <c r="U116" s="6">
        <v>1</v>
      </c>
      <c r="V116" s="6"/>
      <c r="W116" s="6"/>
      <c r="X116" s="80"/>
      <c r="Y116" s="26">
        <f t="shared" si="4"/>
        <v>1</v>
      </c>
      <c r="Z116" s="14">
        <f t="shared" si="5"/>
        <v>2</v>
      </c>
      <c r="AA116" s="19">
        <f t="shared" si="3"/>
        <v>3</v>
      </c>
    </row>
    <row r="117" spans="1:27" x14ac:dyDescent="0.2">
      <c r="A117" s="34">
        <v>190501</v>
      </c>
      <c r="B117" s="6" t="s">
        <v>448</v>
      </c>
      <c r="C117" s="7" t="s">
        <v>501</v>
      </c>
      <c r="D117" s="6" t="s">
        <v>302</v>
      </c>
      <c r="E117" s="6" t="s">
        <v>489</v>
      </c>
      <c r="F117" s="14" t="s">
        <v>126</v>
      </c>
      <c r="G117" s="45"/>
      <c r="H117" s="6"/>
      <c r="I117" s="6"/>
      <c r="J117" s="6"/>
      <c r="K117" s="6"/>
      <c r="L117" s="6"/>
      <c r="M117" s="6"/>
      <c r="N117" s="6">
        <v>2</v>
      </c>
      <c r="O117" s="6"/>
      <c r="P117" s="6"/>
      <c r="Q117" s="6"/>
      <c r="R117" s="6"/>
      <c r="S117" s="6"/>
      <c r="T117" s="6">
        <v>4</v>
      </c>
      <c r="U117" s="6"/>
      <c r="V117" s="6">
        <v>2</v>
      </c>
      <c r="W117" s="6"/>
      <c r="X117" s="80"/>
      <c r="Y117" s="26">
        <f t="shared" si="4"/>
        <v>0</v>
      </c>
      <c r="Z117" s="14">
        <f t="shared" si="5"/>
        <v>8</v>
      </c>
      <c r="AA117" s="19">
        <f t="shared" si="3"/>
        <v>8</v>
      </c>
    </row>
    <row r="118" spans="1:27" x14ac:dyDescent="0.2">
      <c r="A118" s="34">
        <v>190701</v>
      </c>
      <c r="B118" s="6" t="s">
        <v>449</v>
      </c>
      <c r="C118" s="7" t="s">
        <v>501</v>
      </c>
      <c r="D118" s="6" t="s">
        <v>303</v>
      </c>
      <c r="E118" s="6" t="s">
        <v>489</v>
      </c>
      <c r="F118" s="14" t="s">
        <v>26</v>
      </c>
      <c r="G118" s="45"/>
      <c r="H118" s="6"/>
      <c r="I118" s="6">
        <v>1</v>
      </c>
      <c r="J118" s="6">
        <v>1</v>
      </c>
      <c r="K118" s="6"/>
      <c r="L118" s="6"/>
      <c r="M118" s="6"/>
      <c r="N118" s="6"/>
      <c r="O118" s="6"/>
      <c r="P118" s="6"/>
      <c r="Q118" s="6"/>
      <c r="R118" s="6"/>
      <c r="S118" s="6">
        <v>5</v>
      </c>
      <c r="T118" s="6">
        <v>10</v>
      </c>
      <c r="U118" s="6">
        <v>1</v>
      </c>
      <c r="V118" s="6">
        <v>4</v>
      </c>
      <c r="W118" s="6"/>
      <c r="X118" s="80"/>
      <c r="Y118" s="26">
        <f t="shared" si="4"/>
        <v>7</v>
      </c>
      <c r="Z118" s="14">
        <f t="shared" si="5"/>
        <v>15</v>
      </c>
      <c r="AA118" s="19">
        <f t="shared" si="3"/>
        <v>22</v>
      </c>
    </row>
    <row r="119" spans="1:27" x14ac:dyDescent="0.2">
      <c r="A119" s="34">
        <v>190901</v>
      </c>
      <c r="B119" s="6" t="s">
        <v>450</v>
      </c>
      <c r="C119" s="7" t="s">
        <v>501</v>
      </c>
      <c r="D119" s="6" t="s">
        <v>304</v>
      </c>
      <c r="E119" s="6" t="s">
        <v>47</v>
      </c>
      <c r="F119" s="14" t="s">
        <v>26</v>
      </c>
      <c r="G119" s="45"/>
      <c r="H119" s="6"/>
      <c r="I119" s="6"/>
      <c r="J119" s="6"/>
      <c r="K119" s="6"/>
      <c r="L119" s="6"/>
      <c r="M119" s="6"/>
      <c r="N119" s="6">
        <v>1</v>
      </c>
      <c r="O119" s="6"/>
      <c r="P119" s="6"/>
      <c r="Q119" s="6"/>
      <c r="R119" s="6"/>
      <c r="S119" s="6"/>
      <c r="T119" s="6">
        <v>2</v>
      </c>
      <c r="U119" s="6"/>
      <c r="V119" s="6">
        <v>1</v>
      </c>
      <c r="W119" s="6"/>
      <c r="X119" s="80"/>
      <c r="Y119" s="26">
        <f t="shared" si="4"/>
        <v>0</v>
      </c>
      <c r="Z119" s="14">
        <f t="shared" si="5"/>
        <v>4</v>
      </c>
      <c r="AA119" s="19">
        <f t="shared" si="3"/>
        <v>4</v>
      </c>
    </row>
    <row r="120" spans="1:27" x14ac:dyDescent="0.2">
      <c r="A120" s="34">
        <v>230101</v>
      </c>
      <c r="B120" s="6" t="s">
        <v>306</v>
      </c>
      <c r="C120" s="7" t="s">
        <v>501</v>
      </c>
      <c r="D120" s="6" t="s">
        <v>305</v>
      </c>
      <c r="E120" s="6" t="s">
        <v>40</v>
      </c>
      <c r="F120" s="14" t="s">
        <v>138</v>
      </c>
      <c r="G120" s="45"/>
      <c r="H120" s="6"/>
      <c r="I120" s="6"/>
      <c r="J120" s="6"/>
      <c r="K120" s="6"/>
      <c r="L120" s="6"/>
      <c r="M120" s="6"/>
      <c r="N120" s="6"/>
      <c r="O120" s="6"/>
      <c r="P120" s="6"/>
      <c r="Q120" s="6"/>
      <c r="R120" s="6"/>
      <c r="S120" s="6">
        <v>1</v>
      </c>
      <c r="T120" s="6">
        <v>1</v>
      </c>
      <c r="U120" s="6"/>
      <c r="V120" s="6"/>
      <c r="W120" s="6"/>
      <c r="X120" s="80"/>
      <c r="Y120" s="26">
        <f t="shared" si="4"/>
        <v>1</v>
      </c>
      <c r="Z120" s="14">
        <f t="shared" si="5"/>
        <v>1</v>
      </c>
      <c r="AA120" s="19">
        <f t="shared" si="3"/>
        <v>2</v>
      </c>
    </row>
    <row r="121" spans="1:27" x14ac:dyDescent="0.2">
      <c r="A121" s="34">
        <v>250101</v>
      </c>
      <c r="B121" s="6" t="s">
        <v>308</v>
      </c>
      <c r="C121" s="7" t="s">
        <v>501</v>
      </c>
      <c r="D121" s="6" t="s">
        <v>307</v>
      </c>
      <c r="E121" s="6" t="s">
        <v>40</v>
      </c>
      <c r="F121" s="14" t="s">
        <v>141</v>
      </c>
      <c r="G121" s="45"/>
      <c r="H121" s="6"/>
      <c r="I121" s="6"/>
      <c r="J121" s="6"/>
      <c r="K121" s="6"/>
      <c r="L121" s="6"/>
      <c r="M121" s="6"/>
      <c r="N121" s="6">
        <v>1</v>
      </c>
      <c r="O121" s="6"/>
      <c r="P121" s="6"/>
      <c r="Q121" s="6"/>
      <c r="R121" s="6"/>
      <c r="S121" s="6">
        <v>4</v>
      </c>
      <c r="T121" s="6">
        <v>29</v>
      </c>
      <c r="U121" s="6"/>
      <c r="V121" s="6">
        <v>2</v>
      </c>
      <c r="W121" s="6"/>
      <c r="X121" s="80"/>
      <c r="Y121" s="26">
        <f t="shared" si="4"/>
        <v>4</v>
      </c>
      <c r="Z121" s="14">
        <f t="shared" si="5"/>
        <v>32</v>
      </c>
      <c r="AA121" s="19">
        <f t="shared" si="3"/>
        <v>36</v>
      </c>
    </row>
    <row r="122" spans="1:27" x14ac:dyDescent="0.2">
      <c r="A122" s="34">
        <v>261304</v>
      </c>
      <c r="B122" s="110" t="s">
        <v>451</v>
      </c>
      <c r="C122" s="7" t="s">
        <v>501</v>
      </c>
      <c r="D122" s="6" t="s">
        <v>309</v>
      </c>
      <c r="E122" s="6" t="s">
        <v>41</v>
      </c>
      <c r="F122" s="14" t="s">
        <v>126</v>
      </c>
      <c r="G122" s="45"/>
      <c r="H122" s="6"/>
      <c r="I122" s="6"/>
      <c r="J122" s="6"/>
      <c r="K122" s="6"/>
      <c r="L122" s="6"/>
      <c r="M122" s="6"/>
      <c r="N122" s="6"/>
      <c r="O122" s="6"/>
      <c r="P122" s="6"/>
      <c r="Q122" s="6"/>
      <c r="R122" s="6"/>
      <c r="S122" s="6">
        <v>1</v>
      </c>
      <c r="T122" s="6"/>
      <c r="U122" s="6"/>
      <c r="V122" s="6"/>
      <c r="W122" s="6"/>
      <c r="X122" s="80"/>
      <c r="Y122" s="26">
        <f t="shared" si="4"/>
        <v>1</v>
      </c>
      <c r="Z122" s="14">
        <f t="shared" si="5"/>
        <v>0</v>
      </c>
      <c r="AA122" s="19">
        <f t="shared" si="3"/>
        <v>1</v>
      </c>
    </row>
    <row r="123" spans="1:27" x14ac:dyDescent="0.2">
      <c r="A123" s="34">
        <v>261501</v>
      </c>
      <c r="B123" s="110" t="s">
        <v>311</v>
      </c>
      <c r="C123" s="7" t="s">
        <v>501</v>
      </c>
      <c r="D123" s="6" t="s">
        <v>310</v>
      </c>
      <c r="E123" s="6" t="s">
        <v>40</v>
      </c>
      <c r="F123" s="14" t="s">
        <v>193</v>
      </c>
      <c r="G123" s="45"/>
      <c r="H123" s="6"/>
      <c r="I123" s="6"/>
      <c r="J123" s="6"/>
      <c r="K123" s="6"/>
      <c r="L123" s="6"/>
      <c r="M123" s="6"/>
      <c r="N123" s="6"/>
      <c r="O123" s="6"/>
      <c r="P123" s="6"/>
      <c r="Q123" s="6"/>
      <c r="R123" s="6"/>
      <c r="S123" s="6">
        <v>1</v>
      </c>
      <c r="T123" s="6">
        <v>1</v>
      </c>
      <c r="U123" s="6"/>
      <c r="V123" s="6"/>
      <c r="W123" s="6"/>
      <c r="X123" s="80"/>
      <c r="Y123" s="26">
        <f t="shared" si="4"/>
        <v>1</v>
      </c>
      <c r="Z123" s="14">
        <f t="shared" si="5"/>
        <v>1</v>
      </c>
      <c r="AA123" s="19">
        <f t="shared" si="3"/>
        <v>2</v>
      </c>
    </row>
    <row r="124" spans="1:27" x14ac:dyDescent="0.2">
      <c r="A124" s="34">
        <v>270101</v>
      </c>
      <c r="B124" s="6" t="s">
        <v>313</v>
      </c>
      <c r="C124" s="7" t="s">
        <v>501</v>
      </c>
      <c r="D124" s="6" t="s">
        <v>312</v>
      </c>
      <c r="E124" s="6" t="s">
        <v>40</v>
      </c>
      <c r="F124" s="14" t="s">
        <v>150</v>
      </c>
      <c r="G124" s="45"/>
      <c r="H124" s="6"/>
      <c r="I124" s="6"/>
      <c r="J124" s="6"/>
      <c r="K124" s="6"/>
      <c r="L124" s="6"/>
      <c r="M124" s="6"/>
      <c r="N124" s="6"/>
      <c r="O124" s="6"/>
      <c r="P124" s="6"/>
      <c r="Q124" s="6"/>
      <c r="R124" s="6"/>
      <c r="S124" s="6">
        <v>3</v>
      </c>
      <c r="T124" s="6"/>
      <c r="U124" s="6"/>
      <c r="V124" s="6"/>
      <c r="W124" s="6"/>
      <c r="X124" s="80"/>
      <c r="Y124" s="26">
        <f t="shared" si="4"/>
        <v>3</v>
      </c>
      <c r="Z124" s="14">
        <f t="shared" si="5"/>
        <v>0</v>
      </c>
      <c r="AA124" s="19">
        <f t="shared" si="3"/>
        <v>3</v>
      </c>
    </row>
    <row r="125" spans="1:27" x14ac:dyDescent="0.2">
      <c r="A125" s="34">
        <v>270501</v>
      </c>
      <c r="B125" s="6" t="s">
        <v>315</v>
      </c>
      <c r="C125" s="7" t="s">
        <v>501</v>
      </c>
      <c r="D125" s="6" t="s">
        <v>314</v>
      </c>
      <c r="E125" s="6" t="s">
        <v>40</v>
      </c>
      <c r="F125" s="14" t="s">
        <v>150</v>
      </c>
      <c r="G125" s="45"/>
      <c r="H125" s="6"/>
      <c r="I125" s="6">
        <v>1</v>
      </c>
      <c r="J125" s="6"/>
      <c r="K125" s="6"/>
      <c r="L125" s="6"/>
      <c r="M125" s="6"/>
      <c r="N125" s="6">
        <v>1</v>
      </c>
      <c r="O125" s="6"/>
      <c r="P125" s="6"/>
      <c r="Q125" s="6"/>
      <c r="R125" s="6"/>
      <c r="S125" s="6">
        <v>1</v>
      </c>
      <c r="T125" s="6">
        <v>1</v>
      </c>
      <c r="U125" s="6"/>
      <c r="V125" s="6"/>
      <c r="W125" s="6"/>
      <c r="X125" s="80"/>
      <c r="Y125" s="26">
        <f t="shared" si="4"/>
        <v>2</v>
      </c>
      <c r="Z125" s="14">
        <f t="shared" si="5"/>
        <v>2</v>
      </c>
      <c r="AA125" s="19">
        <f t="shared" si="3"/>
        <v>4</v>
      </c>
    </row>
    <row r="126" spans="1:27" x14ac:dyDescent="0.2">
      <c r="A126" s="34">
        <v>300101</v>
      </c>
      <c r="B126" s="6" t="s">
        <v>317</v>
      </c>
      <c r="C126" s="7" t="s">
        <v>501</v>
      </c>
      <c r="D126" s="6" t="s">
        <v>316</v>
      </c>
      <c r="E126" s="6" t="s">
        <v>41</v>
      </c>
      <c r="F126" s="14" t="s">
        <v>193</v>
      </c>
      <c r="G126" s="45"/>
      <c r="H126" s="6"/>
      <c r="I126" s="6"/>
      <c r="J126" s="6"/>
      <c r="K126" s="6"/>
      <c r="L126" s="6"/>
      <c r="M126" s="6"/>
      <c r="N126" s="6"/>
      <c r="O126" s="6"/>
      <c r="P126" s="6"/>
      <c r="Q126" s="6"/>
      <c r="R126" s="6"/>
      <c r="S126" s="6">
        <v>3</v>
      </c>
      <c r="T126" s="6">
        <v>10</v>
      </c>
      <c r="U126" s="6"/>
      <c r="V126" s="6">
        <v>4</v>
      </c>
      <c r="W126" s="6"/>
      <c r="X126" s="80"/>
      <c r="Y126" s="26">
        <f t="shared" si="4"/>
        <v>3</v>
      </c>
      <c r="Z126" s="14">
        <f t="shared" si="5"/>
        <v>14</v>
      </c>
      <c r="AA126" s="19">
        <f t="shared" si="3"/>
        <v>17</v>
      </c>
    </row>
    <row r="127" spans="1:27" x14ac:dyDescent="0.2">
      <c r="A127" s="34">
        <v>310505</v>
      </c>
      <c r="B127" s="6" t="s">
        <v>319</v>
      </c>
      <c r="C127" s="7" t="s">
        <v>501</v>
      </c>
      <c r="D127" s="6" t="s">
        <v>318</v>
      </c>
      <c r="E127" s="6" t="s">
        <v>489</v>
      </c>
      <c r="F127" s="14" t="s">
        <v>26</v>
      </c>
      <c r="G127" s="45"/>
      <c r="H127" s="6"/>
      <c r="I127" s="6"/>
      <c r="J127" s="6"/>
      <c r="K127" s="6"/>
      <c r="L127" s="6"/>
      <c r="M127" s="6">
        <v>1</v>
      </c>
      <c r="N127" s="6"/>
      <c r="O127" s="6"/>
      <c r="P127" s="6"/>
      <c r="Q127" s="6"/>
      <c r="R127" s="6"/>
      <c r="S127" s="6">
        <v>1</v>
      </c>
      <c r="T127" s="6">
        <v>3</v>
      </c>
      <c r="U127" s="6"/>
      <c r="V127" s="6"/>
      <c r="W127" s="6"/>
      <c r="X127" s="80"/>
      <c r="Y127" s="26">
        <f t="shared" si="4"/>
        <v>2</v>
      </c>
      <c r="Z127" s="14">
        <f t="shared" si="5"/>
        <v>3</v>
      </c>
      <c r="AA127" s="19">
        <f t="shared" si="3"/>
        <v>5</v>
      </c>
    </row>
    <row r="128" spans="1:27" x14ac:dyDescent="0.2">
      <c r="A128" s="34">
        <v>400501</v>
      </c>
      <c r="B128" s="6" t="s">
        <v>321</v>
      </c>
      <c r="C128" s="7" t="s">
        <v>501</v>
      </c>
      <c r="D128" s="6" t="s">
        <v>320</v>
      </c>
      <c r="E128" s="6" t="s">
        <v>40</v>
      </c>
      <c r="F128" s="14" t="s">
        <v>150</v>
      </c>
      <c r="G128" s="45"/>
      <c r="H128" s="6"/>
      <c r="I128" s="6"/>
      <c r="J128" s="6"/>
      <c r="K128" s="6"/>
      <c r="L128" s="6"/>
      <c r="M128" s="6">
        <v>1</v>
      </c>
      <c r="N128" s="6"/>
      <c r="O128" s="6"/>
      <c r="P128" s="6"/>
      <c r="Q128" s="6"/>
      <c r="R128" s="6"/>
      <c r="S128" s="6">
        <v>1</v>
      </c>
      <c r="T128" s="6"/>
      <c r="U128" s="6"/>
      <c r="V128" s="6">
        <v>1</v>
      </c>
      <c r="W128" s="6"/>
      <c r="X128" s="80"/>
      <c r="Y128" s="26">
        <f t="shared" si="4"/>
        <v>2</v>
      </c>
      <c r="Z128" s="14">
        <f t="shared" si="5"/>
        <v>1</v>
      </c>
      <c r="AA128" s="19">
        <f t="shared" si="3"/>
        <v>3</v>
      </c>
    </row>
    <row r="129" spans="1:27" x14ac:dyDescent="0.2">
      <c r="A129" s="34">
        <v>400605</v>
      </c>
      <c r="B129" s="6" t="s">
        <v>453</v>
      </c>
      <c r="C129" s="7" t="s">
        <v>501</v>
      </c>
      <c r="D129" s="6" t="s">
        <v>452</v>
      </c>
      <c r="E129" s="6" t="s">
        <v>41</v>
      </c>
      <c r="F129" s="14" t="s">
        <v>126</v>
      </c>
      <c r="G129" s="45"/>
      <c r="H129" s="6"/>
      <c r="I129" s="6"/>
      <c r="J129" s="6"/>
      <c r="K129" s="6"/>
      <c r="L129" s="6"/>
      <c r="M129" s="6"/>
      <c r="N129" s="6">
        <v>1</v>
      </c>
      <c r="O129" s="6"/>
      <c r="P129" s="6"/>
      <c r="Q129" s="6"/>
      <c r="R129" s="6"/>
      <c r="S129" s="6"/>
      <c r="T129" s="6"/>
      <c r="U129" s="6"/>
      <c r="V129" s="6"/>
      <c r="W129" s="6"/>
      <c r="X129" s="80"/>
      <c r="Y129" s="26">
        <f t="shared" si="4"/>
        <v>0</v>
      </c>
      <c r="Z129" s="14">
        <f t="shared" si="5"/>
        <v>1</v>
      </c>
      <c r="AA129" s="19">
        <f t="shared" si="3"/>
        <v>1</v>
      </c>
    </row>
    <row r="130" spans="1:27" x14ac:dyDescent="0.2">
      <c r="A130" s="34">
        <v>400607</v>
      </c>
      <c r="B130" s="6" t="s">
        <v>455</v>
      </c>
      <c r="C130" s="7" t="s">
        <v>501</v>
      </c>
      <c r="D130" s="6" t="s">
        <v>454</v>
      </c>
      <c r="E130" s="6" t="s">
        <v>44</v>
      </c>
      <c r="F130" s="14" t="s">
        <v>28</v>
      </c>
      <c r="G130" s="45"/>
      <c r="H130" s="6"/>
      <c r="I130" s="6"/>
      <c r="J130" s="6"/>
      <c r="K130" s="6"/>
      <c r="L130" s="6"/>
      <c r="M130" s="6"/>
      <c r="N130" s="6"/>
      <c r="O130" s="6"/>
      <c r="P130" s="6"/>
      <c r="Q130" s="6"/>
      <c r="R130" s="6"/>
      <c r="S130" s="6">
        <v>3</v>
      </c>
      <c r="T130" s="6">
        <v>5</v>
      </c>
      <c r="U130" s="6"/>
      <c r="V130" s="6"/>
      <c r="W130" s="6"/>
      <c r="X130" s="80"/>
      <c r="Y130" s="26">
        <f t="shared" si="4"/>
        <v>3</v>
      </c>
      <c r="Z130" s="14">
        <f t="shared" si="5"/>
        <v>5</v>
      </c>
      <c r="AA130" s="19">
        <f t="shared" si="3"/>
        <v>8</v>
      </c>
    </row>
    <row r="131" spans="1:27" x14ac:dyDescent="0.2">
      <c r="A131" s="34">
        <v>400607</v>
      </c>
      <c r="B131" s="6" t="s">
        <v>323</v>
      </c>
      <c r="C131" s="7" t="s">
        <v>501</v>
      </c>
      <c r="D131" s="6" t="s">
        <v>322</v>
      </c>
      <c r="E131" s="6" t="s">
        <v>44</v>
      </c>
      <c r="F131" s="14" t="s">
        <v>28</v>
      </c>
      <c r="G131" s="45"/>
      <c r="H131" s="6"/>
      <c r="I131" s="6"/>
      <c r="J131" s="6"/>
      <c r="K131" s="6"/>
      <c r="L131" s="6"/>
      <c r="M131" s="6"/>
      <c r="N131" s="6">
        <v>1</v>
      </c>
      <c r="O131" s="6"/>
      <c r="P131" s="6"/>
      <c r="Q131" s="6"/>
      <c r="R131" s="6"/>
      <c r="S131" s="6">
        <v>4</v>
      </c>
      <c r="T131" s="6">
        <v>2</v>
      </c>
      <c r="U131" s="6"/>
      <c r="V131" s="6"/>
      <c r="W131" s="6"/>
      <c r="X131" s="80"/>
      <c r="Y131" s="26">
        <f t="shared" si="4"/>
        <v>4</v>
      </c>
      <c r="Z131" s="14">
        <f t="shared" si="5"/>
        <v>3</v>
      </c>
      <c r="AA131" s="19">
        <f t="shared" si="3"/>
        <v>7</v>
      </c>
    </row>
    <row r="132" spans="1:27" x14ac:dyDescent="0.2">
      <c r="A132" s="34">
        <v>420101</v>
      </c>
      <c r="B132" s="6" t="s">
        <v>325</v>
      </c>
      <c r="C132" s="7" t="s">
        <v>501</v>
      </c>
      <c r="D132" s="6" t="s">
        <v>324</v>
      </c>
      <c r="E132" s="6" t="s">
        <v>489</v>
      </c>
      <c r="F132" s="14" t="s">
        <v>141</v>
      </c>
      <c r="G132" s="45"/>
      <c r="H132" s="6"/>
      <c r="I132" s="6"/>
      <c r="J132" s="6"/>
      <c r="K132" s="6"/>
      <c r="L132" s="6"/>
      <c r="M132" s="6"/>
      <c r="N132" s="6"/>
      <c r="O132" s="6"/>
      <c r="P132" s="6"/>
      <c r="Q132" s="6"/>
      <c r="R132" s="6"/>
      <c r="S132" s="6"/>
      <c r="T132" s="6">
        <v>7</v>
      </c>
      <c r="U132" s="6"/>
      <c r="V132" s="6"/>
      <c r="W132" s="6"/>
      <c r="X132" s="80"/>
      <c r="Y132" s="26">
        <f t="shared" si="4"/>
        <v>0</v>
      </c>
      <c r="Z132" s="14">
        <f t="shared" si="5"/>
        <v>7</v>
      </c>
      <c r="AA132" s="19">
        <f t="shared" si="3"/>
        <v>7</v>
      </c>
    </row>
    <row r="133" spans="1:27" x14ac:dyDescent="0.2">
      <c r="A133" s="34">
        <v>422805</v>
      </c>
      <c r="B133" s="6" t="s">
        <v>327</v>
      </c>
      <c r="C133" s="7" t="s">
        <v>501</v>
      </c>
      <c r="D133" s="6" t="s">
        <v>326</v>
      </c>
      <c r="E133" s="6" t="s">
        <v>489</v>
      </c>
      <c r="F133" s="14" t="s">
        <v>141</v>
      </c>
      <c r="G133" s="45"/>
      <c r="H133" s="6"/>
      <c r="I133" s="6"/>
      <c r="J133" s="6"/>
      <c r="K133" s="6"/>
      <c r="L133" s="6"/>
      <c r="M133" s="6"/>
      <c r="N133" s="6"/>
      <c r="O133" s="6"/>
      <c r="P133" s="6"/>
      <c r="Q133" s="6"/>
      <c r="R133" s="6"/>
      <c r="S133" s="6"/>
      <c r="T133" s="6">
        <v>2</v>
      </c>
      <c r="U133" s="6"/>
      <c r="V133" s="6"/>
      <c r="W133" s="6"/>
      <c r="X133" s="80"/>
      <c r="Y133" s="26">
        <f t="shared" si="4"/>
        <v>0</v>
      </c>
      <c r="Z133" s="14">
        <f t="shared" si="5"/>
        <v>2</v>
      </c>
      <c r="AA133" s="19">
        <f t="shared" si="3"/>
        <v>2</v>
      </c>
    </row>
    <row r="134" spans="1:27" x14ac:dyDescent="0.2">
      <c r="A134" s="34">
        <v>440401</v>
      </c>
      <c r="B134" s="6" t="s">
        <v>329</v>
      </c>
      <c r="C134" s="7" t="s">
        <v>501</v>
      </c>
      <c r="D134" s="6" t="s">
        <v>328</v>
      </c>
      <c r="E134" s="6" t="s">
        <v>40</v>
      </c>
      <c r="F134" s="14" t="s">
        <v>141</v>
      </c>
      <c r="G134" s="45"/>
      <c r="H134" s="6"/>
      <c r="I134" s="6"/>
      <c r="J134" s="6">
        <v>1</v>
      </c>
      <c r="K134" s="6"/>
      <c r="L134" s="6"/>
      <c r="M134" s="6"/>
      <c r="N134" s="6"/>
      <c r="O134" s="6"/>
      <c r="P134" s="6"/>
      <c r="Q134" s="6"/>
      <c r="R134" s="6">
        <v>1</v>
      </c>
      <c r="S134" s="6">
        <v>10</v>
      </c>
      <c r="T134" s="6">
        <v>8</v>
      </c>
      <c r="U134" s="6"/>
      <c r="V134" s="6"/>
      <c r="W134" s="6"/>
      <c r="X134" s="80"/>
      <c r="Y134" s="26">
        <f t="shared" si="4"/>
        <v>10</v>
      </c>
      <c r="Z134" s="14">
        <f t="shared" si="5"/>
        <v>10</v>
      </c>
      <c r="AA134" s="19">
        <f t="shared" si="3"/>
        <v>20</v>
      </c>
    </row>
    <row r="135" spans="1:27" x14ac:dyDescent="0.2">
      <c r="A135" s="34">
        <v>440401</v>
      </c>
      <c r="B135" s="6" t="s">
        <v>331</v>
      </c>
      <c r="C135" s="7" t="s">
        <v>501</v>
      </c>
      <c r="D135" s="6" t="s">
        <v>330</v>
      </c>
      <c r="E135" s="6" t="s">
        <v>41</v>
      </c>
      <c r="F135" s="14" t="s">
        <v>126</v>
      </c>
      <c r="G135" s="45"/>
      <c r="H135" s="6">
        <v>1</v>
      </c>
      <c r="I135" s="6"/>
      <c r="J135" s="6"/>
      <c r="K135" s="6"/>
      <c r="L135" s="6"/>
      <c r="M135" s="6">
        <v>3</v>
      </c>
      <c r="N135" s="6"/>
      <c r="O135" s="6"/>
      <c r="P135" s="6"/>
      <c r="Q135" s="6"/>
      <c r="R135" s="6"/>
      <c r="S135" s="6">
        <v>1</v>
      </c>
      <c r="T135" s="6">
        <v>4</v>
      </c>
      <c r="U135" s="6"/>
      <c r="V135" s="6"/>
      <c r="W135" s="6"/>
      <c r="X135" s="80"/>
      <c r="Y135" s="26">
        <f t="shared" si="4"/>
        <v>4</v>
      </c>
      <c r="Z135" s="14">
        <f t="shared" si="5"/>
        <v>5</v>
      </c>
      <c r="AA135" s="19">
        <f t="shared" si="3"/>
        <v>9</v>
      </c>
    </row>
    <row r="136" spans="1:27" x14ac:dyDescent="0.2">
      <c r="A136" s="34">
        <v>440501</v>
      </c>
      <c r="B136" s="6" t="s">
        <v>333</v>
      </c>
      <c r="C136" s="7" t="s">
        <v>501</v>
      </c>
      <c r="D136" s="6" t="s">
        <v>332</v>
      </c>
      <c r="E136" s="6" t="s">
        <v>41</v>
      </c>
      <c r="F136" s="14" t="s">
        <v>126</v>
      </c>
      <c r="G136" s="45"/>
      <c r="H136" s="6">
        <v>2</v>
      </c>
      <c r="I136" s="6"/>
      <c r="J136" s="6"/>
      <c r="K136" s="6"/>
      <c r="L136" s="6"/>
      <c r="M136" s="6">
        <v>1</v>
      </c>
      <c r="N136" s="6"/>
      <c r="O136" s="6"/>
      <c r="P136" s="6"/>
      <c r="Q136" s="6"/>
      <c r="R136" s="6"/>
      <c r="S136" s="6">
        <v>2</v>
      </c>
      <c r="T136" s="6">
        <v>1</v>
      </c>
      <c r="U136" s="6">
        <v>1</v>
      </c>
      <c r="V136" s="6"/>
      <c r="W136" s="6"/>
      <c r="X136" s="80"/>
      <c r="Y136" s="26">
        <f t="shared" si="4"/>
        <v>4</v>
      </c>
      <c r="Z136" s="14">
        <f t="shared" si="5"/>
        <v>3</v>
      </c>
      <c r="AA136" s="19">
        <f t="shared" si="3"/>
        <v>7</v>
      </c>
    </row>
    <row r="137" spans="1:27" x14ac:dyDescent="0.2">
      <c r="A137" s="34">
        <v>450602</v>
      </c>
      <c r="B137" s="6" t="s">
        <v>335</v>
      </c>
      <c r="C137" s="7" t="s">
        <v>501</v>
      </c>
      <c r="D137" s="6" t="s">
        <v>334</v>
      </c>
      <c r="E137" s="6" t="s">
        <v>41</v>
      </c>
      <c r="F137" s="14" t="s">
        <v>126</v>
      </c>
      <c r="G137" s="45"/>
      <c r="H137" s="6"/>
      <c r="I137" s="6"/>
      <c r="J137" s="6"/>
      <c r="K137" s="6"/>
      <c r="L137" s="6"/>
      <c r="M137" s="6"/>
      <c r="N137" s="6"/>
      <c r="O137" s="6"/>
      <c r="P137" s="6"/>
      <c r="Q137" s="6"/>
      <c r="R137" s="6"/>
      <c r="S137" s="6">
        <v>1</v>
      </c>
      <c r="T137" s="6">
        <v>1</v>
      </c>
      <c r="U137" s="6"/>
      <c r="V137" s="6"/>
      <c r="W137" s="6"/>
      <c r="X137" s="80"/>
      <c r="Y137" s="26">
        <f t="shared" si="4"/>
        <v>1</v>
      </c>
      <c r="Z137" s="14">
        <f t="shared" si="5"/>
        <v>1</v>
      </c>
      <c r="AA137" s="19">
        <f t="shared" si="3"/>
        <v>2</v>
      </c>
    </row>
    <row r="138" spans="1:27" x14ac:dyDescent="0.2">
      <c r="A138" s="34">
        <v>451001</v>
      </c>
      <c r="B138" s="6" t="s">
        <v>337</v>
      </c>
      <c r="C138" s="7" t="s">
        <v>501</v>
      </c>
      <c r="D138" s="6" t="s">
        <v>336</v>
      </c>
      <c r="E138" s="6" t="s">
        <v>40</v>
      </c>
      <c r="F138" s="14" t="s">
        <v>141</v>
      </c>
      <c r="G138" s="45"/>
      <c r="H138" s="6"/>
      <c r="I138" s="6"/>
      <c r="J138" s="6"/>
      <c r="K138" s="6"/>
      <c r="L138" s="6"/>
      <c r="M138" s="6"/>
      <c r="N138" s="6">
        <v>1</v>
      </c>
      <c r="O138" s="6"/>
      <c r="P138" s="6"/>
      <c r="Q138" s="6"/>
      <c r="R138" s="6"/>
      <c r="S138" s="6">
        <v>3</v>
      </c>
      <c r="T138" s="6">
        <v>3</v>
      </c>
      <c r="U138" s="6"/>
      <c r="V138" s="6"/>
      <c r="W138" s="6"/>
      <c r="X138" s="80"/>
      <c r="Y138" s="26">
        <f t="shared" si="4"/>
        <v>3</v>
      </c>
      <c r="Z138" s="14">
        <f t="shared" si="5"/>
        <v>4</v>
      </c>
      <c r="AA138" s="19">
        <f t="shared" si="3"/>
        <v>7</v>
      </c>
    </row>
    <row r="139" spans="1:27" x14ac:dyDescent="0.2">
      <c r="A139" s="34">
        <v>500901</v>
      </c>
      <c r="B139" s="6" t="s">
        <v>339</v>
      </c>
      <c r="C139" s="7" t="s">
        <v>501</v>
      </c>
      <c r="D139" s="6" t="s">
        <v>338</v>
      </c>
      <c r="E139" s="6" t="s">
        <v>40</v>
      </c>
      <c r="F139" s="14" t="s">
        <v>155</v>
      </c>
      <c r="G139" s="45"/>
      <c r="H139" s="6"/>
      <c r="I139" s="6"/>
      <c r="J139" s="6">
        <v>1</v>
      </c>
      <c r="K139" s="6"/>
      <c r="L139" s="6"/>
      <c r="M139" s="6"/>
      <c r="N139" s="6"/>
      <c r="O139" s="6"/>
      <c r="P139" s="6"/>
      <c r="Q139" s="6"/>
      <c r="R139" s="6"/>
      <c r="S139" s="6"/>
      <c r="T139" s="6">
        <v>2</v>
      </c>
      <c r="U139" s="6">
        <v>1</v>
      </c>
      <c r="V139" s="6"/>
      <c r="W139" s="6"/>
      <c r="X139" s="80"/>
      <c r="Y139" s="26">
        <f t="shared" si="4"/>
        <v>1</v>
      </c>
      <c r="Z139" s="14">
        <f t="shared" si="5"/>
        <v>3</v>
      </c>
      <c r="AA139" s="19">
        <f t="shared" si="3"/>
        <v>4</v>
      </c>
    </row>
    <row r="140" spans="1:27" x14ac:dyDescent="0.2">
      <c r="A140" s="34">
        <v>510203</v>
      </c>
      <c r="B140" s="6" t="s">
        <v>341</v>
      </c>
      <c r="C140" s="7" t="s">
        <v>501</v>
      </c>
      <c r="D140" s="6" t="s">
        <v>340</v>
      </c>
      <c r="E140" s="6" t="s">
        <v>489</v>
      </c>
      <c r="F140" s="14" t="s">
        <v>26</v>
      </c>
      <c r="G140" s="45"/>
      <c r="H140" s="6"/>
      <c r="I140" s="6"/>
      <c r="J140" s="6"/>
      <c r="K140" s="6"/>
      <c r="L140" s="6"/>
      <c r="M140" s="6"/>
      <c r="N140" s="6"/>
      <c r="O140" s="6"/>
      <c r="P140" s="6"/>
      <c r="Q140" s="6"/>
      <c r="R140" s="6"/>
      <c r="S140" s="6"/>
      <c r="T140" s="6">
        <v>15</v>
      </c>
      <c r="U140" s="6"/>
      <c r="V140" s="6"/>
      <c r="W140" s="6"/>
      <c r="X140" s="80">
        <v>1</v>
      </c>
      <c r="Y140" s="26">
        <f t="shared" si="4"/>
        <v>0</v>
      </c>
      <c r="Z140" s="14">
        <f t="shared" si="5"/>
        <v>16</v>
      </c>
      <c r="AA140" s="19">
        <f t="shared" ref="AA140:AA151" si="10">SUM(Y140:Z140)</f>
        <v>16</v>
      </c>
    </row>
    <row r="141" spans="1:27" x14ac:dyDescent="0.2">
      <c r="A141" s="34">
        <v>511005</v>
      </c>
      <c r="B141" s="6" t="s">
        <v>343</v>
      </c>
      <c r="C141" s="7" t="s">
        <v>501</v>
      </c>
      <c r="D141" s="6" t="s">
        <v>342</v>
      </c>
      <c r="E141" s="6" t="s">
        <v>41</v>
      </c>
      <c r="F141" s="14" t="s">
        <v>126</v>
      </c>
      <c r="G141" s="45"/>
      <c r="H141" s="6"/>
      <c r="I141" s="6"/>
      <c r="J141" s="6">
        <v>2</v>
      </c>
      <c r="K141" s="6"/>
      <c r="L141" s="6"/>
      <c r="M141" s="6">
        <v>1</v>
      </c>
      <c r="N141" s="6">
        <v>2</v>
      </c>
      <c r="O141" s="6"/>
      <c r="P141" s="6"/>
      <c r="Q141" s="6"/>
      <c r="R141" s="6">
        <v>1</v>
      </c>
      <c r="S141" s="6">
        <v>3</v>
      </c>
      <c r="T141" s="6">
        <v>9</v>
      </c>
      <c r="U141" s="6">
        <v>1</v>
      </c>
      <c r="V141" s="6">
        <v>3</v>
      </c>
      <c r="W141" s="6"/>
      <c r="X141" s="80">
        <v>2</v>
      </c>
      <c r="Y141" s="26">
        <f t="shared" ref="Y141:Y151" si="11">G141+I141+K141+M141+O141+Q141+S141+U141+W141</f>
        <v>5</v>
      </c>
      <c r="Z141" s="14">
        <f t="shared" ref="Z141:Z151" si="12">H141+J141+L141+N141+P141+R141+T141+V141+X141</f>
        <v>19</v>
      </c>
      <c r="AA141" s="19">
        <f t="shared" si="10"/>
        <v>24</v>
      </c>
    </row>
    <row r="142" spans="1:27" x14ac:dyDescent="0.2">
      <c r="A142" s="34">
        <v>512003</v>
      </c>
      <c r="B142" s="6" t="s">
        <v>345</v>
      </c>
      <c r="C142" s="7" t="s">
        <v>501</v>
      </c>
      <c r="D142" s="6" t="s">
        <v>344</v>
      </c>
      <c r="E142" s="6" t="s">
        <v>46</v>
      </c>
      <c r="F142" s="14" t="s">
        <v>29</v>
      </c>
      <c r="G142" s="45"/>
      <c r="H142" s="6"/>
      <c r="I142" s="6"/>
      <c r="J142" s="6"/>
      <c r="K142" s="6"/>
      <c r="L142" s="6"/>
      <c r="M142" s="6"/>
      <c r="N142" s="6">
        <v>1</v>
      </c>
      <c r="O142" s="6"/>
      <c r="P142" s="6"/>
      <c r="Q142" s="6"/>
      <c r="R142" s="6"/>
      <c r="S142" s="6">
        <v>2</v>
      </c>
      <c r="T142" s="6">
        <v>1</v>
      </c>
      <c r="U142" s="6"/>
      <c r="V142" s="6">
        <v>1</v>
      </c>
      <c r="W142" s="6"/>
      <c r="X142" s="80"/>
      <c r="Y142" s="26">
        <f t="shared" si="11"/>
        <v>2</v>
      </c>
      <c r="Z142" s="14">
        <f t="shared" si="12"/>
        <v>3</v>
      </c>
      <c r="AA142" s="19">
        <f t="shared" si="10"/>
        <v>5</v>
      </c>
    </row>
    <row r="143" spans="1:27" x14ac:dyDescent="0.2">
      <c r="A143" s="34">
        <v>512205</v>
      </c>
      <c r="B143" s="6" t="s">
        <v>684</v>
      </c>
      <c r="C143" s="7" t="s">
        <v>501</v>
      </c>
      <c r="D143" s="6" t="s">
        <v>683</v>
      </c>
      <c r="E143" s="6" t="s">
        <v>40</v>
      </c>
      <c r="F143" s="61" t="s">
        <v>26</v>
      </c>
      <c r="G143" s="45"/>
      <c r="H143" s="6">
        <v>1</v>
      </c>
      <c r="I143" s="6"/>
      <c r="J143" s="6"/>
      <c r="K143" s="6"/>
      <c r="L143" s="6"/>
      <c r="M143" s="6"/>
      <c r="N143" s="6"/>
      <c r="O143" s="6"/>
      <c r="P143" s="6"/>
      <c r="Q143" s="6"/>
      <c r="R143" s="6"/>
      <c r="S143" s="6"/>
      <c r="T143" s="6">
        <v>1</v>
      </c>
      <c r="U143" s="6">
        <v>1</v>
      </c>
      <c r="V143" s="6"/>
      <c r="W143" s="6"/>
      <c r="X143" s="80"/>
      <c r="Y143" s="26">
        <f t="shared" ref="Y143:Z145" si="13">G143+I143+K143+M143+O143+Q143+S143+U143+W143</f>
        <v>1</v>
      </c>
      <c r="Z143" s="14">
        <f t="shared" si="13"/>
        <v>2</v>
      </c>
      <c r="AA143" s="19">
        <f>SUM(Y143:Z143)</f>
        <v>3</v>
      </c>
    </row>
    <row r="144" spans="1:27" x14ac:dyDescent="0.2">
      <c r="A144" s="34">
        <v>513101</v>
      </c>
      <c r="B144" s="6" t="s">
        <v>494</v>
      </c>
      <c r="C144" s="7" t="s">
        <v>501</v>
      </c>
      <c r="D144" s="6" t="s">
        <v>493</v>
      </c>
      <c r="E144" s="6" t="s">
        <v>492</v>
      </c>
      <c r="F144" s="14" t="s">
        <v>126</v>
      </c>
      <c r="G144" s="45"/>
      <c r="H144" s="6"/>
      <c r="I144" s="6"/>
      <c r="J144" s="6">
        <v>1</v>
      </c>
      <c r="K144" s="6"/>
      <c r="L144" s="6"/>
      <c r="M144" s="6"/>
      <c r="N144" s="6">
        <v>1</v>
      </c>
      <c r="O144" s="6"/>
      <c r="P144" s="6"/>
      <c r="Q144" s="6"/>
      <c r="R144" s="6">
        <v>1</v>
      </c>
      <c r="S144" s="6">
        <v>2</v>
      </c>
      <c r="T144" s="6">
        <v>27</v>
      </c>
      <c r="U144" s="6"/>
      <c r="V144" s="6">
        <v>3</v>
      </c>
      <c r="W144" s="6"/>
      <c r="X144" s="80"/>
      <c r="Y144" s="26">
        <f t="shared" si="13"/>
        <v>2</v>
      </c>
      <c r="Z144" s="14">
        <f t="shared" si="13"/>
        <v>33</v>
      </c>
      <c r="AA144" s="19">
        <f>SUM(Y144:Z144)</f>
        <v>35</v>
      </c>
    </row>
    <row r="145" spans="1:27" x14ac:dyDescent="0.2">
      <c r="A145" s="34">
        <v>513808</v>
      </c>
      <c r="B145" s="6" t="s">
        <v>347</v>
      </c>
      <c r="C145" s="7" t="s">
        <v>501</v>
      </c>
      <c r="D145" s="6" t="s">
        <v>346</v>
      </c>
      <c r="E145" s="6" t="s">
        <v>45</v>
      </c>
      <c r="F145" s="14" t="s">
        <v>257</v>
      </c>
      <c r="G145" s="45"/>
      <c r="H145" s="6"/>
      <c r="I145" s="6"/>
      <c r="J145" s="6">
        <v>3</v>
      </c>
      <c r="K145" s="6"/>
      <c r="L145" s="6"/>
      <c r="M145" s="6"/>
      <c r="N145" s="6"/>
      <c r="O145" s="6"/>
      <c r="P145" s="6"/>
      <c r="Q145" s="6"/>
      <c r="R145" s="6"/>
      <c r="S145" s="6">
        <v>2</v>
      </c>
      <c r="T145" s="6">
        <v>19</v>
      </c>
      <c r="U145" s="6"/>
      <c r="V145" s="6">
        <v>2</v>
      </c>
      <c r="W145" s="6"/>
      <c r="X145" s="80"/>
      <c r="Y145" s="26">
        <f t="shared" si="13"/>
        <v>2</v>
      </c>
      <c r="Z145" s="14">
        <f t="shared" si="13"/>
        <v>24</v>
      </c>
      <c r="AA145" s="19">
        <f>SUM(Y145:Z145)</f>
        <v>26</v>
      </c>
    </row>
    <row r="146" spans="1:27" x14ac:dyDescent="0.2">
      <c r="A146" s="34">
        <v>520201</v>
      </c>
      <c r="B146" s="6" t="s">
        <v>349</v>
      </c>
      <c r="C146" s="7" t="s">
        <v>501</v>
      </c>
      <c r="D146" s="6" t="s">
        <v>348</v>
      </c>
      <c r="E146" s="6" t="s">
        <v>47</v>
      </c>
      <c r="F146" s="14" t="s">
        <v>30</v>
      </c>
      <c r="G146" s="45">
        <v>1</v>
      </c>
      <c r="H146" s="6"/>
      <c r="I146" s="6"/>
      <c r="J146" s="6"/>
      <c r="K146" s="6"/>
      <c r="L146" s="6"/>
      <c r="M146" s="6">
        <v>1</v>
      </c>
      <c r="N146" s="6"/>
      <c r="O146" s="6"/>
      <c r="P146" s="6"/>
      <c r="Q146" s="6"/>
      <c r="R146" s="6"/>
      <c r="S146" s="6">
        <v>9</v>
      </c>
      <c r="T146" s="6">
        <v>3</v>
      </c>
      <c r="U146" s="6"/>
      <c r="V146" s="6"/>
      <c r="W146" s="6"/>
      <c r="X146" s="80"/>
      <c r="Y146" s="26">
        <f t="shared" si="11"/>
        <v>11</v>
      </c>
      <c r="Z146" s="14">
        <f t="shared" si="12"/>
        <v>3</v>
      </c>
      <c r="AA146" s="19">
        <f t="shared" si="10"/>
        <v>14</v>
      </c>
    </row>
    <row r="147" spans="1:27" x14ac:dyDescent="0.2">
      <c r="A147" s="34">
        <v>520201</v>
      </c>
      <c r="B147" s="6" t="s">
        <v>351</v>
      </c>
      <c r="C147" s="7" t="s">
        <v>501</v>
      </c>
      <c r="D147" s="6" t="s">
        <v>350</v>
      </c>
      <c r="E147" s="6" t="s">
        <v>47</v>
      </c>
      <c r="F147" s="14" t="s">
        <v>30</v>
      </c>
      <c r="G147" s="45">
        <v>2</v>
      </c>
      <c r="H147" s="6"/>
      <c r="I147" s="6"/>
      <c r="J147" s="6"/>
      <c r="K147" s="6">
        <v>1</v>
      </c>
      <c r="L147" s="6"/>
      <c r="M147" s="6">
        <v>5</v>
      </c>
      <c r="N147" s="6">
        <v>3</v>
      </c>
      <c r="O147" s="6"/>
      <c r="P147" s="6"/>
      <c r="Q147" s="6">
        <v>1</v>
      </c>
      <c r="R147" s="6"/>
      <c r="S147" s="6">
        <v>22</v>
      </c>
      <c r="T147" s="6">
        <v>28</v>
      </c>
      <c r="U147" s="6">
        <v>3</v>
      </c>
      <c r="V147" s="6">
        <v>4</v>
      </c>
      <c r="W147" s="6"/>
      <c r="X147" s="80">
        <v>1</v>
      </c>
      <c r="Y147" s="26">
        <f t="shared" si="11"/>
        <v>34</v>
      </c>
      <c r="Z147" s="14">
        <f t="shared" si="12"/>
        <v>36</v>
      </c>
      <c r="AA147" s="19">
        <f t="shared" si="10"/>
        <v>70</v>
      </c>
    </row>
    <row r="148" spans="1:27" x14ac:dyDescent="0.2">
      <c r="A148" s="34">
        <v>520201</v>
      </c>
      <c r="B148" s="6" t="s">
        <v>353</v>
      </c>
      <c r="C148" s="7" t="s">
        <v>501</v>
      </c>
      <c r="D148" s="6" t="s">
        <v>352</v>
      </c>
      <c r="E148" s="6" t="s">
        <v>47</v>
      </c>
      <c r="F148" s="14" t="s">
        <v>30</v>
      </c>
      <c r="G148" s="45"/>
      <c r="H148" s="6"/>
      <c r="I148" s="6"/>
      <c r="J148" s="6"/>
      <c r="K148" s="6"/>
      <c r="L148" s="6"/>
      <c r="M148" s="6"/>
      <c r="N148" s="6"/>
      <c r="O148" s="6"/>
      <c r="P148" s="6"/>
      <c r="Q148" s="6"/>
      <c r="R148" s="6"/>
      <c r="S148" s="6"/>
      <c r="T148" s="6">
        <v>3</v>
      </c>
      <c r="U148" s="6"/>
      <c r="V148" s="6"/>
      <c r="W148" s="6"/>
      <c r="X148" s="80"/>
      <c r="Y148" s="26">
        <f t="shared" si="11"/>
        <v>0</v>
      </c>
      <c r="Z148" s="14">
        <f t="shared" si="12"/>
        <v>3</v>
      </c>
      <c r="AA148" s="19">
        <f t="shared" si="10"/>
        <v>3</v>
      </c>
    </row>
    <row r="149" spans="1:27" x14ac:dyDescent="0.2">
      <c r="A149" s="34">
        <v>520301</v>
      </c>
      <c r="B149" s="6" t="s">
        <v>355</v>
      </c>
      <c r="C149" s="7" t="s">
        <v>501</v>
      </c>
      <c r="D149" s="6" t="s">
        <v>354</v>
      </c>
      <c r="E149" s="6" t="s">
        <v>47</v>
      </c>
      <c r="F149" s="14" t="s">
        <v>30</v>
      </c>
      <c r="G149" s="45"/>
      <c r="H149" s="6"/>
      <c r="I149" s="6">
        <v>1</v>
      </c>
      <c r="J149" s="6">
        <v>1</v>
      </c>
      <c r="K149" s="6"/>
      <c r="L149" s="6"/>
      <c r="M149" s="6">
        <v>1</v>
      </c>
      <c r="N149" s="6"/>
      <c r="O149" s="6"/>
      <c r="P149" s="6"/>
      <c r="Q149" s="6"/>
      <c r="R149" s="6">
        <v>1</v>
      </c>
      <c r="S149" s="6">
        <v>14</v>
      </c>
      <c r="T149" s="6">
        <v>8</v>
      </c>
      <c r="U149" s="6"/>
      <c r="V149" s="6">
        <v>1</v>
      </c>
      <c r="W149" s="6"/>
      <c r="X149" s="80">
        <v>1</v>
      </c>
      <c r="Y149" s="26">
        <f t="shared" si="11"/>
        <v>16</v>
      </c>
      <c r="Z149" s="14">
        <f t="shared" si="12"/>
        <v>12</v>
      </c>
      <c r="AA149" s="19">
        <f t="shared" si="10"/>
        <v>28</v>
      </c>
    </row>
    <row r="150" spans="1:27" x14ac:dyDescent="0.2">
      <c r="A150" s="34">
        <v>521002</v>
      </c>
      <c r="B150" s="6" t="s">
        <v>357</v>
      </c>
      <c r="C150" s="7" t="s">
        <v>501</v>
      </c>
      <c r="D150" s="6" t="s">
        <v>356</v>
      </c>
      <c r="E150" s="6" t="s">
        <v>122</v>
      </c>
      <c r="F150" s="14" t="s">
        <v>358</v>
      </c>
      <c r="G150" s="45"/>
      <c r="H150" s="6"/>
      <c r="I150" s="6"/>
      <c r="J150" s="6"/>
      <c r="K150" s="6"/>
      <c r="L150" s="6"/>
      <c r="M150" s="6"/>
      <c r="N150" s="6"/>
      <c r="O150" s="6"/>
      <c r="P150" s="6"/>
      <c r="Q150" s="6"/>
      <c r="R150" s="6"/>
      <c r="S150" s="6">
        <v>2</v>
      </c>
      <c r="T150" s="6">
        <v>3</v>
      </c>
      <c r="U150" s="6"/>
      <c r="V150" s="6"/>
      <c r="W150" s="6"/>
      <c r="X150" s="80"/>
      <c r="Y150" s="26">
        <f t="shared" si="11"/>
        <v>2</v>
      </c>
      <c r="Z150" s="14">
        <f t="shared" si="12"/>
        <v>3</v>
      </c>
      <c r="AA150" s="19">
        <f t="shared" si="10"/>
        <v>5</v>
      </c>
    </row>
    <row r="151" spans="1:27" x14ac:dyDescent="0.2">
      <c r="A151" s="35">
        <v>540101</v>
      </c>
      <c r="B151" s="15" t="s">
        <v>360</v>
      </c>
      <c r="C151" s="16" t="s">
        <v>501</v>
      </c>
      <c r="D151" s="15" t="s">
        <v>359</v>
      </c>
      <c r="E151" s="15" t="s">
        <v>40</v>
      </c>
      <c r="F151" s="17" t="s">
        <v>138</v>
      </c>
      <c r="G151" s="46"/>
      <c r="H151" s="15"/>
      <c r="I151" s="15"/>
      <c r="J151" s="15"/>
      <c r="K151" s="15"/>
      <c r="L151" s="15"/>
      <c r="M151" s="15"/>
      <c r="N151" s="15"/>
      <c r="O151" s="15"/>
      <c r="P151" s="15"/>
      <c r="Q151" s="15"/>
      <c r="R151" s="15"/>
      <c r="S151" s="15">
        <v>3</v>
      </c>
      <c r="T151" s="15"/>
      <c r="U151" s="15"/>
      <c r="V151" s="15"/>
      <c r="W151" s="15"/>
      <c r="X151" s="81"/>
      <c r="Y151" s="27">
        <f t="shared" si="11"/>
        <v>3</v>
      </c>
      <c r="Z151" s="17">
        <f t="shared" si="12"/>
        <v>0</v>
      </c>
      <c r="AA151" s="19">
        <f t="shared" si="10"/>
        <v>3</v>
      </c>
    </row>
    <row r="152" spans="1:27" s="19" customFormat="1" x14ac:dyDescent="0.2">
      <c r="A152" s="20" t="s">
        <v>1</v>
      </c>
      <c r="G152" s="19">
        <f t="shared" ref="G152:AA152" si="14">SUM(G102:G151)</f>
        <v>6</v>
      </c>
      <c r="H152" s="19">
        <f t="shared" si="14"/>
        <v>6</v>
      </c>
      <c r="I152" s="19">
        <f t="shared" si="14"/>
        <v>9</v>
      </c>
      <c r="J152" s="19">
        <f t="shared" si="14"/>
        <v>11</v>
      </c>
      <c r="K152" s="19">
        <f t="shared" si="14"/>
        <v>1</v>
      </c>
      <c r="L152" s="19">
        <f t="shared" si="14"/>
        <v>3</v>
      </c>
      <c r="M152" s="19">
        <f t="shared" si="14"/>
        <v>21</v>
      </c>
      <c r="N152" s="19">
        <f t="shared" si="14"/>
        <v>29</v>
      </c>
      <c r="O152" s="19">
        <f t="shared" si="14"/>
        <v>0</v>
      </c>
      <c r="P152" s="19">
        <f t="shared" si="14"/>
        <v>0</v>
      </c>
      <c r="Q152" s="19">
        <f t="shared" si="14"/>
        <v>3</v>
      </c>
      <c r="R152" s="19">
        <f t="shared" si="14"/>
        <v>9</v>
      </c>
      <c r="S152" s="19">
        <f t="shared" si="14"/>
        <v>162</v>
      </c>
      <c r="T152" s="19">
        <f t="shared" si="14"/>
        <v>263</v>
      </c>
      <c r="U152" s="19">
        <f t="shared" si="14"/>
        <v>15</v>
      </c>
      <c r="V152" s="19">
        <f t="shared" si="14"/>
        <v>31</v>
      </c>
      <c r="W152" s="19">
        <f t="shared" si="14"/>
        <v>1</v>
      </c>
      <c r="X152" s="19">
        <f t="shared" si="14"/>
        <v>5</v>
      </c>
      <c r="Y152" s="19">
        <f t="shared" si="14"/>
        <v>218</v>
      </c>
      <c r="Z152" s="19">
        <f t="shared" si="14"/>
        <v>357</v>
      </c>
      <c r="AA152" s="19">
        <f t="shared" si="14"/>
        <v>575</v>
      </c>
    </row>
    <row r="153" spans="1:27" s="19" customFormat="1" x14ac:dyDescent="0.2">
      <c r="A153" s="20"/>
    </row>
    <row r="154" spans="1:27" s="19" customFormat="1" x14ac:dyDescent="0.2">
      <c r="A154" s="20"/>
    </row>
    <row r="155" spans="1:27" x14ac:dyDescent="0.2">
      <c r="A155" s="2" t="s">
        <v>7</v>
      </c>
      <c r="C155" s="1"/>
      <c r="D155" s="40"/>
      <c r="E155" s="1"/>
      <c r="F155" s="1"/>
    </row>
    <row r="156" spans="1:27" x14ac:dyDescent="0.2">
      <c r="A156" s="2" t="s">
        <v>651</v>
      </c>
      <c r="C156" s="1"/>
      <c r="D156" s="40"/>
      <c r="E156" s="1"/>
      <c r="F156" s="1"/>
    </row>
    <row r="157" spans="1:27" x14ac:dyDescent="0.2">
      <c r="A157" s="2" t="s">
        <v>664</v>
      </c>
      <c r="D157" s="40"/>
      <c r="E157" s="1"/>
      <c r="F157" s="1"/>
    </row>
    <row r="158" spans="1:27" x14ac:dyDescent="0.2">
      <c r="A158" s="2"/>
      <c r="C158" s="2" t="s">
        <v>15</v>
      </c>
      <c r="D158" s="40"/>
      <c r="E158" s="1"/>
      <c r="F158" s="1"/>
    </row>
    <row r="159" spans="1:27" x14ac:dyDescent="0.2">
      <c r="A159" s="40"/>
      <c r="C159" s="1"/>
      <c r="D159" s="40"/>
      <c r="E159" s="1"/>
      <c r="F159" s="1"/>
      <c r="G159" s="253" t="s">
        <v>8</v>
      </c>
      <c r="H159" s="253"/>
      <c r="I159" s="253" t="s">
        <v>10</v>
      </c>
      <c r="J159" s="253"/>
      <c r="K159" s="253" t="s">
        <v>9</v>
      </c>
      <c r="L159" s="253"/>
      <c r="M159" s="253" t="s">
        <v>118</v>
      </c>
      <c r="N159" s="253"/>
      <c r="O159" s="254" t="s">
        <v>119</v>
      </c>
      <c r="P159" s="255"/>
      <c r="Q159" s="253" t="s">
        <v>3</v>
      </c>
      <c r="R159" s="253"/>
      <c r="S159" s="253" t="s">
        <v>4</v>
      </c>
      <c r="T159" s="253"/>
      <c r="U159" s="253" t="s">
        <v>5</v>
      </c>
      <c r="V159" s="253"/>
      <c r="W159" s="254" t="s">
        <v>88</v>
      </c>
      <c r="X159" s="255"/>
      <c r="Y159" s="253" t="s">
        <v>12</v>
      </c>
      <c r="Z159" s="253"/>
    </row>
    <row r="160" spans="1:27" x14ac:dyDescent="0.2">
      <c r="A160" s="3" t="s">
        <v>87</v>
      </c>
      <c r="B160" s="4" t="s">
        <v>50</v>
      </c>
      <c r="C160" s="5" t="s">
        <v>2</v>
      </c>
      <c r="D160" s="41" t="s">
        <v>51</v>
      </c>
      <c r="E160" s="5" t="s">
        <v>32</v>
      </c>
      <c r="F160" s="5" t="s">
        <v>33</v>
      </c>
      <c r="G160" s="33" t="s">
        <v>0</v>
      </c>
      <c r="H160" s="33" t="s">
        <v>6</v>
      </c>
      <c r="I160" s="33" t="s">
        <v>0</v>
      </c>
      <c r="J160" s="33" t="s">
        <v>6</v>
      </c>
      <c r="K160" s="33" t="s">
        <v>0</v>
      </c>
      <c r="L160" s="33" t="s">
        <v>6</v>
      </c>
      <c r="M160" s="33" t="s">
        <v>0</v>
      </c>
      <c r="N160" s="33" t="s">
        <v>6</v>
      </c>
      <c r="O160" s="33" t="s">
        <v>0</v>
      </c>
      <c r="P160" s="33" t="s">
        <v>6</v>
      </c>
      <c r="Q160" s="33" t="s">
        <v>0</v>
      </c>
      <c r="R160" s="33" t="s">
        <v>6</v>
      </c>
      <c r="S160" s="33" t="s">
        <v>0</v>
      </c>
      <c r="T160" s="33" t="s">
        <v>6</v>
      </c>
      <c r="U160" s="33" t="s">
        <v>0</v>
      </c>
      <c r="V160" s="33" t="s">
        <v>6</v>
      </c>
      <c r="W160" s="33" t="s">
        <v>0</v>
      </c>
      <c r="X160" s="33" t="s">
        <v>6</v>
      </c>
      <c r="Y160" s="33" t="s">
        <v>0</v>
      </c>
      <c r="Z160" s="33" t="s">
        <v>6</v>
      </c>
      <c r="AA160" s="32" t="s">
        <v>1</v>
      </c>
    </row>
    <row r="161" spans="1:27" x14ac:dyDescent="0.2">
      <c r="A161" s="108">
        <v>110101</v>
      </c>
      <c r="B161" s="11" t="s">
        <v>496</v>
      </c>
      <c r="C161" s="12" t="s">
        <v>502</v>
      </c>
      <c r="D161" s="11" t="s">
        <v>495</v>
      </c>
      <c r="E161" s="11" t="s">
        <v>40</v>
      </c>
      <c r="F161" s="13" t="s">
        <v>150</v>
      </c>
      <c r="G161" s="47">
        <v>1</v>
      </c>
      <c r="H161" s="11"/>
      <c r="I161" s="11">
        <v>1</v>
      </c>
      <c r="J161" s="11"/>
      <c r="K161" s="11"/>
      <c r="L161" s="11"/>
      <c r="M161" s="11"/>
      <c r="N161" s="11"/>
      <c r="O161" s="11"/>
      <c r="P161" s="11"/>
      <c r="Q161" s="11"/>
      <c r="R161" s="11"/>
      <c r="S161" s="11"/>
      <c r="T161" s="11"/>
      <c r="U161" s="11"/>
      <c r="V161" s="11"/>
      <c r="W161" s="11"/>
      <c r="X161" s="79"/>
      <c r="Y161" s="25">
        <f t="shared" ref="Y161:Y178" si="15">G161+I161+K161+M161+O161+Q161+S161+U161+W161</f>
        <v>2</v>
      </c>
      <c r="Z161" s="13">
        <f t="shared" ref="Z161:Z178" si="16">H161+J161+L161+N161+P161+R161+T161+V161+X161</f>
        <v>0</v>
      </c>
      <c r="AA161" s="19">
        <f t="shared" ref="AA161:AA183" si="17">SUM(Y161:Z161)</f>
        <v>2</v>
      </c>
    </row>
    <row r="162" spans="1:27" x14ac:dyDescent="0.2">
      <c r="A162" s="109">
        <v>130101</v>
      </c>
      <c r="B162" s="6" t="s">
        <v>362</v>
      </c>
      <c r="C162" s="7" t="s">
        <v>502</v>
      </c>
      <c r="D162" s="6" t="s">
        <v>361</v>
      </c>
      <c r="E162" s="6" t="s">
        <v>488</v>
      </c>
      <c r="F162" s="14" t="s">
        <v>26</v>
      </c>
      <c r="G162" s="45"/>
      <c r="H162" s="6"/>
      <c r="I162" s="6"/>
      <c r="J162" s="6"/>
      <c r="K162" s="6"/>
      <c r="L162" s="6"/>
      <c r="M162" s="6"/>
      <c r="N162" s="6"/>
      <c r="O162" s="6"/>
      <c r="P162" s="6"/>
      <c r="Q162" s="6"/>
      <c r="R162" s="6"/>
      <c r="S162" s="6">
        <v>4</v>
      </c>
      <c r="T162" s="6">
        <v>1</v>
      </c>
      <c r="U162" s="6"/>
      <c r="V162" s="6">
        <v>1</v>
      </c>
      <c r="W162" s="6"/>
      <c r="X162" s="80"/>
      <c r="Y162" s="26">
        <f t="shared" si="15"/>
        <v>4</v>
      </c>
      <c r="Z162" s="14">
        <f t="shared" si="16"/>
        <v>2</v>
      </c>
      <c r="AA162" s="19">
        <f t="shared" si="17"/>
        <v>6</v>
      </c>
    </row>
    <row r="163" spans="1:27" x14ac:dyDescent="0.2">
      <c r="A163" s="109">
        <v>140701</v>
      </c>
      <c r="B163" s="6" t="s">
        <v>364</v>
      </c>
      <c r="C163" s="7" t="s">
        <v>502</v>
      </c>
      <c r="D163" s="6" t="s">
        <v>363</v>
      </c>
      <c r="E163" s="6" t="s">
        <v>43</v>
      </c>
      <c r="F163" s="14" t="s">
        <v>158</v>
      </c>
      <c r="G163" s="45">
        <v>1</v>
      </c>
      <c r="H163" s="6"/>
      <c r="I163" s="6"/>
      <c r="J163" s="6"/>
      <c r="K163" s="6"/>
      <c r="L163" s="6"/>
      <c r="M163" s="6"/>
      <c r="N163" s="6"/>
      <c r="O163" s="6"/>
      <c r="P163" s="6"/>
      <c r="Q163" s="6"/>
      <c r="R163" s="6"/>
      <c r="S163" s="6">
        <v>2</v>
      </c>
      <c r="T163" s="6"/>
      <c r="U163" s="6"/>
      <c r="V163" s="6"/>
      <c r="W163" s="6"/>
      <c r="X163" s="80"/>
      <c r="Y163" s="26">
        <f t="shared" si="15"/>
        <v>3</v>
      </c>
      <c r="Z163" s="14">
        <f t="shared" si="16"/>
        <v>0</v>
      </c>
      <c r="AA163" s="19">
        <f t="shared" si="17"/>
        <v>3</v>
      </c>
    </row>
    <row r="164" spans="1:27" x14ac:dyDescent="0.2">
      <c r="A164" s="34">
        <v>140801</v>
      </c>
      <c r="B164" s="6" t="s">
        <v>366</v>
      </c>
      <c r="C164" s="7" t="s">
        <v>502</v>
      </c>
      <c r="D164" s="6" t="s">
        <v>365</v>
      </c>
      <c r="E164" s="6" t="s">
        <v>43</v>
      </c>
      <c r="F164" s="14" t="s">
        <v>158</v>
      </c>
      <c r="G164" s="45"/>
      <c r="H164" s="6"/>
      <c r="I164" s="6"/>
      <c r="J164" s="6"/>
      <c r="K164" s="6"/>
      <c r="L164" s="6"/>
      <c r="M164" s="6"/>
      <c r="N164" s="6"/>
      <c r="O164" s="6"/>
      <c r="P164" s="6"/>
      <c r="Q164" s="6"/>
      <c r="R164" s="6"/>
      <c r="S164" s="6"/>
      <c r="T164" s="6">
        <v>2</v>
      </c>
      <c r="U164" s="6">
        <v>1</v>
      </c>
      <c r="V164" s="6"/>
      <c r="W164" s="6"/>
      <c r="X164" s="80"/>
      <c r="Y164" s="26">
        <f t="shared" si="15"/>
        <v>1</v>
      </c>
      <c r="Z164" s="14">
        <f t="shared" si="16"/>
        <v>2</v>
      </c>
      <c r="AA164" s="19">
        <f t="shared" si="17"/>
        <v>3</v>
      </c>
    </row>
    <row r="165" spans="1:27" x14ac:dyDescent="0.2">
      <c r="A165" s="34">
        <v>141001</v>
      </c>
      <c r="B165" s="6" t="s">
        <v>368</v>
      </c>
      <c r="C165" s="7" t="s">
        <v>502</v>
      </c>
      <c r="D165" s="6" t="s">
        <v>367</v>
      </c>
      <c r="E165" s="6" t="s">
        <v>43</v>
      </c>
      <c r="F165" s="14" t="s">
        <v>158</v>
      </c>
      <c r="G165" s="45">
        <v>1</v>
      </c>
      <c r="H165" s="6"/>
      <c r="I165" s="6"/>
      <c r="J165" s="6"/>
      <c r="K165" s="6"/>
      <c r="L165" s="6"/>
      <c r="M165" s="6">
        <v>1</v>
      </c>
      <c r="N165" s="6">
        <v>1</v>
      </c>
      <c r="O165" s="6"/>
      <c r="P165" s="6"/>
      <c r="Q165" s="6"/>
      <c r="R165" s="6"/>
      <c r="S165" s="6"/>
      <c r="T165" s="6"/>
      <c r="U165" s="6"/>
      <c r="V165" s="6"/>
      <c r="W165" s="6"/>
      <c r="X165" s="80"/>
      <c r="Y165" s="26">
        <f t="shared" si="15"/>
        <v>2</v>
      </c>
      <c r="Z165" s="14">
        <f t="shared" si="16"/>
        <v>1</v>
      </c>
      <c r="AA165" s="19">
        <f t="shared" si="17"/>
        <v>3</v>
      </c>
    </row>
    <row r="166" spans="1:27" x14ac:dyDescent="0.2">
      <c r="A166" s="34">
        <v>141901</v>
      </c>
      <c r="B166" s="6" t="s">
        <v>370</v>
      </c>
      <c r="C166" s="7" t="s">
        <v>502</v>
      </c>
      <c r="D166" s="6" t="s">
        <v>369</v>
      </c>
      <c r="E166" s="6" t="s">
        <v>43</v>
      </c>
      <c r="F166" s="14" t="s">
        <v>158</v>
      </c>
      <c r="G166" s="45"/>
      <c r="H166" s="6"/>
      <c r="I166" s="6"/>
      <c r="J166" s="6"/>
      <c r="K166" s="6"/>
      <c r="L166" s="6"/>
      <c r="M166" s="6">
        <v>1</v>
      </c>
      <c r="N166" s="6"/>
      <c r="O166" s="6"/>
      <c r="P166" s="6"/>
      <c r="Q166" s="6"/>
      <c r="R166" s="6"/>
      <c r="S166" s="6">
        <v>1</v>
      </c>
      <c r="T166" s="6"/>
      <c r="U166" s="6"/>
      <c r="V166" s="6"/>
      <c r="W166" s="6"/>
      <c r="X166" s="80"/>
      <c r="Y166" s="26">
        <f t="shared" si="15"/>
        <v>2</v>
      </c>
      <c r="Z166" s="14">
        <f t="shared" si="16"/>
        <v>0</v>
      </c>
      <c r="AA166" s="19">
        <f t="shared" si="17"/>
        <v>2</v>
      </c>
    </row>
    <row r="167" spans="1:27" x14ac:dyDescent="0.2">
      <c r="A167" s="34">
        <v>142401</v>
      </c>
      <c r="B167" s="6" t="s">
        <v>372</v>
      </c>
      <c r="C167" s="7" t="s">
        <v>502</v>
      </c>
      <c r="D167" s="6" t="s">
        <v>371</v>
      </c>
      <c r="E167" s="6" t="s">
        <v>43</v>
      </c>
      <c r="F167" s="14" t="s">
        <v>158</v>
      </c>
      <c r="G167" s="45">
        <v>1</v>
      </c>
      <c r="H167" s="6"/>
      <c r="I167" s="6"/>
      <c r="J167" s="6"/>
      <c r="K167" s="6"/>
      <c r="L167" s="6"/>
      <c r="M167" s="6"/>
      <c r="N167" s="6"/>
      <c r="O167" s="6"/>
      <c r="P167" s="6"/>
      <c r="Q167" s="6"/>
      <c r="R167" s="6"/>
      <c r="S167" s="6"/>
      <c r="T167" s="6"/>
      <c r="U167" s="6"/>
      <c r="V167" s="6"/>
      <c r="W167" s="6"/>
      <c r="X167" s="80"/>
      <c r="Y167" s="26">
        <f t="shared" si="15"/>
        <v>1</v>
      </c>
      <c r="Z167" s="14">
        <f t="shared" si="16"/>
        <v>0</v>
      </c>
      <c r="AA167" s="19">
        <f t="shared" si="17"/>
        <v>1</v>
      </c>
    </row>
    <row r="168" spans="1:27" x14ac:dyDescent="0.2">
      <c r="A168" s="34">
        <v>143501</v>
      </c>
      <c r="B168" s="6" t="s">
        <v>374</v>
      </c>
      <c r="C168" s="7" t="s">
        <v>502</v>
      </c>
      <c r="D168" s="6" t="s">
        <v>373</v>
      </c>
      <c r="E168" s="6" t="s">
        <v>43</v>
      </c>
      <c r="F168" s="14" t="s">
        <v>158</v>
      </c>
      <c r="G168" s="45">
        <v>1</v>
      </c>
      <c r="H168" s="6"/>
      <c r="I168" s="6"/>
      <c r="J168" s="6"/>
      <c r="K168" s="6"/>
      <c r="L168" s="6"/>
      <c r="M168" s="6">
        <v>1</v>
      </c>
      <c r="N168" s="6"/>
      <c r="O168" s="6"/>
      <c r="P168" s="6"/>
      <c r="Q168" s="6"/>
      <c r="R168" s="6"/>
      <c r="S168" s="6">
        <v>1</v>
      </c>
      <c r="T168" s="6">
        <v>1</v>
      </c>
      <c r="U168" s="6"/>
      <c r="V168" s="6"/>
      <c r="W168" s="6"/>
      <c r="X168" s="80"/>
      <c r="Y168" s="26">
        <f t="shared" si="15"/>
        <v>3</v>
      </c>
      <c r="Z168" s="14">
        <f t="shared" si="16"/>
        <v>1</v>
      </c>
      <c r="AA168" s="19">
        <f t="shared" si="17"/>
        <v>4</v>
      </c>
    </row>
    <row r="169" spans="1:27" x14ac:dyDescent="0.2">
      <c r="A169" s="34">
        <v>230101</v>
      </c>
      <c r="B169" s="6" t="s">
        <v>376</v>
      </c>
      <c r="C169" s="7" t="s">
        <v>502</v>
      </c>
      <c r="D169" s="6" t="s">
        <v>375</v>
      </c>
      <c r="E169" s="6" t="s">
        <v>40</v>
      </c>
      <c r="F169" s="14" t="s">
        <v>138</v>
      </c>
      <c r="G169" s="45"/>
      <c r="H169" s="6"/>
      <c r="I169" s="6"/>
      <c r="J169" s="6"/>
      <c r="K169" s="6"/>
      <c r="L169" s="6"/>
      <c r="M169" s="6"/>
      <c r="N169" s="6"/>
      <c r="O169" s="6"/>
      <c r="P169" s="6"/>
      <c r="Q169" s="6">
        <v>1</v>
      </c>
      <c r="R169" s="6"/>
      <c r="S169" s="6"/>
      <c r="T169" s="6">
        <v>6</v>
      </c>
      <c r="U169" s="6"/>
      <c r="V169" s="6">
        <v>2</v>
      </c>
      <c r="W169" s="6"/>
      <c r="X169" s="80"/>
      <c r="Y169" s="26">
        <f t="shared" si="15"/>
        <v>1</v>
      </c>
      <c r="Z169" s="14">
        <f t="shared" si="16"/>
        <v>8</v>
      </c>
      <c r="AA169" s="19">
        <f t="shared" si="17"/>
        <v>9</v>
      </c>
    </row>
    <row r="170" spans="1:27" x14ac:dyDescent="0.2">
      <c r="A170" s="34">
        <v>261501</v>
      </c>
      <c r="B170" s="6" t="s">
        <v>378</v>
      </c>
      <c r="C170" s="7" t="s">
        <v>502</v>
      </c>
      <c r="D170" s="6" t="s">
        <v>377</v>
      </c>
      <c r="E170" s="6" t="s">
        <v>40</v>
      </c>
      <c r="F170" s="14" t="s">
        <v>193</v>
      </c>
      <c r="G170" s="45"/>
      <c r="H170" s="6">
        <v>1</v>
      </c>
      <c r="I170" s="6"/>
      <c r="J170" s="6"/>
      <c r="K170" s="6"/>
      <c r="L170" s="6"/>
      <c r="M170" s="6"/>
      <c r="N170" s="6"/>
      <c r="O170" s="6"/>
      <c r="P170" s="6"/>
      <c r="Q170" s="6"/>
      <c r="R170" s="6"/>
      <c r="S170" s="6">
        <v>1</v>
      </c>
      <c r="T170" s="6"/>
      <c r="U170" s="6"/>
      <c r="V170" s="6"/>
      <c r="W170" s="6"/>
      <c r="X170" s="80"/>
      <c r="Y170" s="26">
        <f t="shared" si="15"/>
        <v>1</v>
      </c>
      <c r="Z170" s="14">
        <f t="shared" si="16"/>
        <v>1</v>
      </c>
      <c r="AA170" s="19">
        <f t="shared" si="17"/>
        <v>2</v>
      </c>
    </row>
    <row r="171" spans="1:27" x14ac:dyDescent="0.2">
      <c r="A171" s="34">
        <v>270101</v>
      </c>
      <c r="B171" s="6" t="s">
        <v>380</v>
      </c>
      <c r="C171" s="7" t="s">
        <v>502</v>
      </c>
      <c r="D171" s="6" t="s">
        <v>379</v>
      </c>
      <c r="E171" s="6" t="s">
        <v>40</v>
      </c>
      <c r="F171" s="14" t="s">
        <v>150</v>
      </c>
      <c r="G171" s="45"/>
      <c r="H171" s="6"/>
      <c r="I171" s="6"/>
      <c r="J171" s="6"/>
      <c r="K171" s="6"/>
      <c r="L171" s="6"/>
      <c r="M171" s="6"/>
      <c r="N171" s="6"/>
      <c r="O171" s="6"/>
      <c r="P171" s="6"/>
      <c r="Q171" s="6"/>
      <c r="R171" s="6"/>
      <c r="S171" s="6">
        <v>3</v>
      </c>
      <c r="T171" s="6"/>
      <c r="U171" s="6"/>
      <c r="V171" s="6"/>
      <c r="W171" s="6"/>
      <c r="X171" s="80"/>
      <c r="Y171" s="26">
        <f t="shared" si="15"/>
        <v>3</v>
      </c>
      <c r="Z171" s="14">
        <f t="shared" si="16"/>
        <v>0</v>
      </c>
      <c r="AA171" s="19">
        <f t="shared" si="17"/>
        <v>3</v>
      </c>
    </row>
    <row r="172" spans="1:27" x14ac:dyDescent="0.2">
      <c r="A172" s="34">
        <v>300101</v>
      </c>
      <c r="B172" s="6" t="s">
        <v>382</v>
      </c>
      <c r="C172" s="7" t="s">
        <v>502</v>
      </c>
      <c r="D172" s="6" t="s">
        <v>381</v>
      </c>
      <c r="E172" s="6" t="s">
        <v>41</v>
      </c>
      <c r="F172" s="14" t="s">
        <v>193</v>
      </c>
      <c r="G172" s="45"/>
      <c r="H172" s="6">
        <v>1</v>
      </c>
      <c r="I172" s="6"/>
      <c r="J172" s="6"/>
      <c r="K172" s="6"/>
      <c r="L172" s="6"/>
      <c r="M172" s="6"/>
      <c r="N172" s="6"/>
      <c r="O172" s="6"/>
      <c r="P172" s="6"/>
      <c r="Q172" s="6"/>
      <c r="R172" s="6"/>
      <c r="S172" s="6">
        <v>4</v>
      </c>
      <c r="T172" s="6">
        <v>2</v>
      </c>
      <c r="U172" s="6">
        <v>2</v>
      </c>
      <c r="V172" s="6">
        <v>2</v>
      </c>
      <c r="W172" s="6"/>
      <c r="X172" s="80"/>
      <c r="Y172" s="26">
        <f t="shared" si="15"/>
        <v>6</v>
      </c>
      <c r="Z172" s="14">
        <f t="shared" si="16"/>
        <v>5</v>
      </c>
      <c r="AA172" s="19">
        <f t="shared" si="17"/>
        <v>11</v>
      </c>
    </row>
    <row r="173" spans="1:27" x14ac:dyDescent="0.2">
      <c r="A173" s="34">
        <v>400501</v>
      </c>
      <c r="B173" s="6" t="s">
        <v>384</v>
      </c>
      <c r="C173" s="7" t="s">
        <v>502</v>
      </c>
      <c r="D173" s="6" t="s">
        <v>383</v>
      </c>
      <c r="E173" s="6" t="s">
        <v>40</v>
      </c>
      <c r="F173" s="14" t="s">
        <v>150</v>
      </c>
      <c r="G173" s="45">
        <v>2</v>
      </c>
      <c r="H173" s="6"/>
      <c r="I173" s="6"/>
      <c r="J173" s="6">
        <v>1</v>
      </c>
      <c r="K173" s="6"/>
      <c r="L173" s="6"/>
      <c r="M173" s="6">
        <v>2</v>
      </c>
      <c r="N173" s="6">
        <v>1</v>
      </c>
      <c r="O173" s="6"/>
      <c r="P173" s="6"/>
      <c r="Q173" s="6"/>
      <c r="R173" s="6"/>
      <c r="S173" s="6">
        <v>3</v>
      </c>
      <c r="T173" s="6">
        <v>2</v>
      </c>
      <c r="U173" s="6">
        <v>2</v>
      </c>
      <c r="V173" s="6">
        <v>1</v>
      </c>
      <c r="W173" s="6"/>
      <c r="X173" s="80"/>
      <c r="Y173" s="26">
        <f t="shared" si="15"/>
        <v>9</v>
      </c>
      <c r="Z173" s="14">
        <f t="shared" si="16"/>
        <v>5</v>
      </c>
      <c r="AA173" s="19">
        <f t="shared" si="17"/>
        <v>14</v>
      </c>
    </row>
    <row r="174" spans="1:27" x14ac:dyDescent="0.2">
      <c r="A174" s="34">
        <v>400607</v>
      </c>
      <c r="B174" s="6" t="s">
        <v>386</v>
      </c>
      <c r="C174" s="7" t="s">
        <v>502</v>
      </c>
      <c r="D174" s="6" t="s">
        <v>385</v>
      </c>
      <c r="E174" s="6" t="s">
        <v>44</v>
      </c>
      <c r="F174" s="14" t="s">
        <v>28</v>
      </c>
      <c r="G174" s="45"/>
      <c r="H174" s="6"/>
      <c r="I174" s="6"/>
      <c r="J174" s="6"/>
      <c r="K174" s="6"/>
      <c r="L174" s="6"/>
      <c r="M174" s="6"/>
      <c r="N174" s="6"/>
      <c r="O174" s="6"/>
      <c r="P174" s="6"/>
      <c r="Q174" s="6"/>
      <c r="R174" s="6"/>
      <c r="S174" s="6">
        <v>1</v>
      </c>
      <c r="T174" s="6">
        <v>2</v>
      </c>
      <c r="U174" s="6">
        <v>1</v>
      </c>
      <c r="V174" s="6">
        <v>1</v>
      </c>
      <c r="W174" s="6"/>
      <c r="X174" s="80"/>
      <c r="Y174" s="26">
        <f t="shared" si="15"/>
        <v>2</v>
      </c>
      <c r="Z174" s="14">
        <f t="shared" si="16"/>
        <v>3</v>
      </c>
      <c r="AA174" s="19">
        <f t="shared" si="17"/>
        <v>5</v>
      </c>
    </row>
    <row r="175" spans="1:27" x14ac:dyDescent="0.2">
      <c r="A175" s="34">
        <v>400801</v>
      </c>
      <c r="B175" s="6" t="s">
        <v>388</v>
      </c>
      <c r="C175" s="7" t="s">
        <v>502</v>
      </c>
      <c r="D175" s="6" t="s">
        <v>387</v>
      </c>
      <c r="E175" s="6" t="s">
        <v>40</v>
      </c>
      <c r="F175" s="14" t="s">
        <v>150</v>
      </c>
      <c r="G175" s="45"/>
      <c r="H175" s="6"/>
      <c r="I175" s="6"/>
      <c r="J175" s="6"/>
      <c r="K175" s="6"/>
      <c r="L175" s="6"/>
      <c r="M175" s="6"/>
      <c r="N175" s="6"/>
      <c r="O175" s="6"/>
      <c r="P175" s="6"/>
      <c r="Q175" s="6"/>
      <c r="R175" s="6"/>
      <c r="S175" s="6">
        <v>1</v>
      </c>
      <c r="T175" s="6">
        <v>1</v>
      </c>
      <c r="U175" s="6"/>
      <c r="V175" s="6"/>
      <c r="W175" s="6"/>
      <c r="X175" s="80"/>
      <c r="Y175" s="26">
        <f t="shared" si="15"/>
        <v>1</v>
      </c>
      <c r="Z175" s="14">
        <f t="shared" si="16"/>
        <v>1</v>
      </c>
      <c r="AA175" s="19">
        <f t="shared" si="17"/>
        <v>2</v>
      </c>
    </row>
    <row r="176" spans="1:27" x14ac:dyDescent="0.2">
      <c r="A176" s="34">
        <v>422801</v>
      </c>
      <c r="B176" s="6" t="s">
        <v>390</v>
      </c>
      <c r="C176" s="7" t="s">
        <v>502</v>
      </c>
      <c r="D176" s="6" t="s">
        <v>389</v>
      </c>
      <c r="E176" s="6" t="s">
        <v>489</v>
      </c>
      <c r="F176" s="14" t="s">
        <v>141</v>
      </c>
      <c r="G176" s="45"/>
      <c r="H176" s="6"/>
      <c r="I176" s="6">
        <v>1</v>
      </c>
      <c r="J176" s="6">
        <v>4</v>
      </c>
      <c r="K176" s="6"/>
      <c r="L176" s="6"/>
      <c r="M176" s="6"/>
      <c r="N176" s="6">
        <v>1</v>
      </c>
      <c r="O176" s="6"/>
      <c r="P176" s="6"/>
      <c r="Q176" s="6"/>
      <c r="R176" s="6"/>
      <c r="S176" s="6">
        <v>1</v>
      </c>
      <c r="T176" s="6">
        <v>5</v>
      </c>
      <c r="U176" s="6"/>
      <c r="V176" s="6">
        <v>1</v>
      </c>
      <c r="W176" s="6"/>
      <c r="X176" s="80"/>
      <c r="Y176" s="26">
        <f t="shared" si="15"/>
        <v>2</v>
      </c>
      <c r="Z176" s="14">
        <f t="shared" si="16"/>
        <v>11</v>
      </c>
      <c r="AA176" s="19">
        <f t="shared" si="17"/>
        <v>13</v>
      </c>
    </row>
    <row r="177" spans="1:27" x14ac:dyDescent="0.2">
      <c r="A177" s="34">
        <v>440501</v>
      </c>
      <c r="B177" s="6" t="s">
        <v>686</v>
      </c>
      <c r="C177" s="7" t="s">
        <v>502</v>
      </c>
      <c r="D177" s="6" t="s">
        <v>685</v>
      </c>
      <c r="E177" s="6" t="s">
        <v>41</v>
      </c>
      <c r="F177" s="14" t="s">
        <v>126</v>
      </c>
      <c r="G177" s="45"/>
      <c r="H177" s="6"/>
      <c r="I177" s="6"/>
      <c r="J177" s="6"/>
      <c r="K177" s="6"/>
      <c r="L177" s="6"/>
      <c r="M177" s="6"/>
      <c r="N177" s="6"/>
      <c r="O177" s="6"/>
      <c r="P177" s="6"/>
      <c r="Q177" s="6"/>
      <c r="R177" s="6"/>
      <c r="S177" s="6"/>
      <c r="T177" s="6">
        <v>1</v>
      </c>
      <c r="U177" s="6">
        <v>1</v>
      </c>
      <c r="V177" s="6"/>
      <c r="W177" s="6"/>
      <c r="X177" s="80"/>
      <c r="Y177" s="26">
        <f t="shared" si="15"/>
        <v>1</v>
      </c>
      <c r="Z177" s="14">
        <f t="shared" si="16"/>
        <v>1</v>
      </c>
      <c r="AA177" s="19">
        <f t="shared" si="17"/>
        <v>2</v>
      </c>
    </row>
    <row r="178" spans="1:27" x14ac:dyDescent="0.2">
      <c r="A178" s="34">
        <v>450602</v>
      </c>
      <c r="B178" s="6" t="s">
        <v>392</v>
      </c>
      <c r="C178" s="7" t="s">
        <v>502</v>
      </c>
      <c r="D178" s="6" t="s">
        <v>391</v>
      </c>
      <c r="E178" s="6" t="s">
        <v>41</v>
      </c>
      <c r="F178" s="14" t="s">
        <v>126</v>
      </c>
      <c r="G178" s="45"/>
      <c r="H178" s="6">
        <v>1</v>
      </c>
      <c r="I178" s="6"/>
      <c r="J178" s="6"/>
      <c r="K178" s="6"/>
      <c r="L178" s="6"/>
      <c r="M178" s="6">
        <v>2</v>
      </c>
      <c r="N178" s="6"/>
      <c r="O178" s="6"/>
      <c r="P178" s="6"/>
      <c r="Q178" s="6"/>
      <c r="R178" s="6"/>
      <c r="S178" s="6">
        <v>3</v>
      </c>
      <c r="T178" s="6"/>
      <c r="U178" s="6"/>
      <c r="V178" s="6"/>
      <c r="W178" s="6"/>
      <c r="X178" s="80"/>
      <c r="Y178" s="26">
        <f t="shared" si="15"/>
        <v>5</v>
      </c>
      <c r="Z178" s="14">
        <f t="shared" si="16"/>
        <v>1</v>
      </c>
      <c r="AA178" s="19">
        <f t="shared" si="17"/>
        <v>6</v>
      </c>
    </row>
    <row r="179" spans="1:27" x14ac:dyDescent="0.2">
      <c r="A179" s="34">
        <v>512003</v>
      </c>
      <c r="B179" s="6" t="s">
        <v>394</v>
      </c>
      <c r="C179" s="7" t="s">
        <v>502</v>
      </c>
      <c r="D179" s="6" t="s">
        <v>393</v>
      </c>
      <c r="E179" s="6" t="s">
        <v>46</v>
      </c>
      <c r="F179" s="14" t="s">
        <v>29</v>
      </c>
      <c r="G179" s="45"/>
      <c r="H179" s="6">
        <v>1</v>
      </c>
      <c r="I179" s="6">
        <v>2</v>
      </c>
      <c r="J179" s="6"/>
      <c r="K179" s="6"/>
      <c r="L179" s="6"/>
      <c r="M179" s="6">
        <v>3</v>
      </c>
      <c r="N179" s="6"/>
      <c r="O179" s="6"/>
      <c r="P179" s="6"/>
      <c r="Q179" s="6"/>
      <c r="R179" s="6"/>
      <c r="S179" s="6">
        <v>1</v>
      </c>
      <c r="T179" s="6">
        <v>1</v>
      </c>
      <c r="U179" s="6">
        <v>2</v>
      </c>
      <c r="V179" s="6">
        <v>1</v>
      </c>
      <c r="W179" s="6"/>
      <c r="X179" s="80"/>
      <c r="Y179" s="26">
        <f t="shared" ref="Y179:Z182" si="18">G179+I179+K179+M179+O179+Q179+S179+U179+W179</f>
        <v>8</v>
      </c>
      <c r="Z179" s="14">
        <f t="shared" si="18"/>
        <v>3</v>
      </c>
      <c r="AA179" s="19">
        <f t="shared" si="17"/>
        <v>11</v>
      </c>
    </row>
    <row r="180" spans="1:27" x14ac:dyDescent="0.2">
      <c r="A180" s="34">
        <v>512308</v>
      </c>
      <c r="B180" s="6" t="s">
        <v>396</v>
      </c>
      <c r="C180" s="7" t="s">
        <v>502</v>
      </c>
      <c r="D180" s="6" t="s">
        <v>395</v>
      </c>
      <c r="E180" s="6" t="s">
        <v>489</v>
      </c>
      <c r="F180" s="14" t="s">
        <v>26</v>
      </c>
      <c r="G180" s="45"/>
      <c r="H180" s="6"/>
      <c r="I180" s="6"/>
      <c r="J180" s="6"/>
      <c r="K180" s="6"/>
      <c r="L180" s="6"/>
      <c r="M180" s="6">
        <v>1</v>
      </c>
      <c r="N180" s="6"/>
      <c r="O180" s="6"/>
      <c r="P180" s="6"/>
      <c r="Q180" s="6"/>
      <c r="R180" s="6">
        <v>1</v>
      </c>
      <c r="S180" s="6">
        <v>6</v>
      </c>
      <c r="T180" s="6">
        <v>16</v>
      </c>
      <c r="U180" s="6">
        <v>1</v>
      </c>
      <c r="V180" s="6">
        <v>3</v>
      </c>
      <c r="W180" s="6"/>
      <c r="X180" s="80"/>
      <c r="Y180" s="26">
        <f t="shared" si="18"/>
        <v>8</v>
      </c>
      <c r="Z180" s="14">
        <f t="shared" si="18"/>
        <v>20</v>
      </c>
      <c r="AA180" s="19">
        <f t="shared" si="17"/>
        <v>28</v>
      </c>
    </row>
    <row r="181" spans="1:27" x14ac:dyDescent="0.2">
      <c r="A181" s="34">
        <v>513808</v>
      </c>
      <c r="B181" s="6" t="s">
        <v>398</v>
      </c>
      <c r="C181" s="7" t="s">
        <v>502</v>
      </c>
      <c r="D181" s="6" t="s">
        <v>397</v>
      </c>
      <c r="E181" s="6" t="s">
        <v>45</v>
      </c>
      <c r="F181" s="14" t="s">
        <v>257</v>
      </c>
      <c r="G181" s="45"/>
      <c r="H181" s="6"/>
      <c r="I181" s="6"/>
      <c r="J181" s="6"/>
      <c r="K181" s="6"/>
      <c r="L181" s="6"/>
      <c r="M181" s="6"/>
      <c r="N181" s="6"/>
      <c r="O181" s="6"/>
      <c r="P181" s="6"/>
      <c r="Q181" s="6"/>
      <c r="R181" s="6"/>
      <c r="S181" s="6"/>
      <c r="T181" s="6">
        <v>2</v>
      </c>
      <c r="U181" s="6"/>
      <c r="V181" s="6">
        <v>1</v>
      </c>
      <c r="W181" s="6"/>
      <c r="X181" s="80"/>
      <c r="Y181" s="26">
        <f t="shared" si="18"/>
        <v>0</v>
      </c>
      <c r="Z181" s="14">
        <f t="shared" si="18"/>
        <v>3</v>
      </c>
      <c r="AA181" s="19">
        <f t="shared" si="17"/>
        <v>3</v>
      </c>
    </row>
    <row r="182" spans="1:27" x14ac:dyDescent="0.2">
      <c r="A182" s="34">
        <v>513818</v>
      </c>
      <c r="B182" s="6" t="s">
        <v>456</v>
      </c>
      <c r="C182" s="7" t="s">
        <v>502</v>
      </c>
      <c r="D182" s="6" t="s">
        <v>399</v>
      </c>
      <c r="E182" s="6" t="s">
        <v>45</v>
      </c>
      <c r="F182" s="14" t="s">
        <v>257</v>
      </c>
      <c r="G182" s="45"/>
      <c r="H182" s="6"/>
      <c r="I182" s="6"/>
      <c r="J182" s="6"/>
      <c r="K182" s="6"/>
      <c r="L182" s="6"/>
      <c r="M182" s="6"/>
      <c r="N182" s="6"/>
      <c r="O182" s="6"/>
      <c r="P182" s="6"/>
      <c r="Q182" s="6"/>
      <c r="R182" s="6"/>
      <c r="S182" s="6"/>
      <c r="T182" s="6">
        <v>2</v>
      </c>
      <c r="U182" s="6"/>
      <c r="V182" s="6">
        <v>1</v>
      </c>
      <c r="W182" s="6"/>
      <c r="X182" s="80">
        <v>1</v>
      </c>
      <c r="Y182" s="26">
        <f t="shared" si="18"/>
        <v>0</v>
      </c>
      <c r="Z182" s="14">
        <f t="shared" si="18"/>
        <v>4</v>
      </c>
      <c r="AA182" s="19">
        <f t="shared" si="17"/>
        <v>4</v>
      </c>
    </row>
    <row r="183" spans="1:27" x14ac:dyDescent="0.2">
      <c r="A183" s="35">
        <v>520201</v>
      </c>
      <c r="B183" s="15" t="s">
        <v>401</v>
      </c>
      <c r="C183" s="16" t="s">
        <v>502</v>
      </c>
      <c r="D183" s="15" t="s">
        <v>400</v>
      </c>
      <c r="E183" s="15" t="s">
        <v>47</v>
      </c>
      <c r="F183" s="17" t="s">
        <v>30</v>
      </c>
      <c r="G183" s="46">
        <v>1</v>
      </c>
      <c r="H183" s="15"/>
      <c r="I183" s="15"/>
      <c r="J183" s="15"/>
      <c r="K183" s="15"/>
      <c r="L183" s="15"/>
      <c r="M183" s="15">
        <v>1</v>
      </c>
      <c r="N183" s="15">
        <v>1</v>
      </c>
      <c r="O183" s="15"/>
      <c r="P183" s="15"/>
      <c r="Q183" s="15"/>
      <c r="R183" s="15"/>
      <c r="S183" s="15">
        <v>1</v>
      </c>
      <c r="T183" s="15">
        <v>1</v>
      </c>
      <c r="U183" s="15"/>
      <c r="V183" s="15"/>
      <c r="W183" s="15"/>
      <c r="X183" s="81"/>
      <c r="Y183" s="27">
        <f t="shared" ref="Y183:Z183" si="19">G183+I183+K183+M183+O183+Q183+S183+U183+W183</f>
        <v>3</v>
      </c>
      <c r="Z183" s="17">
        <f t="shared" si="19"/>
        <v>2</v>
      </c>
      <c r="AA183" s="19">
        <f t="shared" si="17"/>
        <v>5</v>
      </c>
    </row>
    <row r="184" spans="1:27" s="19" customFormat="1" x14ac:dyDescent="0.2">
      <c r="A184" s="20" t="s">
        <v>1</v>
      </c>
      <c r="G184" s="19">
        <f t="shared" ref="G184:AA184" si="20">SUM(G161:G183)</f>
        <v>8</v>
      </c>
      <c r="H184" s="19">
        <f t="shared" si="20"/>
        <v>4</v>
      </c>
      <c r="I184" s="19">
        <f t="shared" si="20"/>
        <v>4</v>
      </c>
      <c r="J184" s="19">
        <f t="shared" si="20"/>
        <v>5</v>
      </c>
      <c r="K184" s="19">
        <f t="shared" si="20"/>
        <v>0</v>
      </c>
      <c r="L184" s="19">
        <f t="shared" si="20"/>
        <v>0</v>
      </c>
      <c r="M184" s="19">
        <f t="shared" si="20"/>
        <v>12</v>
      </c>
      <c r="N184" s="19">
        <f t="shared" si="20"/>
        <v>4</v>
      </c>
      <c r="O184" s="19">
        <f t="shared" si="20"/>
        <v>0</v>
      </c>
      <c r="P184" s="19">
        <f t="shared" si="20"/>
        <v>0</v>
      </c>
      <c r="Q184" s="19">
        <f t="shared" si="20"/>
        <v>1</v>
      </c>
      <c r="R184" s="19">
        <f t="shared" si="20"/>
        <v>1</v>
      </c>
      <c r="S184" s="19">
        <f t="shared" si="20"/>
        <v>33</v>
      </c>
      <c r="T184" s="19">
        <f t="shared" si="20"/>
        <v>45</v>
      </c>
      <c r="U184" s="19">
        <f t="shared" si="20"/>
        <v>10</v>
      </c>
      <c r="V184" s="19">
        <f t="shared" si="20"/>
        <v>14</v>
      </c>
      <c r="W184" s="19">
        <f t="shared" si="20"/>
        <v>0</v>
      </c>
      <c r="X184" s="19">
        <f t="shared" si="20"/>
        <v>1</v>
      </c>
      <c r="Y184" s="19">
        <f t="shared" si="20"/>
        <v>68</v>
      </c>
      <c r="Z184" s="19">
        <f t="shared" si="20"/>
        <v>74</v>
      </c>
      <c r="AA184" s="19">
        <f t="shared" si="20"/>
        <v>142</v>
      </c>
    </row>
    <row r="185" spans="1:27" s="19" customFormat="1" x14ac:dyDescent="0.2">
      <c r="A185" s="20"/>
    </row>
    <row r="186" spans="1:27" s="19" customFormat="1" x14ac:dyDescent="0.2">
      <c r="A186" s="20"/>
    </row>
    <row r="187" spans="1:27" x14ac:dyDescent="0.2">
      <c r="A187" s="2" t="s">
        <v>7</v>
      </c>
      <c r="C187" s="1"/>
      <c r="D187" s="40"/>
      <c r="E187" s="1"/>
      <c r="F187" s="1"/>
    </row>
    <row r="188" spans="1:27" x14ac:dyDescent="0.2">
      <c r="A188" s="2" t="s">
        <v>651</v>
      </c>
      <c r="C188" s="1"/>
      <c r="D188" s="40"/>
      <c r="E188" s="1"/>
      <c r="F188" s="1"/>
    </row>
    <row r="189" spans="1:27" x14ac:dyDescent="0.2">
      <c r="A189" s="2" t="s">
        <v>664</v>
      </c>
      <c r="D189" s="40"/>
      <c r="E189" s="1"/>
      <c r="F189" s="1"/>
    </row>
    <row r="190" spans="1:27" x14ac:dyDescent="0.2">
      <c r="A190" s="2"/>
      <c r="C190" s="2" t="s">
        <v>86</v>
      </c>
      <c r="D190" s="40"/>
      <c r="E190" s="1"/>
      <c r="F190" s="1"/>
    </row>
    <row r="191" spans="1:27" x14ac:dyDescent="0.2">
      <c r="A191" s="40"/>
      <c r="C191" s="1"/>
      <c r="D191" s="40"/>
      <c r="E191" s="1"/>
      <c r="F191" s="1"/>
      <c r="G191" s="253" t="s">
        <v>8</v>
      </c>
      <c r="H191" s="253"/>
      <c r="I191" s="253" t="s">
        <v>10</v>
      </c>
      <c r="J191" s="253"/>
      <c r="K191" s="253" t="s">
        <v>9</v>
      </c>
      <c r="L191" s="253"/>
      <c r="M191" s="253" t="s">
        <v>118</v>
      </c>
      <c r="N191" s="253"/>
      <c r="O191" s="254" t="s">
        <v>119</v>
      </c>
      <c r="P191" s="255"/>
      <c r="Q191" s="253" t="s">
        <v>3</v>
      </c>
      <c r="R191" s="253"/>
      <c r="S191" s="253" t="s">
        <v>4</v>
      </c>
      <c r="T191" s="253"/>
      <c r="U191" s="253" t="s">
        <v>5</v>
      </c>
      <c r="V191" s="253"/>
      <c r="W191" s="254" t="s">
        <v>88</v>
      </c>
      <c r="X191" s="255"/>
      <c r="Y191" s="253" t="s">
        <v>12</v>
      </c>
      <c r="Z191" s="253"/>
    </row>
    <row r="192" spans="1:27" x14ac:dyDescent="0.2">
      <c r="A192" s="3" t="s">
        <v>87</v>
      </c>
      <c r="B192" s="4" t="s">
        <v>50</v>
      </c>
      <c r="C192" s="5" t="s">
        <v>2</v>
      </c>
      <c r="D192" s="41" t="s">
        <v>51</v>
      </c>
      <c r="E192" s="5" t="s">
        <v>32</v>
      </c>
      <c r="F192" s="5" t="s">
        <v>33</v>
      </c>
      <c r="G192" s="33" t="s">
        <v>0</v>
      </c>
      <c r="H192" s="33" t="s">
        <v>6</v>
      </c>
      <c r="I192" s="33" t="s">
        <v>0</v>
      </c>
      <c r="J192" s="33" t="s">
        <v>6</v>
      </c>
      <c r="K192" s="33" t="s">
        <v>0</v>
      </c>
      <c r="L192" s="33" t="s">
        <v>6</v>
      </c>
      <c r="M192" s="33" t="s">
        <v>0</v>
      </c>
      <c r="N192" s="33" t="s">
        <v>6</v>
      </c>
      <c r="O192" s="33" t="s">
        <v>0</v>
      </c>
      <c r="P192" s="33" t="s">
        <v>6</v>
      </c>
      <c r="Q192" s="33" t="s">
        <v>0</v>
      </c>
      <c r="R192" s="33" t="s">
        <v>6</v>
      </c>
      <c r="S192" s="33" t="s">
        <v>0</v>
      </c>
      <c r="T192" s="33" t="s">
        <v>6</v>
      </c>
      <c r="U192" s="33" t="s">
        <v>0</v>
      </c>
      <c r="V192" s="33" t="s">
        <v>6</v>
      </c>
      <c r="W192" s="33" t="s">
        <v>0</v>
      </c>
      <c r="X192" s="33" t="s">
        <v>6</v>
      </c>
      <c r="Y192" s="33" t="s">
        <v>0</v>
      </c>
      <c r="Z192" s="33" t="s">
        <v>6</v>
      </c>
      <c r="AA192" s="32" t="s">
        <v>1</v>
      </c>
    </row>
    <row r="193" spans="1:27" x14ac:dyDescent="0.2">
      <c r="A193" s="69">
        <v>512001</v>
      </c>
      <c r="B193" s="91" t="s">
        <v>109</v>
      </c>
      <c r="C193" s="33" t="s">
        <v>503</v>
      </c>
      <c r="D193" s="68" t="s">
        <v>49</v>
      </c>
      <c r="E193" s="21" t="s">
        <v>48</v>
      </c>
      <c r="F193" s="23" t="s">
        <v>29</v>
      </c>
      <c r="G193" s="68"/>
      <c r="H193" s="21">
        <v>6</v>
      </c>
      <c r="I193" s="21">
        <v>2</v>
      </c>
      <c r="J193" s="21">
        <v>1</v>
      </c>
      <c r="K193" s="21"/>
      <c r="L193" s="21"/>
      <c r="M193" s="21">
        <v>3</v>
      </c>
      <c r="N193" s="21">
        <v>6</v>
      </c>
      <c r="O193" s="21"/>
      <c r="P193" s="21"/>
      <c r="Q193" s="21">
        <v>1</v>
      </c>
      <c r="R193" s="21">
        <v>5</v>
      </c>
      <c r="S193" s="21">
        <v>32</v>
      </c>
      <c r="T193" s="21">
        <v>54</v>
      </c>
      <c r="U193" s="21">
        <v>3</v>
      </c>
      <c r="V193" s="21">
        <v>10</v>
      </c>
      <c r="W193" s="21">
        <v>1</v>
      </c>
      <c r="X193" s="91">
        <v>3</v>
      </c>
      <c r="Y193" s="36">
        <f>G193+I193+K193+M193+O193+Q193+S193+U193+W193</f>
        <v>42</v>
      </c>
      <c r="Z193" s="23">
        <f>H193+J193+L193+N193+P193+R193+T193+V193+X193</f>
        <v>85</v>
      </c>
      <c r="AA193" s="19">
        <f>SUM(Y193:Z193)</f>
        <v>127</v>
      </c>
    </row>
    <row r="194" spans="1:27" x14ac:dyDescent="0.2">
      <c r="A194" s="20" t="s">
        <v>1</v>
      </c>
      <c r="C194" s="1"/>
      <c r="G194">
        <f>SUM(G193)</f>
        <v>0</v>
      </c>
      <c r="H194">
        <f t="shared" ref="H194:AA194" si="21">SUM(H193)</f>
        <v>6</v>
      </c>
      <c r="I194">
        <f t="shared" si="21"/>
        <v>2</v>
      </c>
      <c r="J194">
        <f t="shared" si="21"/>
        <v>1</v>
      </c>
      <c r="K194">
        <f t="shared" si="21"/>
        <v>0</v>
      </c>
      <c r="L194">
        <f t="shared" si="21"/>
        <v>0</v>
      </c>
      <c r="M194">
        <f t="shared" si="21"/>
        <v>3</v>
      </c>
      <c r="N194">
        <f t="shared" si="21"/>
        <v>6</v>
      </c>
      <c r="O194">
        <f t="shared" si="21"/>
        <v>0</v>
      </c>
      <c r="P194">
        <f t="shared" si="21"/>
        <v>0</v>
      </c>
      <c r="Q194">
        <f t="shared" si="21"/>
        <v>1</v>
      </c>
      <c r="R194">
        <f t="shared" si="21"/>
        <v>5</v>
      </c>
      <c r="S194">
        <f t="shared" si="21"/>
        <v>32</v>
      </c>
      <c r="T194">
        <f t="shared" si="21"/>
        <v>54</v>
      </c>
      <c r="U194">
        <f t="shared" si="21"/>
        <v>3</v>
      </c>
      <c r="V194">
        <f t="shared" si="21"/>
        <v>10</v>
      </c>
      <c r="W194">
        <f t="shared" si="21"/>
        <v>1</v>
      </c>
      <c r="X194">
        <f t="shared" si="21"/>
        <v>3</v>
      </c>
      <c r="Y194">
        <f t="shared" si="21"/>
        <v>42</v>
      </c>
      <c r="Z194">
        <f t="shared" si="21"/>
        <v>85</v>
      </c>
      <c r="AA194">
        <f t="shared" si="21"/>
        <v>127</v>
      </c>
    </row>
    <row r="195" spans="1:27" x14ac:dyDescent="0.2">
      <c r="A195" s="117"/>
      <c r="C195" s="1"/>
    </row>
    <row r="196" spans="1:27" x14ac:dyDescent="0.2">
      <c r="A196" s="1"/>
      <c r="C196" s="1"/>
      <c r="Y196" s="19"/>
      <c r="Z196" s="19"/>
      <c r="AA196" s="19"/>
    </row>
    <row r="197" spans="1:27" x14ac:dyDescent="0.2">
      <c r="A197" s="2" t="s">
        <v>7</v>
      </c>
      <c r="C197" s="1"/>
      <c r="D197" s="40"/>
      <c r="E197" s="1"/>
      <c r="F197" s="1"/>
    </row>
    <row r="198" spans="1:27" x14ac:dyDescent="0.2">
      <c r="A198" s="2" t="s">
        <v>651</v>
      </c>
      <c r="C198" s="1"/>
      <c r="D198" s="40"/>
      <c r="E198" s="1"/>
      <c r="F198" s="1"/>
    </row>
    <row r="199" spans="1:27" x14ac:dyDescent="0.2">
      <c r="A199" s="2" t="s">
        <v>664</v>
      </c>
      <c r="D199" s="40"/>
      <c r="E199" s="1"/>
      <c r="F199" s="1"/>
    </row>
    <row r="200" spans="1:27" x14ac:dyDescent="0.2">
      <c r="A200" s="2"/>
      <c r="C200" s="2" t="s">
        <v>35</v>
      </c>
      <c r="D200" s="40"/>
      <c r="E200" s="1"/>
      <c r="F200" s="1"/>
    </row>
    <row r="201" spans="1:27" x14ac:dyDescent="0.2">
      <c r="A201" s="40"/>
      <c r="C201" s="1"/>
      <c r="D201" s="40"/>
      <c r="E201" s="1"/>
      <c r="F201" s="1"/>
      <c r="G201" s="253" t="s">
        <v>8</v>
      </c>
      <c r="H201" s="253"/>
      <c r="I201" s="253" t="s">
        <v>10</v>
      </c>
      <c r="J201" s="253"/>
      <c r="K201" s="253" t="s">
        <v>9</v>
      </c>
      <c r="L201" s="253"/>
      <c r="M201" s="253" t="s">
        <v>118</v>
      </c>
      <c r="N201" s="253"/>
      <c r="O201" s="254" t="s">
        <v>119</v>
      </c>
      <c r="P201" s="255"/>
      <c r="Q201" s="253" t="s">
        <v>3</v>
      </c>
      <c r="R201" s="253"/>
      <c r="S201" s="253" t="s">
        <v>4</v>
      </c>
      <c r="T201" s="253"/>
      <c r="U201" s="253" t="s">
        <v>5</v>
      </c>
      <c r="V201" s="253"/>
      <c r="W201" s="254" t="s">
        <v>88</v>
      </c>
      <c r="X201" s="255"/>
      <c r="Y201" s="253" t="s">
        <v>12</v>
      </c>
      <c r="Z201" s="253"/>
    </row>
    <row r="202" spans="1:27" x14ac:dyDescent="0.2">
      <c r="A202" s="3" t="s">
        <v>87</v>
      </c>
      <c r="B202" s="4" t="s">
        <v>50</v>
      </c>
      <c r="C202" s="5" t="s">
        <v>2</v>
      </c>
      <c r="D202" s="41" t="s">
        <v>51</v>
      </c>
      <c r="E202" s="5" t="s">
        <v>32</v>
      </c>
      <c r="F202" s="5" t="s">
        <v>33</v>
      </c>
      <c r="G202" s="33" t="s">
        <v>0</v>
      </c>
      <c r="H202" s="33" t="s">
        <v>6</v>
      </c>
      <c r="I202" s="33" t="s">
        <v>0</v>
      </c>
      <c r="J202" s="33" t="s">
        <v>6</v>
      </c>
      <c r="K202" s="33" t="s">
        <v>0</v>
      </c>
      <c r="L202" s="33" t="s">
        <v>6</v>
      </c>
      <c r="M202" s="33" t="s">
        <v>0</v>
      </c>
      <c r="N202" s="33" t="s">
        <v>6</v>
      </c>
      <c r="O202" s="33" t="s">
        <v>0</v>
      </c>
      <c r="P202" s="33" t="s">
        <v>6</v>
      </c>
      <c r="Q202" s="33" t="s">
        <v>0</v>
      </c>
      <c r="R202" s="33" t="s">
        <v>6</v>
      </c>
      <c r="S202" s="33" t="s">
        <v>0</v>
      </c>
      <c r="T202" s="33" t="s">
        <v>6</v>
      </c>
      <c r="U202" s="33" t="s">
        <v>0</v>
      </c>
      <c r="V202" s="33" t="s">
        <v>6</v>
      </c>
      <c r="W202" s="33" t="s">
        <v>0</v>
      </c>
      <c r="X202" s="33" t="s">
        <v>6</v>
      </c>
      <c r="Y202" s="33" t="s">
        <v>0</v>
      </c>
      <c r="Z202" s="33" t="s">
        <v>6</v>
      </c>
      <c r="AA202" s="32" t="s">
        <v>1</v>
      </c>
    </row>
    <row r="203" spans="1:27" s="82" customFormat="1" x14ac:dyDescent="0.2">
      <c r="A203" s="250" t="s">
        <v>406</v>
      </c>
      <c r="B203" s="128" t="s">
        <v>487</v>
      </c>
      <c r="C203" s="129" t="s">
        <v>500</v>
      </c>
      <c r="D203" s="130" t="s">
        <v>486</v>
      </c>
      <c r="E203" s="130" t="s">
        <v>37</v>
      </c>
      <c r="F203" s="144" t="s">
        <v>126</v>
      </c>
      <c r="G203" s="168"/>
      <c r="H203" s="131"/>
      <c r="I203" s="131"/>
      <c r="J203" s="131"/>
      <c r="K203" s="131"/>
      <c r="L203" s="131"/>
      <c r="M203" s="131"/>
      <c r="N203" s="131"/>
      <c r="O203" s="131"/>
      <c r="P203" s="131"/>
      <c r="Q203" s="131"/>
      <c r="R203" s="131"/>
      <c r="S203" s="131">
        <v>2</v>
      </c>
      <c r="T203" s="131">
        <v>3</v>
      </c>
      <c r="U203" s="131"/>
      <c r="V203" s="131"/>
      <c r="W203" s="131"/>
      <c r="X203" s="172"/>
      <c r="Y203" s="149">
        <f>G203+I203+K203+M203+O203+Q203+S203+U203+W203</f>
        <v>2</v>
      </c>
      <c r="Z203" s="132">
        <f>H203+J203+L203+N203+P203+R203+T203+V203+X203</f>
        <v>3</v>
      </c>
      <c r="AA203" s="152">
        <f>SUM(Y203:Z203)</f>
        <v>5</v>
      </c>
    </row>
    <row r="204" spans="1:27" s="82" customFormat="1" x14ac:dyDescent="0.2">
      <c r="A204" s="251" t="s">
        <v>504</v>
      </c>
      <c r="B204" s="180" t="s">
        <v>432</v>
      </c>
      <c r="C204" s="181" t="s">
        <v>500</v>
      </c>
      <c r="D204" s="182" t="s">
        <v>431</v>
      </c>
      <c r="E204" s="182" t="s">
        <v>41</v>
      </c>
      <c r="F204" s="183" t="s">
        <v>126</v>
      </c>
      <c r="G204" s="195"/>
      <c r="H204" s="185"/>
      <c r="I204" s="185"/>
      <c r="J204" s="185"/>
      <c r="K204" s="185"/>
      <c r="L204" s="185"/>
      <c r="M204" s="185"/>
      <c r="N204" s="185"/>
      <c r="O204" s="185"/>
      <c r="P204" s="185"/>
      <c r="Q204" s="185"/>
      <c r="R204" s="185"/>
      <c r="S204" s="185">
        <v>2</v>
      </c>
      <c r="T204" s="185">
        <v>2</v>
      </c>
      <c r="U204" s="185"/>
      <c r="V204" s="185"/>
      <c r="W204" s="185"/>
      <c r="X204" s="196"/>
      <c r="Y204" s="150">
        <f t="shared" ref="Y204:Y213" si="22">G204+I204+K204+M204+O204+Q204+S204+U204+W204</f>
        <v>2</v>
      </c>
      <c r="Z204" s="135">
        <f t="shared" ref="Z204:Z213" si="23">H204+J204+L204+N204+P204+R204+T204+V204+X204</f>
        <v>2</v>
      </c>
      <c r="AA204" s="152">
        <f t="shared" ref="AA204:AA213" si="24">SUM(Y204:Z204)</f>
        <v>4</v>
      </c>
    </row>
    <row r="205" spans="1:27" s="82" customFormat="1" x14ac:dyDescent="0.2">
      <c r="A205" s="251" t="s">
        <v>411</v>
      </c>
      <c r="B205" s="180" t="s">
        <v>675</v>
      </c>
      <c r="C205" s="181" t="s">
        <v>500</v>
      </c>
      <c r="D205" s="182" t="s">
        <v>674</v>
      </c>
      <c r="E205" s="182" t="s">
        <v>40</v>
      </c>
      <c r="F205" s="183" t="s">
        <v>141</v>
      </c>
      <c r="G205" s="195"/>
      <c r="H205" s="185"/>
      <c r="I205" s="185"/>
      <c r="J205" s="185"/>
      <c r="K205" s="185"/>
      <c r="L205" s="185"/>
      <c r="M205" s="185"/>
      <c r="N205" s="185"/>
      <c r="O205" s="185"/>
      <c r="P205" s="185"/>
      <c r="Q205" s="185"/>
      <c r="R205" s="185"/>
      <c r="S205" s="185"/>
      <c r="T205" s="185">
        <v>2</v>
      </c>
      <c r="U205" s="185"/>
      <c r="V205" s="185"/>
      <c r="W205" s="185"/>
      <c r="X205" s="196"/>
      <c r="Y205" s="150">
        <f t="shared" si="22"/>
        <v>0</v>
      </c>
      <c r="Z205" s="135">
        <f t="shared" si="23"/>
        <v>2</v>
      </c>
      <c r="AA205" s="152">
        <f t="shared" si="24"/>
        <v>2</v>
      </c>
    </row>
    <row r="206" spans="1:27" s="82" customFormat="1" x14ac:dyDescent="0.2">
      <c r="A206" s="251" t="s">
        <v>505</v>
      </c>
      <c r="B206" s="180" t="s">
        <v>434</v>
      </c>
      <c r="C206" s="181" t="s">
        <v>500</v>
      </c>
      <c r="D206" s="182" t="s">
        <v>433</v>
      </c>
      <c r="E206" s="182" t="s">
        <v>488</v>
      </c>
      <c r="F206" s="183" t="s">
        <v>26</v>
      </c>
      <c r="G206" s="195"/>
      <c r="H206" s="185"/>
      <c r="I206" s="185"/>
      <c r="J206" s="185">
        <v>1</v>
      </c>
      <c r="K206" s="185"/>
      <c r="L206" s="185"/>
      <c r="M206" s="185"/>
      <c r="N206" s="185"/>
      <c r="O206" s="185"/>
      <c r="P206" s="185"/>
      <c r="Q206" s="185"/>
      <c r="R206" s="185"/>
      <c r="S206" s="185">
        <v>3</v>
      </c>
      <c r="T206" s="185">
        <v>7</v>
      </c>
      <c r="U206" s="185"/>
      <c r="V206" s="185"/>
      <c r="W206" s="185"/>
      <c r="X206" s="196"/>
      <c r="Y206" s="150">
        <f t="shared" si="22"/>
        <v>3</v>
      </c>
      <c r="Z206" s="135">
        <f t="shared" si="23"/>
        <v>8</v>
      </c>
      <c r="AA206" s="152">
        <f t="shared" si="24"/>
        <v>11</v>
      </c>
    </row>
    <row r="207" spans="1:27" s="82" customFormat="1" x14ac:dyDescent="0.2">
      <c r="A207" s="179">
        <v>111003</v>
      </c>
      <c r="B207" s="180" t="s">
        <v>436</v>
      </c>
      <c r="C207" s="181" t="s">
        <v>500</v>
      </c>
      <c r="D207" s="182" t="s">
        <v>435</v>
      </c>
      <c r="E207" s="182" t="s">
        <v>40</v>
      </c>
      <c r="F207" s="183" t="s">
        <v>150</v>
      </c>
      <c r="G207" s="195"/>
      <c r="H207" s="185"/>
      <c r="I207" s="185">
        <v>1</v>
      </c>
      <c r="J207" s="185"/>
      <c r="K207" s="185"/>
      <c r="L207" s="185"/>
      <c r="M207" s="185"/>
      <c r="N207" s="185"/>
      <c r="O207" s="185"/>
      <c r="P207" s="185"/>
      <c r="Q207" s="185"/>
      <c r="R207" s="185"/>
      <c r="S207" s="185">
        <v>4</v>
      </c>
      <c r="T207" s="185">
        <v>3</v>
      </c>
      <c r="U207" s="185">
        <v>2</v>
      </c>
      <c r="V207" s="185"/>
      <c r="W207" s="185"/>
      <c r="X207" s="196"/>
      <c r="Y207" s="150">
        <f t="shared" si="22"/>
        <v>7</v>
      </c>
      <c r="Z207" s="135">
        <f t="shared" si="23"/>
        <v>3</v>
      </c>
      <c r="AA207" s="152">
        <f t="shared" si="24"/>
        <v>10</v>
      </c>
    </row>
    <row r="208" spans="1:27" s="82" customFormat="1" x14ac:dyDescent="0.2">
      <c r="A208" s="179">
        <v>140999</v>
      </c>
      <c r="B208" s="180" t="s">
        <v>677</v>
      </c>
      <c r="C208" s="181" t="s">
        <v>500</v>
      </c>
      <c r="D208" s="182" t="s">
        <v>676</v>
      </c>
      <c r="E208" s="182" t="s">
        <v>43</v>
      </c>
      <c r="F208" s="183" t="s">
        <v>158</v>
      </c>
      <c r="G208" s="195"/>
      <c r="H208" s="185"/>
      <c r="I208" s="185"/>
      <c r="J208" s="185"/>
      <c r="K208" s="185"/>
      <c r="L208" s="185"/>
      <c r="M208" s="185"/>
      <c r="N208" s="185"/>
      <c r="O208" s="185"/>
      <c r="P208" s="185"/>
      <c r="Q208" s="185"/>
      <c r="R208" s="185"/>
      <c r="S208" s="185"/>
      <c r="T208" s="185"/>
      <c r="U208" s="185"/>
      <c r="V208" s="185"/>
      <c r="W208" s="185">
        <v>1</v>
      </c>
      <c r="X208" s="196"/>
      <c r="Y208" s="150">
        <f t="shared" si="22"/>
        <v>1</v>
      </c>
      <c r="Z208" s="135">
        <f t="shared" si="23"/>
        <v>0</v>
      </c>
      <c r="AA208" s="152">
        <f t="shared" si="24"/>
        <v>1</v>
      </c>
    </row>
    <row r="209" spans="1:27" s="82" customFormat="1" x14ac:dyDescent="0.2">
      <c r="A209" s="179">
        <v>302401</v>
      </c>
      <c r="B209" s="180" t="s">
        <v>439</v>
      </c>
      <c r="C209" s="181" t="s">
        <v>500</v>
      </c>
      <c r="D209" s="182" t="s">
        <v>276</v>
      </c>
      <c r="E209" s="182" t="s">
        <v>40</v>
      </c>
      <c r="F209" s="183" t="s">
        <v>193</v>
      </c>
      <c r="G209" s="195"/>
      <c r="H209" s="185"/>
      <c r="I209" s="185">
        <v>1</v>
      </c>
      <c r="J209" s="185"/>
      <c r="K209" s="185"/>
      <c r="L209" s="185"/>
      <c r="M209" s="185"/>
      <c r="N209" s="185"/>
      <c r="O209" s="185"/>
      <c r="P209" s="185"/>
      <c r="Q209" s="185"/>
      <c r="R209" s="185"/>
      <c r="S209" s="185">
        <v>1</v>
      </c>
      <c r="T209" s="185">
        <v>1</v>
      </c>
      <c r="U209" s="185"/>
      <c r="V209" s="185"/>
      <c r="W209" s="185"/>
      <c r="X209" s="196"/>
      <c r="Y209" s="150">
        <f t="shared" si="22"/>
        <v>2</v>
      </c>
      <c r="Z209" s="135">
        <f t="shared" si="23"/>
        <v>1</v>
      </c>
      <c r="AA209" s="152">
        <f t="shared" si="24"/>
        <v>3</v>
      </c>
    </row>
    <row r="210" spans="1:27" s="82" customFormat="1" x14ac:dyDescent="0.2">
      <c r="A210" s="179">
        <v>400605</v>
      </c>
      <c r="B210" s="180" t="s">
        <v>491</v>
      </c>
      <c r="C210" s="181" t="s">
        <v>500</v>
      </c>
      <c r="D210" s="182" t="s">
        <v>490</v>
      </c>
      <c r="E210" s="182" t="s">
        <v>41</v>
      </c>
      <c r="F210" s="183" t="s">
        <v>126</v>
      </c>
      <c r="G210" s="195"/>
      <c r="H210" s="185"/>
      <c r="I210" s="185"/>
      <c r="J210" s="185"/>
      <c r="K210" s="185"/>
      <c r="L210" s="185"/>
      <c r="M210" s="185"/>
      <c r="N210" s="185">
        <v>1</v>
      </c>
      <c r="O210" s="185"/>
      <c r="P210" s="185"/>
      <c r="Q210" s="185"/>
      <c r="R210" s="185"/>
      <c r="S210" s="185">
        <v>1</v>
      </c>
      <c r="T210" s="185">
        <v>4</v>
      </c>
      <c r="U210" s="185">
        <v>2</v>
      </c>
      <c r="V210" s="185">
        <v>1</v>
      </c>
      <c r="W210" s="185"/>
      <c r="X210" s="196"/>
      <c r="Y210" s="150">
        <f t="shared" si="22"/>
        <v>3</v>
      </c>
      <c r="Z210" s="135">
        <f t="shared" si="23"/>
        <v>6</v>
      </c>
      <c r="AA210" s="152">
        <f t="shared" si="24"/>
        <v>9</v>
      </c>
    </row>
    <row r="211" spans="1:27" s="82" customFormat="1" x14ac:dyDescent="0.2">
      <c r="A211" s="179">
        <v>430303</v>
      </c>
      <c r="B211" s="180" t="s">
        <v>441</v>
      </c>
      <c r="C211" s="181" t="s">
        <v>500</v>
      </c>
      <c r="D211" s="182" t="s">
        <v>440</v>
      </c>
      <c r="E211" s="182" t="s">
        <v>40</v>
      </c>
      <c r="F211" s="183" t="s">
        <v>150</v>
      </c>
      <c r="G211" s="195">
        <v>1</v>
      </c>
      <c r="H211" s="185"/>
      <c r="I211" s="185">
        <v>1</v>
      </c>
      <c r="J211" s="185"/>
      <c r="K211" s="185"/>
      <c r="L211" s="185"/>
      <c r="M211" s="185">
        <v>1</v>
      </c>
      <c r="N211" s="185"/>
      <c r="O211" s="185"/>
      <c r="P211" s="185"/>
      <c r="Q211" s="185"/>
      <c r="R211" s="185">
        <v>1</v>
      </c>
      <c r="S211" s="185">
        <v>3</v>
      </c>
      <c r="T211" s="185">
        <v>3</v>
      </c>
      <c r="U211" s="185"/>
      <c r="V211" s="185"/>
      <c r="W211" s="185">
        <v>1</v>
      </c>
      <c r="X211" s="196"/>
      <c r="Y211" s="150">
        <f>G211+I211+K211+M211+O211+Q211+S211+U211+W211</f>
        <v>7</v>
      </c>
      <c r="Z211" s="135">
        <f>H211+J211+L211+N211+P211+R211+T211+V211+X211</f>
        <v>4</v>
      </c>
      <c r="AA211" s="152">
        <f>SUM(Y211:Z211)</f>
        <v>11</v>
      </c>
    </row>
    <row r="212" spans="1:27" s="82" customFormat="1" x14ac:dyDescent="0.2">
      <c r="A212" s="179">
        <v>450702</v>
      </c>
      <c r="B212" s="180" t="s">
        <v>278</v>
      </c>
      <c r="C212" s="181" t="s">
        <v>500</v>
      </c>
      <c r="D212" s="182" t="s">
        <v>277</v>
      </c>
      <c r="E212" s="182" t="s">
        <v>41</v>
      </c>
      <c r="F212" s="183" t="s">
        <v>126</v>
      </c>
      <c r="G212" s="195">
        <v>2</v>
      </c>
      <c r="H212" s="185">
        <v>1</v>
      </c>
      <c r="I212" s="185"/>
      <c r="J212" s="185"/>
      <c r="K212" s="185"/>
      <c r="L212" s="185"/>
      <c r="M212" s="185"/>
      <c r="N212" s="185"/>
      <c r="O212" s="185"/>
      <c r="P212" s="185"/>
      <c r="Q212" s="185"/>
      <c r="R212" s="185"/>
      <c r="S212" s="185">
        <v>4</v>
      </c>
      <c r="T212" s="185">
        <v>3</v>
      </c>
      <c r="U212" s="185"/>
      <c r="V212" s="185"/>
      <c r="W212" s="185"/>
      <c r="X212" s="196"/>
      <c r="Y212" s="150">
        <f t="shared" si="22"/>
        <v>6</v>
      </c>
      <c r="Z212" s="135">
        <f t="shared" si="23"/>
        <v>4</v>
      </c>
      <c r="AA212" s="152">
        <f t="shared" si="24"/>
        <v>10</v>
      </c>
    </row>
    <row r="213" spans="1:27" s="82" customFormat="1" x14ac:dyDescent="0.2">
      <c r="A213" s="179">
        <v>513801</v>
      </c>
      <c r="B213" s="180" t="s">
        <v>443</v>
      </c>
      <c r="C213" s="181" t="s">
        <v>500</v>
      </c>
      <c r="D213" s="182" t="s">
        <v>442</v>
      </c>
      <c r="E213" s="182" t="s">
        <v>45</v>
      </c>
      <c r="F213" s="183" t="s">
        <v>257</v>
      </c>
      <c r="G213" s="195"/>
      <c r="H213" s="185"/>
      <c r="I213" s="185"/>
      <c r="J213" s="185"/>
      <c r="K213" s="185"/>
      <c r="L213" s="185"/>
      <c r="M213" s="185"/>
      <c r="N213" s="185">
        <v>1</v>
      </c>
      <c r="O213" s="185"/>
      <c r="P213" s="185"/>
      <c r="Q213" s="185"/>
      <c r="R213" s="185"/>
      <c r="S213" s="185">
        <v>1</v>
      </c>
      <c r="T213" s="185">
        <v>1</v>
      </c>
      <c r="U213" s="185"/>
      <c r="V213" s="185"/>
      <c r="W213" s="185"/>
      <c r="X213" s="196"/>
      <c r="Y213" s="150">
        <f t="shared" si="22"/>
        <v>1</v>
      </c>
      <c r="Z213" s="135">
        <f t="shared" si="23"/>
        <v>2</v>
      </c>
      <c r="AA213" s="152">
        <f t="shared" si="24"/>
        <v>3</v>
      </c>
    </row>
    <row r="214" spans="1:27" s="82" customFormat="1" x14ac:dyDescent="0.2">
      <c r="A214" s="133">
        <v>513818</v>
      </c>
      <c r="B214" s="48" t="s">
        <v>679</v>
      </c>
      <c r="C214" s="55" t="s">
        <v>500</v>
      </c>
      <c r="D214" s="118" t="s">
        <v>678</v>
      </c>
      <c r="E214" s="237" t="s">
        <v>45</v>
      </c>
      <c r="F214" s="145" t="s">
        <v>257</v>
      </c>
      <c r="G214" s="169"/>
      <c r="H214" s="134"/>
      <c r="I214" s="134"/>
      <c r="J214" s="134"/>
      <c r="K214" s="134"/>
      <c r="L214" s="134"/>
      <c r="M214" s="134"/>
      <c r="N214" s="134"/>
      <c r="O214" s="134"/>
      <c r="P214" s="134"/>
      <c r="Q214" s="134"/>
      <c r="R214" s="134"/>
      <c r="S214" s="134"/>
      <c r="T214" s="134">
        <v>1</v>
      </c>
      <c r="U214" s="134"/>
      <c r="V214" s="134"/>
      <c r="W214" s="134"/>
      <c r="X214" s="173"/>
      <c r="Y214" s="150">
        <f t="shared" ref="Y214:Z216" si="25">G214+I214+K214+M214+O214+Q214+S214+U214+W214</f>
        <v>0</v>
      </c>
      <c r="Z214" s="135">
        <f t="shared" si="25"/>
        <v>1</v>
      </c>
      <c r="AA214" s="152">
        <f>SUM(Y214:Z214)</f>
        <v>1</v>
      </c>
    </row>
    <row r="215" spans="1:27" s="82" customFormat="1" x14ac:dyDescent="0.2">
      <c r="A215" s="178">
        <v>521001</v>
      </c>
      <c r="B215" s="48" t="s">
        <v>445</v>
      </c>
      <c r="C215" s="55" t="s">
        <v>500</v>
      </c>
      <c r="D215" s="118" t="s">
        <v>444</v>
      </c>
      <c r="E215" s="237" t="s">
        <v>122</v>
      </c>
      <c r="F215" s="239" t="s">
        <v>30</v>
      </c>
      <c r="G215" s="169"/>
      <c r="H215" s="134">
        <v>1</v>
      </c>
      <c r="I215" s="134">
        <v>1</v>
      </c>
      <c r="J215" s="134">
        <v>4</v>
      </c>
      <c r="K215" s="134"/>
      <c r="L215" s="134"/>
      <c r="M215" s="134"/>
      <c r="N215" s="134">
        <v>1</v>
      </c>
      <c r="O215" s="134"/>
      <c r="P215" s="134"/>
      <c r="Q215" s="134"/>
      <c r="R215" s="134">
        <v>4</v>
      </c>
      <c r="S215" s="134">
        <v>3</v>
      </c>
      <c r="T215" s="134">
        <v>5</v>
      </c>
      <c r="U215" s="134">
        <v>1</v>
      </c>
      <c r="V215" s="134">
        <v>1</v>
      </c>
      <c r="W215" s="134"/>
      <c r="X215" s="173"/>
      <c r="Y215" s="150">
        <f t="shared" si="25"/>
        <v>5</v>
      </c>
      <c r="Z215" s="135">
        <f t="shared" si="25"/>
        <v>16</v>
      </c>
      <c r="AA215" s="152">
        <f>SUM(Y215:Z215)</f>
        <v>21</v>
      </c>
    </row>
    <row r="216" spans="1:27" x14ac:dyDescent="0.2">
      <c r="A216" s="35">
        <v>521004</v>
      </c>
      <c r="B216" s="15" t="s">
        <v>447</v>
      </c>
      <c r="C216" s="16" t="s">
        <v>500</v>
      </c>
      <c r="D216" s="15" t="s">
        <v>446</v>
      </c>
      <c r="E216" s="121" t="s">
        <v>122</v>
      </c>
      <c r="F216" s="313" t="s">
        <v>30</v>
      </c>
      <c r="G216" s="46"/>
      <c r="H216" s="174"/>
      <c r="I216" s="174"/>
      <c r="J216" s="174"/>
      <c r="K216" s="174"/>
      <c r="L216" s="174"/>
      <c r="M216" s="174"/>
      <c r="N216" s="174"/>
      <c r="O216" s="174"/>
      <c r="P216" s="174"/>
      <c r="Q216" s="174"/>
      <c r="R216" s="174"/>
      <c r="S216" s="174"/>
      <c r="T216" s="174">
        <v>1</v>
      </c>
      <c r="U216" s="174"/>
      <c r="V216" s="174"/>
      <c r="W216" s="174"/>
      <c r="X216" s="175"/>
      <c r="Y216" s="170">
        <f t="shared" si="25"/>
        <v>0</v>
      </c>
      <c r="Z216" s="171">
        <f t="shared" si="25"/>
        <v>1</v>
      </c>
      <c r="AA216" s="114">
        <f>SUM(Y216:Z216)</f>
        <v>1</v>
      </c>
    </row>
    <row r="217" spans="1:27" x14ac:dyDescent="0.2">
      <c r="A217" s="20" t="s">
        <v>1</v>
      </c>
      <c r="G217">
        <f>SUM(G203:G216)</f>
        <v>3</v>
      </c>
      <c r="H217">
        <f t="shared" ref="H217:AA217" si="26">SUM(H203:H216)</f>
        <v>2</v>
      </c>
      <c r="I217">
        <f t="shared" si="26"/>
        <v>4</v>
      </c>
      <c r="J217">
        <f t="shared" si="26"/>
        <v>5</v>
      </c>
      <c r="K217">
        <f t="shared" si="26"/>
        <v>0</v>
      </c>
      <c r="L217">
        <f t="shared" si="26"/>
        <v>0</v>
      </c>
      <c r="M217">
        <f t="shared" si="26"/>
        <v>1</v>
      </c>
      <c r="N217">
        <f t="shared" si="26"/>
        <v>3</v>
      </c>
      <c r="O217">
        <f t="shared" si="26"/>
        <v>0</v>
      </c>
      <c r="P217">
        <f t="shared" si="26"/>
        <v>0</v>
      </c>
      <c r="Q217">
        <f t="shared" si="26"/>
        <v>0</v>
      </c>
      <c r="R217">
        <f t="shared" si="26"/>
        <v>5</v>
      </c>
      <c r="S217">
        <f t="shared" si="26"/>
        <v>24</v>
      </c>
      <c r="T217">
        <f t="shared" si="26"/>
        <v>36</v>
      </c>
      <c r="U217">
        <f t="shared" si="26"/>
        <v>5</v>
      </c>
      <c r="V217">
        <f t="shared" si="26"/>
        <v>2</v>
      </c>
      <c r="W217">
        <f t="shared" si="26"/>
        <v>2</v>
      </c>
      <c r="X217">
        <f t="shared" si="26"/>
        <v>0</v>
      </c>
      <c r="Y217">
        <f t="shared" si="26"/>
        <v>39</v>
      </c>
      <c r="Z217">
        <f t="shared" si="26"/>
        <v>53</v>
      </c>
      <c r="AA217">
        <f t="shared" si="26"/>
        <v>92</v>
      </c>
    </row>
    <row r="219" spans="1:27" x14ac:dyDescent="0.2">
      <c r="A219" s="114" t="s">
        <v>650</v>
      </c>
    </row>
    <row r="227" spans="2:28" x14ac:dyDescent="0.2">
      <c r="B227" s="2" t="s">
        <v>7</v>
      </c>
      <c r="D227" s="40"/>
      <c r="F227" s="1"/>
    </row>
    <row r="228" spans="2:28" x14ac:dyDescent="0.2">
      <c r="B228" s="2" t="s">
        <v>651</v>
      </c>
      <c r="D228" s="40"/>
      <c r="F228" s="1"/>
    </row>
    <row r="229" spans="2:28" x14ac:dyDescent="0.2">
      <c r="B229" s="2" t="s">
        <v>664</v>
      </c>
      <c r="C229" s="30"/>
      <c r="D229" s="40"/>
      <c r="F229" s="1"/>
    </row>
    <row r="230" spans="2:28" x14ac:dyDescent="0.2">
      <c r="D230" s="40"/>
      <c r="F230" s="1"/>
      <c r="G230" s="253" t="s">
        <v>8</v>
      </c>
      <c r="H230" s="253"/>
      <c r="I230" s="253" t="s">
        <v>10</v>
      </c>
      <c r="J230" s="253"/>
      <c r="K230" s="253" t="s">
        <v>9</v>
      </c>
      <c r="L230" s="253"/>
      <c r="M230" s="253" t="s">
        <v>118</v>
      </c>
      <c r="N230" s="253"/>
      <c r="O230" s="254" t="s">
        <v>119</v>
      </c>
      <c r="P230" s="255"/>
      <c r="Q230" s="253" t="s">
        <v>3</v>
      </c>
      <c r="R230" s="253"/>
      <c r="S230" s="253" t="s">
        <v>4</v>
      </c>
      <c r="T230" s="253"/>
      <c r="U230" s="253" t="s">
        <v>5</v>
      </c>
      <c r="V230" s="253"/>
      <c r="W230" s="254" t="s">
        <v>88</v>
      </c>
      <c r="X230" s="255"/>
      <c r="Y230" s="253" t="s">
        <v>12</v>
      </c>
      <c r="Z230" s="253"/>
    </row>
    <row r="231" spans="2:28" x14ac:dyDescent="0.2">
      <c r="D231" s="40"/>
      <c r="F231" s="1"/>
      <c r="G231" s="10" t="s">
        <v>0</v>
      </c>
      <c r="H231" s="10" t="s">
        <v>6</v>
      </c>
      <c r="I231" s="10" t="s">
        <v>0</v>
      </c>
      <c r="J231" s="10" t="s">
        <v>6</v>
      </c>
      <c r="K231" s="10" t="s">
        <v>0</v>
      </c>
      <c r="L231" s="10" t="s">
        <v>6</v>
      </c>
      <c r="M231" s="33" t="s">
        <v>0</v>
      </c>
      <c r="N231" s="33" t="s">
        <v>6</v>
      </c>
      <c r="O231" s="33" t="s">
        <v>0</v>
      </c>
      <c r="P231" s="33" t="s">
        <v>6</v>
      </c>
      <c r="Q231" s="10" t="s">
        <v>0</v>
      </c>
      <c r="R231" s="10" t="s">
        <v>6</v>
      </c>
      <c r="S231" s="10" t="s">
        <v>0</v>
      </c>
      <c r="T231" s="10" t="s">
        <v>6</v>
      </c>
      <c r="U231" s="10" t="s">
        <v>0</v>
      </c>
      <c r="V231" s="10" t="s">
        <v>6</v>
      </c>
      <c r="W231" s="33" t="s">
        <v>0</v>
      </c>
      <c r="X231" s="33" t="s">
        <v>6</v>
      </c>
      <c r="Y231" s="10" t="s">
        <v>0</v>
      </c>
      <c r="Z231" s="10" t="s">
        <v>6</v>
      </c>
      <c r="AA231" s="28" t="s">
        <v>1</v>
      </c>
      <c r="AB231" s="19"/>
    </row>
    <row r="232" spans="2:28" x14ac:dyDescent="0.2">
      <c r="C232" s="264" t="s">
        <v>13</v>
      </c>
      <c r="D232" s="265"/>
      <c r="E232" s="265"/>
      <c r="F232" s="266"/>
      <c r="G232" s="25">
        <f>G93</f>
        <v>23</v>
      </c>
      <c r="H232" s="79">
        <f t="shared" ref="H232:V232" si="27">H93</f>
        <v>30</v>
      </c>
      <c r="I232" s="25">
        <f t="shared" si="27"/>
        <v>61</v>
      </c>
      <c r="J232" s="13">
        <f t="shared" si="27"/>
        <v>67</v>
      </c>
      <c r="K232" s="47">
        <f t="shared" si="27"/>
        <v>0</v>
      </c>
      <c r="L232" s="79">
        <f t="shared" si="27"/>
        <v>4</v>
      </c>
      <c r="M232" s="25">
        <f t="shared" si="27"/>
        <v>41</v>
      </c>
      <c r="N232" s="13">
        <f t="shared" si="27"/>
        <v>64</v>
      </c>
      <c r="O232" s="25">
        <f>O93</f>
        <v>1</v>
      </c>
      <c r="P232" s="13">
        <f>P93</f>
        <v>1</v>
      </c>
      <c r="Q232" s="25">
        <f t="shared" si="27"/>
        <v>86</v>
      </c>
      <c r="R232" s="13">
        <f t="shared" si="27"/>
        <v>153</v>
      </c>
      <c r="S232" s="47">
        <f t="shared" si="27"/>
        <v>977</v>
      </c>
      <c r="T232" s="79">
        <f t="shared" si="27"/>
        <v>1377</v>
      </c>
      <c r="U232" s="25">
        <f t="shared" si="27"/>
        <v>76</v>
      </c>
      <c r="V232" s="13">
        <f t="shared" si="27"/>
        <v>101</v>
      </c>
      <c r="W232" s="47">
        <f>W93</f>
        <v>30</v>
      </c>
      <c r="X232" s="13">
        <f>X93</f>
        <v>52</v>
      </c>
      <c r="Y232" s="25">
        <f t="shared" ref="Y232:Z236" si="28">G232+I232+K232+M232+O232+Q232+S232+U232+W232</f>
        <v>1295</v>
      </c>
      <c r="Z232" s="13">
        <f t="shared" si="28"/>
        <v>1849</v>
      </c>
      <c r="AA232">
        <f>SUM(Y232:Z232)</f>
        <v>3144</v>
      </c>
    </row>
    <row r="233" spans="2:28" x14ac:dyDescent="0.2">
      <c r="C233" s="258" t="s">
        <v>14</v>
      </c>
      <c r="D233" s="259"/>
      <c r="E233" s="259"/>
      <c r="F233" s="260"/>
      <c r="G233" s="26">
        <f>G152</f>
        <v>6</v>
      </c>
      <c r="H233" s="80">
        <f t="shared" ref="H233:V233" si="29">H152</f>
        <v>6</v>
      </c>
      <c r="I233" s="26">
        <f t="shared" si="29"/>
        <v>9</v>
      </c>
      <c r="J233" s="14">
        <f t="shared" si="29"/>
        <v>11</v>
      </c>
      <c r="K233" s="45">
        <f t="shared" si="29"/>
        <v>1</v>
      </c>
      <c r="L233" s="80">
        <f t="shared" si="29"/>
        <v>3</v>
      </c>
      <c r="M233" s="26">
        <f t="shared" si="29"/>
        <v>21</v>
      </c>
      <c r="N233" s="14">
        <f t="shared" si="29"/>
        <v>29</v>
      </c>
      <c r="O233" s="26">
        <f>O152</f>
        <v>0</v>
      </c>
      <c r="P233" s="14">
        <f>P152</f>
        <v>0</v>
      </c>
      <c r="Q233" s="26">
        <f t="shared" si="29"/>
        <v>3</v>
      </c>
      <c r="R233" s="14">
        <f t="shared" si="29"/>
        <v>9</v>
      </c>
      <c r="S233" s="45">
        <f t="shared" si="29"/>
        <v>162</v>
      </c>
      <c r="T233" s="80">
        <f t="shared" si="29"/>
        <v>263</v>
      </c>
      <c r="U233" s="26">
        <f t="shared" si="29"/>
        <v>15</v>
      </c>
      <c r="V233" s="14">
        <f t="shared" si="29"/>
        <v>31</v>
      </c>
      <c r="W233" s="45">
        <f>W152</f>
        <v>1</v>
      </c>
      <c r="X233" s="14">
        <f>X152</f>
        <v>5</v>
      </c>
      <c r="Y233" s="26">
        <f t="shared" si="28"/>
        <v>218</v>
      </c>
      <c r="Z233" s="14">
        <f t="shared" si="28"/>
        <v>357</v>
      </c>
      <c r="AA233">
        <f>SUM(Y233:Z233)</f>
        <v>575</v>
      </c>
    </row>
    <row r="234" spans="2:28" x14ac:dyDescent="0.2">
      <c r="C234" s="258" t="s">
        <v>15</v>
      </c>
      <c r="D234" s="259"/>
      <c r="E234" s="259"/>
      <c r="F234" s="260"/>
      <c r="G234" s="26">
        <f>G184</f>
        <v>8</v>
      </c>
      <c r="H234" s="80">
        <f t="shared" ref="H234:V234" si="30">H184</f>
        <v>4</v>
      </c>
      <c r="I234" s="26">
        <f t="shared" si="30"/>
        <v>4</v>
      </c>
      <c r="J234" s="14">
        <f t="shared" si="30"/>
        <v>5</v>
      </c>
      <c r="K234" s="45">
        <f t="shared" si="30"/>
        <v>0</v>
      </c>
      <c r="L234" s="80">
        <f t="shared" si="30"/>
        <v>0</v>
      </c>
      <c r="M234" s="26">
        <f t="shared" si="30"/>
        <v>12</v>
      </c>
      <c r="N234" s="14">
        <f t="shared" si="30"/>
        <v>4</v>
      </c>
      <c r="O234" s="26">
        <f>O184</f>
        <v>0</v>
      </c>
      <c r="P234" s="14">
        <f>P184</f>
        <v>0</v>
      </c>
      <c r="Q234" s="26">
        <f t="shared" si="30"/>
        <v>1</v>
      </c>
      <c r="R234" s="14">
        <f t="shared" si="30"/>
        <v>1</v>
      </c>
      <c r="S234" s="45">
        <f t="shared" si="30"/>
        <v>33</v>
      </c>
      <c r="T234" s="80">
        <f t="shared" si="30"/>
        <v>45</v>
      </c>
      <c r="U234" s="26">
        <f t="shared" si="30"/>
        <v>10</v>
      </c>
      <c r="V234" s="14">
        <f t="shared" si="30"/>
        <v>14</v>
      </c>
      <c r="W234" s="45">
        <f>W184</f>
        <v>0</v>
      </c>
      <c r="X234" s="14">
        <f>X184</f>
        <v>1</v>
      </c>
      <c r="Y234" s="26">
        <f t="shared" si="28"/>
        <v>68</v>
      </c>
      <c r="Z234" s="14">
        <f t="shared" si="28"/>
        <v>74</v>
      </c>
      <c r="AA234">
        <f>SUM(Y234:Z234)</f>
        <v>142</v>
      </c>
    </row>
    <row r="235" spans="2:28" x14ac:dyDescent="0.2">
      <c r="C235" s="258" t="s">
        <v>86</v>
      </c>
      <c r="D235" s="259"/>
      <c r="E235" s="259"/>
      <c r="F235" s="260"/>
      <c r="G235" s="26">
        <f>G194</f>
        <v>0</v>
      </c>
      <c r="H235" s="80">
        <f t="shared" ref="H235:V235" si="31">H194</f>
        <v>6</v>
      </c>
      <c r="I235" s="26">
        <f t="shared" si="31"/>
        <v>2</v>
      </c>
      <c r="J235" s="14">
        <f t="shared" si="31"/>
        <v>1</v>
      </c>
      <c r="K235" s="45">
        <f t="shared" si="31"/>
        <v>0</v>
      </c>
      <c r="L235" s="80">
        <f t="shared" si="31"/>
        <v>0</v>
      </c>
      <c r="M235" s="26">
        <f t="shared" si="31"/>
        <v>3</v>
      </c>
      <c r="N235" s="14">
        <f t="shared" si="31"/>
        <v>6</v>
      </c>
      <c r="O235" s="26">
        <f>O194</f>
        <v>0</v>
      </c>
      <c r="P235" s="14">
        <f>P194</f>
        <v>0</v>
      </c>
      <c r="Q235" s="26">
        <f t="shared" si="31"/>
        <v>1</v>
      </c>
      <c r="R235" s="14">
        <f t="shared" si="31"/>
        <v>5</v>
      </c>
      <c r="S235" s="45">
        <f t="shared" si="31"/>
        <v>32</v>
      </c>
      <c r="T235" s="80">
        <f t="shared" si="31"/>
        <v>54</v>
      </c>
      <c r="U235" s="26">
        <f t="shared" si="31"/>
        <v>3</v>
      </c>
      <c r="V235" s="14">
        <f t="shared" si="31"/>
        <v>10</v>
      </c>
      <c r="W235" s="45">
        <f>W194</f>
        <v>1</v>
      </c>
      <c r="X235" s="14">
        <f>X194</f>
        <v>3</v>
      </c>
      <c r="Y235" s="26">
        <f t="shared" si="28"/>
        <v>42</v>
      </c>
      <c r="Z235" s="14">
        <f t="shared" si="28"/>
        <v>85</v>
      </c>
      <c r="AA235">
        <f>SUM(Y235:Z235)</f>
        <v>127</v>
      </c>
    </row>
    <row r="236" spans="2:28" x14ac:dyDescent="0.2">
      <c r="C236" s="261" t="s">
        <v>35</v>
      </c>
      <c r="D236" s="262"/>
      <c r="E236" s="262"/>
      <c r="F236" s="263"/>
      <c r="G236" s="27">
        <f>G217</f>
        <v>3</v>
      </c>
      <c r="H236" s="81">
        <f t="shared" ref="H236:V236" si="32">H217</f>
        <v>2</v>
      </c>
      <c r="I236" s="27">
        <f t="shared" si="32"/>
        <v>4</v>
      </c>
      <c r="J236" s="17">
        <f t="shared" si="32"/>
        <v>5</v>
      </c>
      <c r="K236" s="46">
        <f t="shared" si="32"/>
        <v>0</v>
      </c>
      <c r="L236" s="81">
        <f t="shared" si="32"/>
        <v>0</v>
      </c>
      <c r="M236" s="27">
        <f t="shared" si="32"/>
        <v>1</v>
      </c>
      <c r="N236" s="17">
        <f t="shared" si="32"/>
        <v>3</v>
      </c>
      <c r="O236" s="27">
        <f>O217</f>
        <v>0</v>
      </c>
      <c r="P236" s="17">
        <f>P217</f>
        <v>0</v>
      </c>
      <c r="Q236" s="27">
        <f t="shared" si="32"/>
        <v>0</v>
      </c>
      <c r="R236" s="17">
        <f t="shared" si="32"/>
        <v>5</v>
      </c>
      <c r="S236" s="46">
        <f t="shared" si="32"/>
        <v>24</v>
      </c>
      <c r="T236" s="81">
        <f t="shared" si="32"/>
        <v>36</v>
      </c>
      <c r="U236" s="27">
        <f t="shared" si="32"/>
        <v>5</v>
      </c>
      <c r="V236" s="17">
        <f t="shared" si="32"/>
        <v>2</v>
      </c>
      <c r="W236" s="46">
        <f>W217</f>
        <v>2</v>
      </c>
      <c r="X236" s="17">
        <f>X217</f>
        <v>0</v>
      </c>
      <c r="Y236" s="27">
        <f t="shared" si="28"/>
        <v>39</v>
      </c>
      <c r="Z236" s="17">
        <f t="shared" si="28"/>
        <v>53</v>
      </c>
      <c r="AA236">
        <f>SUM(Y236:Z236)</f>
        <v>92</v>
      </c>
    </row>
    <row r="237" spans="2:28" x14ac:dyDescent="0.2">
      <c r="D237" s="40"/>
      <c r="F237" s="1"/>
      <c r="G237">
        <f>SUM(G232:G236)</f>
        <v>40</v>
      </c>
      <c r="H237">
        <f>SUM(H232:H236)</f>
        <v>48</v>
      </c>
      <c r="I237">
        <f t="shared" ref="I237:V237" si="33">SUM(I232:I236)</f>
        <v>80</v>
      </c>
      <c r="J237">
        <f t="shared" si="33"/>
        <v>89</v>
      </c>
      <c r="K237">
        <f t="shared" si="33"/>
        <v>1</v>
      </c>
      <c r="L237">
        <f t="shared" si="33"/>
        <v>7</v>
      </c>
      <c r="M237">
        <f t="shared" si="33"/>
        <v>78</v>
      </c>
      <c r="N237">
        <f t="shared" si="33"/>
        <v>106</v>
      </c>
      <c r="O237">
        <f>SUM(O232:O236)</f>
        <v>1</v>
      </c>
      <c r="P237">
        <f>SUM(P232:P236)</f>
        <v>1</v>
      </c>
      <c r="Q237">
        <f t="shared" si="33"/>
        <v>91</v>
      </c>
      <c r="R237">
        <f t="shared" si="33"/>
        <v>173</v>
      </c>
      <c r="S237">
        <f t="shared" si="33"/>
        <v>1228</v>
      </c>
      <c r="T237">
        <f t="shared" si="33"/>
        <v>1775</v>
      </c>
      <c r="U237">
        <f t="shared" si="33"/>
        <v>109</v>
      </c>
      <c r="V237">
        <f t="shared" si="33"/>
        <v>158</v>
      </c>
      <c r="W237">
        <f>SUM(W232:W236)</f>
        <v>34</v>
      </c>
      <c r="X237">
        <f>SUM(X232:X236)</f>
        <v>61</v>
      </c>
      <c r="Y237">
        <f>SUM(Y232:Y236)</f>
        <v>1662</v>
      </c>
      <c r="Z237">
        <f>SUM(Z232:Z236)</f>
        <v>2418</v>
      </c>
      <c r="AA237">
        <f>SUM(AA232:AA236)</f>
        <v>4080</v>
      </c>
    </row>
    <row r="238" spans="2:28" x14ac:dyDescent="0.2">
      <c r="D238" s="40"/>
      <c r="F238" s="1"/>
    </row>
    <row r="239" spans="2:28" x14ac:dyDescent="0.2">
      <c r="D239" s="40"/>
      <c r="F239" s="1"/>
    </row>
    <row r="240" spans="2:28" x14ac:dyDescent="0.2">
      <c r="D240" s="40"/>
      <c r="F240" s="1"/>
    </row>
    <row r="241" spans="2:28" x14ac:dyDescent="0.2">
      <c r="D241" s="40"/>
      <c r="F241" s="1"/>
    </row>
    <row r="242" spans="2:28" x14ac:dyDescent="0.2">
      <c r="B242" s="2" t="s">
        <v>7</v>
      </c>
      <c r="D242" s="40"/>
      <c r="F242" s="1"/>
    </row>
    <row r="243" spans="2:28" x14ac:dyDescent="0.2">
      <c r="B243" s="2" t="s">
        <v>34</v>
      </c>
      <c r="D243" s="40"/>
      <c r="F243" s="1"/>
    </row>
    <row r="244" spans="2:28" x14ac:dyDescent="0.2">
      <c r="B244" s="2" t="s">
        <v>651</v>
      </c>
      <c r="D244" s="40"/>
      <c r="F244" s="1"/>
    </row>
    <row r="245" spans="2:28" x14ac:dyDescent="0.2">
      <c r="B245" s="2" t="s">
        <v>664</v>
      </c>
      <c r="C245" s="30"/>
      <c r="D245" s="40"/>
      <c r="F245" s="1"/>
    </row>
    <row r="246" spans="2:28" x14ac:dyDescent="0.2">
      <c r="B246" s="2"/>
      <c r="C246" s="30"/>
      <c r="D246" s="40"/>
      <c r="F246" s="1"/>
    </row>
    <row r="247" spans="2:28" x14ac:dyDescent="0.2">
      <c r="C247" s="2" t="s">
        <v>13</v>
      </c>
      <c r="D247" s="40"/>
      <c r="F247" s="1"/>
      <c r="G247" s="253" t="s">
        <v>8</v>
      </c>
      <c r="H247" s="253"/>
      <c r="I247" s="253" t="s">
        <v>10</v>
      </c>
      <c r="J247" s="253"/>
      <c r="K247" s="253" t="s">
        <v>9</v>
      </c>
      <c r="L247" s="253"/>
      <c r="M247" s="253" t="s">
        <v>118</v>
      </c>
      <c r="N247" s="253"/>
      <c r="O247" s="254" t="s">
        <v>119</v>
      </c>
      <c r="P247" s="255"/>
      <c r="Q247" s="253" t="s">
        <v>3</v>
      </c>
      <c r="R247" s="253"/>
      <c r="S247" s="253" t="s">
        <v>4</v>
      </c>
      <c r="T247" s="253"/>
      <c r="U247" s="253" t="s">
        <v>5</v>
      </c>
      <c r="V247" s="253"/>
      <c r="W247" s="254" t="s">
        <v>88</v>
      </c>
      <c r="X247" s="255"/>
      <c r="Y247" s="253" t="s">
        <v>12</v>
      </c>
      <c r="Z247" s="253"/>
    </row>
    <row r="248" spans="2:28" x14ac:dyDescent="0.2">
      <c r="B248" s="2" t="s">
        <v>52</v>
      </c>
      <c r="D248" s="40"/>
      <c r="E248" s="30" t="s">
        <v>53</v>
      </c>
      <c r="F248" s="1"/>
      <c r="G248" s="24" t="s">
        <v>0</v>
      </c>
      <c r="H248" s="24" t="s">
        <v>6</v>
      </c>
      <c r="I248" s="24" t="s">
        <v>0</v>
      </c>
      <c r="J248" s="24" t="s">
        <v>6</v>
      </c>
      <c r="K248" s="24" t="s">
        <v>0</v>
      </c>
      <c r="L248" s="24" t="s">
        <v>6</v>
      </c>
      <c r="M248" s="33" t="s">
        <v>0</v>
      </c>
      <c r="N248" s="33" t="s">
        <v>6</v>
      </c>
      <c r="O248" s="33" t="s">
        <v>0</v>
      </c>
      <c r="P248" s="33" t="s">
        <v>6</v>
      </c>
      <c r="Q248" s="24" t="s">
        <v>0</v>
      </c>
      <c r="R248" s="24" t="s">
        <v>6</v>
      </c>
      <c r="S248" s="24" t="s">
        <v>0</v>
      </c>
      <c r="T248" s="24" t="s">
        <v>6</v>
      </c>
      <c r="U248" s="24" t="s">
        <v>0</v>
      </c>
      <c r="V248" s="24" t="s">
        <v>6</v>
      </c>
      <c r="W248" s="33" t="s">
        <v>0</v>
      </c>
      <c r="X248" s="33" t="s">
        <v>6</v>
      </c>
      <c r="Y248" s="24" t="s">
        <v>0</v>
      </c>
      <c r="Z248" s="24" t="s">
        <v>6</v>
      </c>
      <c r="AA248" s="28" t="s">
        <v>1</v>
      </c>
      <c r="AB248" s="19"/>
    </row>
    <row r="249" spans="2:28" x14ac:dyDescent="0.2">
      <c r="B249" s="267" t="s">
        <v>17</v>
      </c>
      <c r="C249" s="268"/>
      <c r="D249" s="269"/>
      <c r="E249" s="270" t="s">
        <v>16</v>
      </c>
      <c r="F249" s="271"/>
      <c r="G249" s="25">
        <f>SUMIF(E7:E92,"=AS",G7:G92)</f>
        <v>8</v>
      </c>
      <c r="H249" s="79">
        <f>SUMIF(E7:E92,"=AS",H7:H92)</f>
        <v>8</v>
      </c>
      <c r="I249" s="25">
        <f>SUMIF(E7:E92,"=AS",I7:I92)</f>
        <v>24</v>
      </c>
      <c r="J249" s="13">
        <f>SUMIF(E7:E92,"=AS",J7:J92)</f>
        <v>14</v>
      </c>
      <c r="K249" s="47">
        <f>SUMIF(E7:E92,"=AS",K7:K92)</f>
        <v>0</v>
      </c>
      <c r="L249" s="79">
        <f>SUMIF(E7:E92,"=AS",L7:L92)</f>
        <v>0</v>
      </c>
      <c r="M249" s="25">
        <f>SUMIF(E7:E92,"=AS",M7:M92)</f>
        <v>10</v>
      </c>
      <c r="N249" s="13">
        <f>SUMIF(E7:E92,"=AS",N7:N92)</f>
        <v>17</v>
      </c>
      <c r="O249" s="25">
        <f>SUMIF(E7:E92,"=AS",O7:O92)</f>
        <v>1</v>
      </c>
      <c r="P249" s="13">
        <f>SUMIF(E7:E92,"=AS",P7:P92)</f>
        <v>0</v>
      </c>
      <c r="Q249" s="25">
        <f>SUMIF(E7:E92,"=AS",Q7:Q92)</f>
        <v>26</v>
      </c>
      <c r="R249" s="13">
        <f>SUMIF(E7:E92,"=AS",R7:R92)</f>
        <v>36</v>
      </c>
      <c r="S249" s="47">
        <f>SUMIF(E7:E92,"=AS",S7:S92)</f>
        <v>343</v>
      </c>
      <c r="T249" s="79">
        <f>SUMIF(E7:E92,"=AS",T7:T92)</f>
        <v>279</v>
      </c>
      <c r="U249" s="25">
        <f>SUMIF(E7:E92,"=AS",U7:U92)</f>
        <v>33</v>
      </c>
      <c r="V249" s="13">
        <f>SUMIF(E7:E92,"=AS",V7:V92)</f>
        <v>19</v>
      </c>
      <c r="W249" s="47">
        <f>SUMIF(E7:E92,"=AS",W7:W92)</f>
        <v>16</v>
      </c>
      <c r="X249" s="13">
        <f>SUMIF(E7:E92,"=AS",X7:X92)</f>
        <v>11</v>
      </c>
      <c r="Y249" s="25">
        <f>G249+I249+K249+M249+O249+Q249+S249+U249+W249</f>
        <v>461</v>
      </c>
      <c r="Z249" s="13">
        <f t="shared" ref="Z249:Z259" si="34">H249+J249+L249+N249+P249+R249+T249+V249+X249</f>
        <v>384</v>
      </c>
      <c r="AA249">
        <f t="shared" ref="AA249:AA259" si="35">SUM(Y249:Z249)</f>
        <v>845</v>
      </c>
    </row>
    <row r="250" spans="2:28" x14ac:dyDescent="0.2">
      <c r="B250" s="272" t="s">
        <v>18</v>
      </c>
      <c r="C250" s="273"/>
      <c r="D250" s="274"/>
      <c r="E250" s="275" t="s">
        <v>30</v>
      </c>
      <c r="F250" s="276"/>
      <c r="G250" s="26">
        <f>SUMIF(E7:E92,"=BUS",G7:G92)</f>
        <v>10</v>
      </c>
      <c r="H250" s="80">
        <f>SUMIF(E7:E92,"=BUS",H7:H92)</f>
        <v>17</v>
      </c>
      <c r="I250" s="26">
        <f>SUMIF(E7:E92,"=BUS",I7:I92)</f>
        <v>10</v>
      </c>
      <c r="J250" s="14">
        <f>SUMIF(E7:E92,"=BUS",J7:J92)</f>
        <v>2</v>
      </c>
      <c r="K250" s="45">
        <f>SUMIF(E7:E92,"=BUS",K7:K92)</f>
        <v>0</v>
      </c>
      <c r="L250" s="80">
        <f>SUMIF(E7:E92,"=BUS",L7:L92)</f>
        <v>0</v>
      </c>
      <c r="M250" s="26">
        <f>SUMIF(E7:E92,"=BUS",M7:M92)</f>
        <v>5</v>
      </c>
      <c r="N250" s="14">
        <f>SUMIF(E7:E92,"=BUS",N7:N92)</f>
        <v>7</v>
      </c>
      <c r="O250" s="26">
        <f>SUMIF(E7:E92,"=BUS",O7:O92)</f>
        <v>0</v>
      </c>
      <c r="P250" s="14">
        <f>SUMIF(E7:E92,"=BUS",P7:P92)</f>
        <v>0</v>
      </c>
      <c r="Q250" s="26">
        <f>SUMIF(E7:E92,"=BUS",Q7:Q92)</f>
        <v>9</v>
      </c>
      <c r="R250" s="14">
        <f>SUMIF(E7:E92,"=BUS",R7:R92)</f>
        <v>13</v>
      </c>
      <c r="S250" s="45">
        <f>SUMIF(E7:E92,"=BUS",S7:S92)</f>
        <v>167</v>
      </c>
      <c r="T250" s="80">
        <f>SUMIF(E7:E92,"=BUS",T7:T92)</f>
        <v>138</v>
      </c>
      <c r="U250" s="26">
        <f>SUMIF(E7:E92,"=BUS",U7:U92)</f>
        <v>8</v>
      </c>
      <c r="V250" s="14">
        <f>SUMIF(E7:E92,"=BUS",V7:V92)</f>
        <v>10</v>
      </c>
      <c r="W250" s="45">
        <f>SUMIF(E7:E92,"=BUS",W7:W92)</f>
        <v>3</v>
      </c>
      <c r="X250" s="14">
        <f>SUMIF(E7:E92,"=BUS",X7:X92)</f>
        <v>6</v>
      </c>
      <c r="Y250" s="26">
        <f t="shared" ref="Y250:Y259" si="36">G250+I250+K250+M250+O250+Q250+S250+U250+W250</f>
        <v>212</v>
      </c>
      <c r="Z250" s="14">
        <f t="shared" si="34"/>
        <v>193</v>
      </c>
      <c r="AA250">
        <f t="shared" si="35"/>
        <v>405</v>
      </c>
    </row>
    <row r="251" spans="2:28" x14ac:dyDescent="0.2">
      <c r="B251" s="306" t="s">
        <v>659</v>
      </c>
      <c r="C251" s="307"/>
      <c r="D251" s="308"/>
      <c r="E251" s="275" t="s">
        <v>469</v>
      </c>
      <c r="F251" s="276"/>
      <c r="G251" s="26">
        <f>SUMIF(E7:E92,"=CEPS",G7:G92)</f>
        <v>0</v>
      </c>
      <c r="H251" s="80">
        <f>SUMIF(E7:E92,"=CEPS",H7:H92)</f>
        <v>0</v>
      </c>
      <c r="I251" s="26">
        <f>SUMIF(E7:E92,"=CEPS",I7:I92)</f>
        <v>1</v>
      </c>
      <c r="J251" s="14">
        <f>SUMIF(E7:E92,"=CEPS",J7:J92)</f>
        <v>0</v>
      </c>
      <c r="K251" s="45">
        <f>SUMIF(E7:E92,"=CEPS",K7:K92)</f>
        <v>0</v>
      </c>
      <c r="L251" s="80">
        <f>SUMIF(E7:E92,"=CEPS",L7:L92)</f>
        <v>0</v>
      </c>
      <c r="M251" s="26">
        <f>SUMIF(E7:E92,"=CEPS",M7:M92)</f>
        <v>0</v>
      </c>
      <c r="N251" s="14">
        <f>SUMIF(E7:E92,"=CEPS",N7:N92)</f>
        <v>2</v>
      </c>
      <c r="O251" s="26">
        <f>SUMIF(E7:E92,"=CEPS",O7:O92)</f>
        <v>0</v>
      </c>
      <c r="P251" s="14">
        <f>SUMIF(E7:E92,"=CEPS",P7:P92)</f>
        <v>0</v>
      </c>
      <c r="Q251" s="26">
        <f>SUMIF(E7:E92,"=CEPS",Q7:Q92)</f>
        <v>3</v>
      </c>
      <c r="R251" s="14">
        <f>SUMIF(E7:E92,"=CEPS",R7:R92)</f>
        <v>1</v>
      </c>
      <c r="S251" s="45">
        <f>SUMIF(E7:E92,"=CEPS",S7:S92)</f>
        <v>9</v>
      </c>
      <c r="T251" s="80">
        <f>SUMIF(E7:E92,"=CEPS",T7:T92)</f>
        <v>52</v>
      </c>
      <c r="U251" s="26">
        <f>SUMIF(E7:E92,"=CEPS",U7:U92)</f>
        <v>1</v>
      </c>
      <c r="V251" s="14">
        <f>SUMIF(E7:E92,"=CEPS",V7:V92)</f>
        <v>7</v>
      </c>
      <c r="W251" s="45">
        <f>SUMIF(E7:E92,"=CEPS",W7:W92)</f>
        <v>0</v>
      </c>
      <c r="X251" s="14">
        <f>SUMIF(E7:E92,"=CEPS",X7:X92)</f>
        <v>1</v>
      </c>
      <c r="Y251" s="26">
        <f t="shared" si="36"/>
        <v>14</v>
      </c>
      <c r="Z251" s="14">
        <f t="shared" si="34"/>
        <v>63</v>
      </c>
      <c r="AA251">
        <f t="shared" si="35"/>
        <v>77</v>
      </c>
    </row>
    <row r="252" spans="2:28" x14ac:dyDescent="0.2">
      <c r="B252" s="272" t="s">
        <v>19</v>
      </c>
      <c r="C252" s="273"/>
      <c r="D252" s="274"/>
      <c r="E252" s="275" t="s">
        <v>38</v>
      </c>
      <c r="F252" s="276"/>
      <c r="G252" s="26">
        <f>SUMIF(E7:E92,"=ENGR",G7:G92)</f>
        <v>1</v>
      </c>
      <c r="H252" s="80">
        <f>SUMIF(E7:E92,"=ENGR",H7:H92)</f>
        <v>1</v>
      </c>
      <c r="I252" s="26">
        <f>SUMIF(E7:E92,"=ENGR",I7:I92)</f>
        <v>6</v>
      </c>
      <c r="J252" s="14">
        <f>SUMIF(E7:E92,"=ENGR",J7:J92)</f>
        <v>1</v>
      </c>
      <c r="K252" s="45">
        <f>SUMIF(E7:E92,"=ENGR",K7:K92)</f>
        <v>0</v>
      </c>
      <c r="L252" s="80">
        <f>SUMIF(E7:E92,"=ENGR",L7:L92)</f>
        <v>0</v>
      </c>
      <c r="M252" s="26">
        <f>SUMIF(E7:E92,"=ENGR",M7:M92)</f>
        <v>13</v>
      </c>
      <c r="N252" s="14">
        <f>SUMIF(E7:E92,"=ENGR",N7:N92)</f>
        <v>2</v>
      </c>
      <c r="O252" s="26">
        <f>SUMIF(E7:E92,"=ENGR",O7:O92)</f>
        <v>0</v>
      </c>
      <c r="P252" s="14">
        <f>SUMIF(E7:E92,"=ENGR",P7:P92)</f>
        <v>0</v>
      </c>
      <c r="Q252" s="26">
        <f>SUMIF(E7:E92,"=ENGR",Q7:Q92)</f>
        <v>18</v>
      </c>
      <c r="R252" s="14">
        <f>SUMIF(E7:E92,"=ENGR",R7:R92)</f>
        <v>3</v>
      </c>
      <c r="S252" s="45">
        <f>SUMIF(E7:E92,"=ENGR",S7:S92)</f>
        <v>205</v>
      </c>
      <c r="T252" s="80">
        <f>SUMIF(E7:E92,"=ENGR",T7:T92)</f>
        <v>45</v>
      </c>
      <c r="U252" s="26">
        <f>SUMIF(E7:E92,"=ENGR",U7:U92)</f>
        <v>7</v>
      </c>
      <c r="V252" s="14">
        <f>SUMIF(E7:E92,"=ENGR",V7:V92)</f>
        <v>1</v>
      </c>
      <c r="W252" s="45">
        <f>SUMIF(E7:E92,"=ENGR",W7:W92)</f>
        <v>4</v>
      </c>
      <c r="X252" s="14">
        <f>SUMIF(E7:E92,"=ENGR",X7:X92)</f>
        <v>3</v>
      </c>
      <c r="Y252" s="26">
        <f t="shared" si="36"/>
        <v>254</v>
      </c>
      <c r="Z252" s="14">
        <f t="shared" si="34"/>
        <v>56</v>
      </c>
      <c r="AA252">
        <f t="shared" si="35"/>
        <v>310</v>
      </c>
    </row>
    <row r="253" spans="2:28" x14ac:dyDescent="0.2">
      <c r="B253" s="272" t="s">
        <v>20</v>
      </c>
      <c r="C253" s="273"/>
      <c r="D253" s="274"/>
      <c r="E253" s="277" t="s">
        <v>37</v>
      </c>
      <c r="F253" s="278"/>
      <c r="G253" s="26">
        <f>SUMIF(E7:E92,"=ELSCI",G7:G92)</f>
        <v>2</v>
      </c>
      <c r="H253" s="80">
        <f>SUMIF(E7:E92,"=ELSCI",H7:H92)</f>
        <v>0</v>
      </c>
      <c r="I253" s="26">
        <f>SUMIF(E7:E92,"=ELSCI",I7:I92)</f>
        <v>4</v>
      </c>
      <c r="J253" s="14">
        <f>SUMIF(E7:E92,"=ELSCI",J7:J92)</f>
        <v>7</v>
      </c>
      <c r="K253" s="45">
        <f>SUMIF(E7:E92,"=ELSCI",K7:K92)</f>
        <v>0</v>
      </c>
      <c r="L253" s="80">
        <f>SUMIF(E7:E92,"=ELSCI",L7:L92)</f>
        <v>0</v>
      </c>
      <c r="M253" s="26">
        <f>SUMIF(E7:E92,"=ELSCI",M7:M92)</f>
        <v>6</v>
      </c>
      <c r="N253" s="14">
        <f>SUMIF(E7:E92,"=ELSCI",N7:N92)</f>
        <v>10</v>
      </c>
      <c r="O253" s="26">
        <f>SUMIF(E7:E92,"=ELSCI",O7:O92)</f>
        <v>0</v>
      </c>
      <c r="P253" s="14">
        <f>SUMIF(E7:E92,"=ELSCI",P7:P92)</f>
        <v>0</v>
      </c>
      <c r="Q253" s="26">
        <f>SUMIF(E7:E92,"=ELSCI",Q7:Q92)</f>
        <v>10</v>
      </c>
      <c r="R253" s="14">
        <f>SUMIF(E7:E92,"=ELSCI",R7:R92)</f>
        <v>28</v>
      </c>
      <c r="S253" s="45">
        <f>SUMIF(E7:E92,"=ELSCI",S7:S92)</f>
        <v>120</v>
      </c>
      <c r="T253" s="80">
        <f>SUMIF(E7:E92,"=ELSCI",T7:T92)</f>
        <v>178</v>
      </c>
      <c r="U253" s="26">
        <f>SUMIF(E7:E92,"=ELSCI",U7:U92)</f>
        <v>8</v>
      </c>
      <c r="V253" s="14">
        <f>SUMIF(E7:E92,"=ELSCI",V7:V92)</f>
        <v>12</v>
      </c>
      <c r="W253" s="45">
        <f>SUMIF(E7:E92,"=ELSCI",W7:W92)</f>
        <v>2</v>
      </c>
      <c r="X253" s="14">
        <f>SUMIF(E7:E92,"=ELSCI",X7:X92)</f>
        <v>14</v>
      </c>
      <c r="Y253" s="26">
        <f t="shared" si="36"/>
        <v>152</v>
      </c>
      <c r="Z253" s="14">
        <f t="shared" si="34"/>
        <v>249</v>
      </c>
      <c r="AA253">
        <f t="shared" si="35"/>
        <v>401</v>
      </c>
    </row>
    <row r="254" spans="2:28" x14ac:dyDescent="0.2">
      <c r="B254" s="306" t="s">
        <v>658</v>
      </c>
      <c r="C254" s="273"/>
      <c r="D254" s="274"/>
      <c r="E254" s="277" t="s">
        <v>473</v>
      </c>
      <c r="F254" s="278"/>
      <c r="G254" s="26">
        <f>SUMIF(E7:E92,"=CHS",G7:G92)</f>
        <v>0</v>
      </c>
      <c r="H254" s="80">
        <f>SUMIF(E7:E92,"=CHS",H7:H92)</f>
        <v>4</v>
      </c>
      <c r="I254" s="26">
        <f>SUMIF(E7:E92,"=CHS",I7:I92)</f>
        <v>11</v>
      </c>
      <c r="J254" s="14">
        <f>SUMIF(E7:E92,"=CHS",J7:J92)</f>
        <v>29</v>
      </c>
      <c r="K254" s="45">
        <f>SUMIF(E7:E92,"=CHS",K7:K92)</f>
        <v>0</v>
      </c>
      <c r="L254" s="80">
        <f>SUMIF(E7:E92,"=CHS",L7:L92)</f>
        <v>2</v>
      </c>
      <c r="M254" s="26">
        <f>SUMIF(E7:E92,"=CHS",M7:M92)</f>
        <v>6</v>
      </c>
      <c r="N254" s="14">
        <f>SUMIF(E7:E92,"=CHS",N7:N92)</f>
        <v>13</v>
      </c>
      <c r="O254" s="26">
        <f>SUMIF(E7:E92,"=CHS",O7:O92)</f>
        <v>0</v>
      </c>
      <c r="P254" s="14">
        <f>SUMIF(E7:E92,"=CHS",P7:P92)</f>
        <v>0</v>
      </c>
      <c r="Q254" s="26">
        <f>SUMIF(E7:E92,"=CHS",Q7:Q92)</f>
        <v>15</v>
      </c>
      <c r="R254" s="14">
        <f>SUMIF(E7:E92,"=CHS",R7:R92)</f>
        <v>57</v>
      </c>
      <c r="S254" s="45">
        <f>SUMIF(E7:E92,"=CHS",S7:S92)</f>
        <v>94</v>
      </c>
      <c r="T254" s="80">
        <f>SUMIF(E7:E92,"=CHS",T7:T92)</f>
        <v>386</v>
      </c>
      <c r="U254" s="26">
        <f>SUMIF(E7:E92,"=CHS",U7:U92)</f>
        <v>13</v>
      </c>
      <c r="V254" s="14">
        <f>SUMIF(E7:E92,"=CHS",V7:V92)</f>
        <v>26</v>
      </c>
      <c r="W254" s="45">
        <f>SUMIF(E7:E92,"=CHS",W7:W92)</f>
        <v>5</v>
      </c>
      <c r="X254" s="14">
        <f>SUMIF(E7:E92,"=CHS",X7:X92)</f>
        <v>9</v>
      </c>
      <c r="Y254" s="26">
        <f t="shared" si="36"/>
        <v>144</v>
      </c>
      <c r="Z254" s="14">
        <f t="shared" si="34"/>
        <v>526</v>
      </c>
      <c r="AA254">
        <f t="shared" si="35"/>
        <v>670</v>
      </c>
    </row>
    <row r="255" spans="2:28" x14ac:dyDescent="0.2">
      <c r="B255" s="272" t="s">
        <v>22</v>
      </c>
      <c r="C255" s="273"/>
      <c r="D255" s="274"/>
      <c r="E255" s="277" t="s">
        <v>39</v>
      </c>
      <c r="F255" s="278"/>
      <c r="G255" s="26">
        <f>SUMIF(E7:E92,"=NURS",G7:G92)</f>
        <v>0</v>
      </c>
      <c r="H255" s="80">
        <f>SUMIF(E7:E92,"=NURS",H7:H92)</f>
        <v>0</v>
      </c>
      <c r="I255" s="26">
        <f>SUMIF(E7:E92,"=NURS",I7:I92)</f>
        <v>1</v>
      </c>
      <c r="J255" s="14">
        <f>SUMIF(E7:E92,"=NURS",J7:J92)</f>
        <v>3</v>
      </c>
      <c r="K255" s="45">
        <f>SUMIF(E7:E92,"=NURS",K7:K92)</f>
        <v>0</v>
      </c>
      <c r="L255" s="80">
        <f>SUMIF(E7:E92,"=NURS",L7:L92)</f>
        <v>0</v>
      </c>
      <c r="M255" s="26">
        <f>SUMIF(E7:E92,"=NURS",M7:M92)</f>
        <v>0</v>
      </c>
      <c r="N255" s="14">
        <f>SUMIF(E7:E92,"=NURS",N7:N92)</f>
        <v>3</v>
      </c>
      <c r="O255" s="26">
        <f>SUMIF(E7:E92,"=NURS",O7:O92)</f>
        <v>0</v>
      </c>
      <c r="P255" s="14">
        <f>SUMIF(E7:E92,"=NURS",P7:P92)</f>
        <v>0</v>
      </c>
      <c r="Q255" s="26">
        <f>SUMIF(E7:E92,"=NURS",Q7:Q92)</f>
        <v>3</v>
      </c>
      <c r="R255" s="14">
        <f>SUMIF(E7:E92,"=NURS",R7:R92)</f>
        <v>7</v>
      </c>
      <c r="S255" s="45">
        <f>SUMIF(E7:E92,"=NURS",S7:S92)</f>
        <v>13</v>
      </c>
      <c r="T255" s="80">
        <f>SUMIF(E7:E92,"=NURS",T7:T92)</f>
        <v>144</v>
      </c>
      <c r="U255" s="26">
        <f>SUMIF(E7:E92,"=NURS",U7:U92)</f>
        <v>1</v>
      </c>
      <c r="V255" s="14">
        <f>SUMIF(E7:E92,"=NURS",V7:V92)</f>
        <v>7</v>
      </c>
      <c r="W255" s="45">
        <f>SUMIF(E7:E92,"=NURS",W7:W92)</f>
        <v>0</v>
      </c>
      <c r="X255" s="14">
        <f>SUMIF(E7:E92,"=NURS",X7:X92)</f>
        <v>6</v>
      </c>
      <c r="Y255" s="26">
        <f t="shared" si="36"/>
        <v>18</v>
      </c>
      <c r="Z255" s="14">
        <f t="shared" si="34"/>
        <v>170</v>
      </c>
      <c r="AA255">
        <f t="shared" si="35"/>
        <v>188</v>
      </c>
    </row>
    <row r="256" spans="2:28" x14ac:dyDescent="0.2">
      <c r="B256" s="306" t="s">
        <v>716</v>
      </c>
      <c r="C256" s="273"/>
      <c r="D256" s="274"/>
      <c r="E256" s="277" t="s">
        <v>481</v>
      </c>
      <c r="F256" s="278"/>
      <c r="G256" s="26">
        <f>SUMIF(E7:E92,"=NURO",G7:G92)</f>
        <v>1</v>
      </c>
      <c r="H256" s="80">
        <f>SUMIF(E7:E92,"=NURO",H7:H92)</f>
        <v>0</v>
      </c>
      <c r="I256" s="26">
        <f>SUMIF(E7:E92,"=NURO",I7:I92)</f>
        <v>3</v>
      </c>
      <c r="J256" s="14">
        <f>SUMIF(E7:E92,"=NURO",J7:J92)</f>
        <v>10</v>
      </c>
      <c r="K256" s="45">
        <f>SUMIF(E7:E92,"=NURO",K7:K92)</f>
        <v>0</v>
      </c>
      <c r="L256" s="80">
        <f>SUMIF(E7:E92,"=NURO",L7:L92)</f>
        <v>2</v>
      </c>
      <c r="M256" s="26">
        <f>SUMIF(E7:E92,"=NURO",M7:M92)</f>
        <v>1</v>
      </c>
      <c r="N256" s="14">
        <f>SUMIF(E7:E92,"=NURO",N7:N92)</f>
        <v>6</v>
      </c>
      <c r="O256" s="26">
        <f>SUMIF(E7:E92,"=NURO",O7:O92)</f>
        <v>0</v>
      </c>
      <c r="P256" s="14">
        <f>SUMIF(E7:E92,"=NURO",P7:P92)</f>
        <v>1</v>
      </c>
      <c r="Q256" s="26">
        <f>SUMIF(E7:E92,"=NURO",Q7:Q92)</f>
        <v>1</v>
      </c>
      <c r="R256" s="14">
        <f>SUMIF(E7:E92,"=NURO",R7:R92)</f>
        <v>7</v>
      </c>
      <c r="S256" s="45">
        <f>SUMIF(E7:E92,"=NURO",S7:S92)</f>
        <v>12</v>
      </c>
      <c r="T256" s="80">
        <f>SUMIF(E7:E92,"=NURO",T7:T92)</f>
        <v>131</v>
      </c>
      <c r="U256" s="26">
        <f>SUMIF(E7:E92,"=NURO",U7:U92)</f>
        <v>2</v>
      </c>
      <c r="V256" s="14">
        <f>SUMIF(E7:E92,"=NURO",V7:V92)</f>
        <v>16</v>
      </c>
      <c r="W256" s="45">
        <f>SUMIF(E7:E92,"=NURO",W7:W92)</f>
        <v>0</v>
      </c>
      <c r="X256" s="14">
        <f>SUMIF(E7:E92,"=NURO",X7:X92)</f>
        <v>2</v>
      </c>
      <c r="Y256" s="26">
        <f t="shared" ref="Y256" si="37">G256+I256+K256+M256+O256+Q256+S256+U256+W256</f>
        <v>20</v>
      </c>
      <c r="Z256" s="14">
        <f t="shared" ref="Z256" si="38">H256+J256+L256+N256+P256+R256+T256+V256+X256</f>
        <v>175</v>
      </c>
      <c r="AA256">
        <f t="shared" ref="AA256" si="39">SUM(Y256:Z256)</f>
        <v>195</v>
      </c>
    </row>
    <row r="257" spans="2:27" x14ac:dyDescent="0.2">
      <c r="B257" s="272" t="s">
        <v>23</v>
      </c>
      <c r="C257" s="273"/>
      <c r="D257" s="274"/>
      <c r="E257" s="277" t="s">
        <v>28</v>
      </c>
      <c r="F257" s="278"/>
      <c r="G257" s="26">
        <f>SUMIF(E7:E92,"=OC",G7:G92)</f>
        <v>0</v>
      </c>
      <c r="H257" s="80">
        <f>SUMIF(E7:E92,"=OC",H7:H92)</f>
        <v>0</v>
      </c>
      <c r="I257" s="26">
        <f>SUMIF(E7:E92,"=OC",I7:I92)</f>
        <v>0</v>
      </c>
      <c r="J257" s="14">
        <f>SUMIF(E7:E92,"=OC",J7:J92)</f>
        <v>0</v>
      </c>
      <c r="K257" s="45">
        <f>SUMIF(E7:E92,"=OC",K7:K92)</f>
        <v>0</v>
      </c>
      <c r="L257" s="80">
        <f>SUMIF(E7:E92,"=OC",L7:L92)</f>
        <v>0</v>
      </c>
      <c r="M257" s="26">
        <f>SUMIF(E7:E92,"=OC",M7:M92)</f>
        <v>0</v>
      </c>
      <c r="N257" s="14">
        <f>SUMIF(E7:E92,"=OC",N7:N92)</f>
        <v>0</v>
      </c>
      <c r="O257" s="26">
        <f>SUMIF(E7:E92,"=OC",O7:O92)</f>
        <v>0</v>
      </c>
      <c r="P257" s="14">
        <f>SUMIF(E7:E92,"=OC",P7:P92)</f>
        <v>0</v>
      </c>
      <c r="Q257" s="26">
        <f>SUMIF(E7:E92,"=OC",Q7:Q92)</f>
        <v>0</v>
      </c>
      <c r="R257" s="14">
        <f>SUMIF(E7:E92,"=OC",R7:R92)</f>
        <v>0</v>
      </c>
      <c r="S257" s="45">
        <f>SUMIF(E7:E92,"=OC",S7:S92)</f>
        <v>0</v>
      </c>
      <c r="T257" s="80">
        <f>SUMIF(E7:E92,"=OC",T7:T92)</f>
        <v>0</v>
      </c>
      <c r="U257" s="26">
        <f>SUMIF(E7:E92,"=OC",U7:U92)</f>
        <v>0</v>
      </c>
      <c r="V257" s="14">
        <f>SUMIF(E7:E92,"=OC",V7:V92)</f>
        <v>0</v>
      </c>
      <c r="W257" s="45">
        <f>SUMIF(E7:E92,"=OC",W7:W92)</f>
        <v>0</v>
      </c>
      <c r="X257" s="14">
        <f>SUMIF(E7:E92,"=OC",X7:X92)</f>
        <v>0</v>
      </c>
      <c r="Y257" s="26">
        <f t="shared" si="36"/>
        <v>0</v>
      </c>
      <c r="Z257" s="14">
        <f t="shared" si="34"/>
        <v>0</v>
      </c>
      <c r="AA257">
        <f t="shared" si="35"/>
        <v>0</v>
      </c>
    </row>
    <row r="258" spans="2:27" x14ac:dyDescent="0.2">
      <c r="B258" s="272" t="s">
        <v>24</v>
      </c>
      <c r="C258" s="273"/>
      <c r="D258" s="274"/>
      <c r="E258" s="279" t="s">
        <v>48</v>
      </c>
      <c r="F258" s="278"/>
      <c r="G258" s="26">
        <f>SUMIF(E7:E92,"=PHARM",G7:G92)</f>
        <v>1</v>
      </c>
      <c r="H258" s="80">
        <f>SUMIF(E7:E92,"=PHARM",H7:H92)</f>
        <v>0</v>
      </c>
      <c r="I258" s="26">
        <f>SUMIF(E7:E92,"=PHARM",I7:I92)</f>
        <v>0</v>
      </c>
      <c r="J258" s="14">
        <f>SUMIF(E7:E92,"=PHARM",J7:J92)</f>
        <v>1</v>
      </c>
      <c r="K258" s="45">
        <f>SUMIF(E7:E92,"=PHARM",K7:K92)</f>
        <v>0</v>
      </c>
      <c r="L258" s="80">
        <f>SUMIF(E7:E92,"=PHARM",L7:L92)</f>
        <v>0</v>
      </c>
      <c r="M258" s="26">
        <f>SUMIF(E7:E92,"=PHARM",M7:M92)</f>
        <v>0</v>
      </c>
      <c r="N258" s="14">
        <f>SUMIF(E7:E92,"=PHARM",N7:N92)</f>
        <v>4</v>
      </c>
      <c r="O258" s="26">
        <f>SUMIF(E7:E92,"=PHARM",O7:O92)</f>
        <v>0</v>
      </c>
      <c r="P258" s="14">
        <f>SUMIF(E7:E92,"=PHARM",P7:P92)</f>
        <v>0</v>
      </c>
      <c r="Q258" s="26">
        <f>SUMIF(E7:E92,"=PHARM",Q7:Q92)</f>
        <v>1</v>
      </c>
      <c r="R258" s="14">
        <f>SUMIF(E7:E92,"=PHARM",R7:R92)</f>
        <v>1</v>
      </c>
      <c r="S258" s="45">
        <f>SUMIF(E7:E92,"=PHARM",S7:S92)</f>
        <v>12</v>
      </c>
      <c r="T258" s="80">
        <f>SUMIF(E7:E92,"=PHARM",T7:T92)</f>
        <v>19</v>
      </c>
      <c r="U258" s="26">
        <f>SUMIF(E7:E92,"=PHARM",U7:U92)</f>
        <v>1</v>
      </c>
      <c r="V258" s="14">
        <f>SUMIF(E7:E92,"=PHARM",V7:V92)</f>
        <v>0</v>
      </c>
      <c r="W258" s="45">
        <f>SUMIF(E7:E92,"=PHARM",W7:W92)</f>
        <v>0</v>
      </c>
      <c r="X258" s="14">
        <f>SUMIF(E7:E92,"=PHARM",X7:X92)</f>
        <v>0</v>
      </c>
      <c r="Y258" s="26">
        <f t="shared" si="36"/>
        <v>15</v>
      </c>
      <c r="Z258" s="14">
        <f t="shared" si="34"/>
        <v>25</v>
      </c>
      <c r="AA258">
        <f t="shared" si="35"/>
        <v>40</v>
      </c>
    </row>
    <row r="259" spans="2:27" x14ac:dyDescent="0.2">
      <c r="B259" s="310" t="s">
        <v>718</v>
      </c>
      <c r="C259" s="311"/>
      <c r="D259" s="312"/>
      <c r="E259" s="283" t="s">
        <v>475</v>
      </c>
      <c r="F259" s="284"/>
      <c r="G259" s="27">
        <f>SUMIF(E7:E92,"=SPC",G7:G92)</f>
        <v>0</v>
      </c>
      <c r="H259" s="81">
        <f>SUMIF(E7:E92,"=SPC",H7:H92)</f>
        <v>0</v>
      </c>
      <c r="I259" s="27">
        <f>SUMIF(E7:E92,"=SPC",I7:I92)</f>
        <v>1</v>
      </c>
      <c r="J259" s="17">
        <f>SUMIF(E7:E92,"=SPC",J7:J92)</f>
        <v>0</v>
      </c>
      <c r="K259" s="46">
        <f>SUMIF(E7:E92,"=SPC",K7:K92)</f>
        <v>0</v>
      </c>
      <c r="L259" s="81">
        <f>SUMIF(E7:E92,"=SPC",L7:L92)</f>
        <v>0</v>
      </c>
      <c r="M259" s="27">
        <f>SUMIF(E7:E92,"=SPC",M7:M92)</f>
        <v>0</v>
      </c>
      <c r="N259" s="17">
        <f>SUMIF(E7:E92,"=SPC",N7:N92)</f>
        <v>0</v>
      </c>
      <c r="O259" s="27">
        <f>SUMIF(E7:E92,"=SPC",O7:O92)</f>
        <v>0</v>
      </c>
      <c r="P259" s="17">
        <f>SUMIF(E7:E92,"=SPC",P7:P92)</f>
        <v>0</v>
      </c>
      <c r="Q259" s="27">
        <f>SUMIF(E7:E92,"=SPC",Q7:Q92)</f>
        <v>0</v>
      </c>
      <c r="R259" s="17">
        <f>SUMIF(E7:E92,"=SPC",R7:R92)</f>
        <v>0</v>
      </c>
      <c r="S259" s="46">
        <f>SUMIF(E7:E92,"=SPC",S7:S92)</f>
        <v>2</v>
      </c>
      <c r="T259" s="81">
        <f>SUMIF(E7:E92,"=SPC",T7:T92)</f>
        <v>5</v>
      </c>
      <c r="U259" s="27">
        <f>SUMIF(E7:E92,"=SPC",U7:U92)</f>
        <v>2</v>
      </c>
      <c r="V259" s="17">
        <f>SUMIF(E7:E92,"=SPC",V7:V92)</f>
        <v>3</v>
      </c>
      <c r="W259" s="46">
        <f>SUMIF(E7:E92,"=SPC",W7:W92)</f>
        <v>0</v>
      </c>
      <c r="X259" s="17">
        <f>SUMIF(E7:E92,"=SPC",X7:X92)</f>
        <v>0</v>
      </c>
      <c r="Y259" s="27">
        <f t="shared" si="36"/>
        <v>5</v>
      </c>
      <c r="Z259" s="17">
        <f t="shared" si="34"/>
        <v>8</v>
      </c>
      <c r="AA259">
        <f t="shared" si="35"/>
        <v>13</v>
      </c>
    </row>
    <row r="260" spans="2:27" x14ac:dyDescent="0.2">
      <c r="B260" s="31" t="s">
        <v>25</v>
      </c>
      <c r="D260" s="40"/>
      <c r="F260" s="1"/>
      <c r="G260">
        <f>SUM(G249:G259)</f>
        <v>23</v>
      </c>
      <c r="H260">
        <f t="shared" ref="H260:AA260" si="40">SUM(H249:H259)</f>
        <v>30</v>
      </c>
      <c r="I260">
        <f t="shared" si="40"/>
        <v>61</v>
      </c>
      <c r="J260">
        <f t="shared" si="40"/>
        <v>67</v>
      </c>
      <c r="K260">
        <f t="shared" si="40"/>
        <v>0</v>
      </c>
      <c r="L260">
        <f t="shared" si="40"/>
        <v>4</v>
      </c>
      <c r="M260">
        <f t="shared" si="40"/>
        <v>41</v>
      </c>
      <c r="N260">
        <f t="shared" si="40"/>
        <v>64</v>
      </c>
      <c r="O260">
        <f>SUM(O249:O259)</f>
        <v>1</v>
      </c>
      <c r="P260">
        <f>SUM(P249:P259)</f>
        <v>1</v>
      </c>
      <c r="Q260">
        <f t="shared" si="40"/>
        <v>86</v>
      </c>
      <c r="R260">
        <f t="shared" si="40"/>
        <v>153</v>
      </c>
      <c r="S260">
        <f t="shared" si="40"/>
        <v>977</v>
      </c>
      <c r="T260">
        <f t="shared" si="40"/>
        <v>1377</v>
      </c>
      <c r="U260">
        <f t="shared" si="40"/>
        <v>76</v>
      </c>
      <c r="V260">
        <f t="shared" si="40"/>
        <v>101</v>
      </c>
      <c r="W260">
        <f>SUM(W249:W259)</f>
        <v>30</v>
      </c>
      <c r="X260">
        <f>SUM(X249:X259)</f>
        <v>52</v>
      </c>
      <c r="Y260">
        <f t="shared" si="40"/>
        <v>1295</v>
      </c>
      <c r="Z260">
        <f t="shared" si="40"/>
        <v>1849</v>
      </c>
      <c r="AA260">
        <f t="shared" si="40"/>
        <v>3144</v>
      </c>
    </row>
    <row r="261" spans="2:27" x14ac:dyDescent="0.2">
      <c r="B261" s="31"/>
      <c r="D261" s="40"/>
      <c r="F261" s="1"/>
    </row>
    <row r="262" spans="2:27" x14ac:dyDescent="0.2">
      <c r="D262" s="40"/>
      <c r="F262" s="1"/>
    </row>
    <row r="263" spans="2:27" x14ac:dyDescent="0.2">
      <c r="C263" s="2" t="s">
        <v>14</v>
      </c>
      <c r="D263" s="40"/>
      <c r="F263" s="1"/>
      <c r="G263" s="253" t="s">
        <v>8</v>
      </c>
      <c r="H263" s="253"/>
      <c r="I263" s="253" t="s">
        <v>10</v>
      </c>
      <c r="J263" s="253"/>
      <c r="K263" s="253" t="s">
        <v>9</v>
      </c>
      <c r="L263" s="253"/>
      <c r="M263" s="253" t="s">
        <v>118</v>
      </c>
      <c r="N263" s="253"/>
      <c r="O263" s="254" t="s">
        <v>119</v>
      </c>
      <c r="P263" s="255"/>
      <c r="Q263" s="253" t="s">
        <v>3</v>
      </c>
      <c r="R263" s="253"/>
      <c r="S263" s="253" t="s">
        <v>4</v>
      </c>
      <c r="T263" s="253"/>
      <c r="U263" s="253" t="s">
        <v>5</v>
      </c>
      <c r="V263" s="253"/>
      <c r="W263" s="254" t="s">
        <v>88</v>
      </c>
      <c r="X263" s="255"/>
      <c r="Y263" s="253" t="s">
        <v>12</v>
      </c>
      <c r="Z263" s="253"/>
    </row>
    <row r="264" spans="2:27" x14ac:dyDescent="0.2">
      <c r="B264" s="2" t="s">
        <v>52</v>
      </c>
      <c r="D264" s="40"/>
      <c r="E264" s="30" t="s">
        <v>53</v>
      </c>
      <c r="F264" s="1"/>
      <c r="G264" s="24" t="s">
        <v>0</v>
      </c>
      <c r="H264" s="24" t="s">
        <v>6</v>
      </c>
      <c r="I264" s="24" t="s">
        <v>0</v>
      </c>
      <c r="J264" s="24" t="s">
        <v>6</v>
      </c>
      <c r="K264" s="24" t="s">
        <v>0</v>
      </c>
      <c r="L264" s="24" t="s">
        <v>6</v>
      </c>
      <c r="M264" s="33" t="s">
        <v>0</v>
      </c>
      <c r="N264" s="33" t="s">
        <v>6</v>
      </c>
      <c r="O264" s="33" t="s">
        <v>0</v>
      </c>
      <c r="P264" s="33" t="s">
        <v>6</v>
      </c>
      <c r="Q264" s="24" t="s">
        <v>0</v>
      </c>
      <c r="R264" s="24" t="s">
        <v>6</v>
      </c>
      <c r="S264" s="24" t="s">
        <v>0</v>
      </c>
      <c r="T264" s="24" t="s">
        <v>6</v>
      </c>
      <c r="U264" s="24" t="s">
        <v>0</v>
      </c>
      <c r="V264" s="24" t="s">
        <v>6</v>
      </c>
      <c r="W264" s="33" t="s">
        <v>0</v>
      </c>
      <c r="X264" s="33" t="s">
        <v>6</v>
      </c>
      <c r="Y264" s="24" t="s">
        <v>0</v>
      </c>
      <c r="Z264" s="24" t="s">
        <v>6</v>
      </c>
      <c r="AA264" s="28" t="s">
        <v>1</v>
      </c>
    </row>
    <row r="265" spans="2:27" x14ac:dyDescent="0.2">
      <c r="B265" s="267" t="s">
        <v>17</v>
      </c>
      <c r="C265" s="268"/>
      <c r="D265" s="269"/>
      <c r="E265" s="270" t="s">
        <v>40</v>
      </c>
      <c r="F265" s="271"/>
      <c r="G265" s="25">
        <f>SUMIF(E102:E151,"=GRAS",G102:G151)</f>
        <v>0</v>
      </c>
      <c r="H265" s="79">
        <f>SUMIF(E102:E151,"=GRAS",H102:H151)</f>
        <v>3</v>
      </c>
      <c r="I265" s="25">
        <f>SUMIF(E102:E151,"=GRAS",I102:I151)</f>
        <v>3</v>
      </c>
      <c r="J265" s="13">
        <f>SUMIF(E102:E151,"=GRAS",J102:J151)</f>
        <v>3</v>
      </c>
      <c r="K265" s="47">
        <f>SUMIF(E102:E151,"=GRAS",K102:K151)</f>
        <v>0</v>
      </c>
      <c r="L265" s="79">
        <f>SUMIF(E102:E151,"=GRAS",L102:L151)</f>
        <v>1</v>
      </c>
      <c r="M265" s="25">
        <f>SUMIF(E102:E151,"=GRAS",M102:M151)</f>
        <v>4</v>
      </c>
      <c r="N265" s="13">
        <f>SUMIF(E102:E151,"=GRAS",N102:N151)</f>
        <v>6</v>
      </c>
      <c r="O265" s="25">
        <f>SUMIF(E102:E151,"=GRAS",O102:O151)</f>
        <v>0</v>
      </c>
      <c r="P265" s="13">
        <f>SUMIF(E102:E151,"=GRAS",P102:P151)</f>
        <v>0</v>
      </c>
      <c r="Q265" s="25">
        <f>SUMIF(E102:E151,"=GRAS",Q102:Q151)</f>
        <v>0</v>
      </c>
      <c r="R265" s="13">
        <f>SUMIF(E102:E151,"=GRAS",R102:R151)</f>
        <v>2</v>
      </c>
      <c r="S265" s="47">
        <f>SUMIF(E102:E151,"=GRAS",S102:S151)</f>
        <v>43</v>
      </c>
      <c r="T265" s="79">
        <f>SUMIF(E102:E151,"=GRAS",T102:T151)</f>
        <v>52</v>
      </c>
      <c r="U265" s="25">
        <f>SUMIF(E102:E151,"=GRAS",U102:U151)</f>
        <v>5</v>
      </c>
      <c r="V265" s="13">
        <f>SUMIF(E102:E151,"=GRAS",V102:V151)</f>
        <v>3</v>
      </c>
      <c r="W265" s="47">
        <f>SUMIF(E102:E151,"=GRAS",W102:W151)</f>
        <v>0</v>
      </c>
      <c r="X265" s="11">
        <f>SUMIF(E102:E151,"=GRAS",X102:X151)</f>
        <v>0</v>
      </c>
      <c r="Y265" s="25">
        <f t="shared" ref="Y265:Z276" si="41">G265+I265+K265+M265+O265+Q265+S265+U265+W265</f>
        <v>55</v>
      </c>
      <c r="Z265" s="13">
        <f t="shared" si="41"/>
        <v>70</v>
      </c>
      <c r="AA265">
        <f t="shared" ref="AA265:AA276" si="42">SUM(Y265:Z265)</f>
        <v>125</v>
      </c>
    </row>
    <row r="266" spans="2:27" x14ac:dyDescent="0.2">
      <c r="B266" s="272" t="s">
        <v>18</v>
      </c>
      <c r="C266" s="273"/>
      <c r="D266" s="274"/>
      <c r="E266" s="275" t="s">
        <v>47</v>
      </c>
      <c r="F266" s="276"/>
      <c r="G266" s="26">
        <f>SUMIF(E102:E151,"=GRBUS",G102:G151)</f>
        <v>3</v>
      </c>
      <c r="H266" s="80">
        <f>SUMIF(E102:E151,"=GRBUS",H102:H151)</f>
        <v>0</v>
      </c>
      <c r="I266" s="26">
        <f>SUMIF(E102:E151,"=GRBUS",I102:I151)</f>
        <v>1</v>
      </c>
      <c r="J266" s="14">
        <f>SUMIF(E102:E151,"=GRBUS",J102:J151)</f>
        <v>1</v>
      </c>
      <c r="K266" s="45">
        <f>SUMIF(E102:E151,"=GRBUS",K102:K151)</f>
        <v>1</v>
      </c>
      <c r="L266" s="80">
        <f>SUMIF(E102:E151,"=GRBUS",L102:L151)</f>
        <v>0</v>
      </c>
      <c r="M266" s="26">
        <f>SUMIF(E102:E151,"=GRBUS",M102:M151)</f>
        <v>7</v>
      </c>
      <c r="N266" s="14">
        <f>SUMIF(E102:E151,"=GRBUS",N102:N151)</f>
        <v>4</v>
      </c>
      <c r="O266" s="26">
        <f>SUMIF(E102:E151,"=GRBUS",O102:O151)</f>
        <v>0</v>
      </c>
      <c r="P266" s="14">
        <f>SUMIF(E102:E151,"=GRBUS",P102:P151)</f>
        <v>0</v>
      </c>
      <c r="Q266" s="26">
        <f>SUMIF(E102:E151,"=GRBUS",Q102:Q151)</f>
        <v>1</v>
      </c>
      <c r="R266" s="14">
        <f>SUMIF(E102:E151,"=GRBUS",R102:R151)</f>
        <v>1</v>
      </c>
      <c r="S266" s="45">
        <f>SUMIF(E102:E151,"=GRBUS",S102:S151)</f>
        <v>45</v>
      </c>
      <c r="T266" s="80">
        <f>SUMIF(E102:E151,"=GRBUS",T102:T151)</f>
        <v>44</v>
      </c>
      <c r="U266" s="26">
        <f>SUMIF(E102:E151,"=GRBUS",U102:U151)</f>
        <v>3</v>
      </c>
      <c r="V266" s="14">
        <f>SUMIF(E102:E151,"=GRBUS",V102:V151)</f>
        <v>6</v>
      </c>
      <c r="W266" s="45">
        <f>SUMIF(E102:E151,"=GRBUS",W102:W151)</f>
        <v>0</v>
      </c>
      <c r="X266" s="6">
        <f>SUMIF(E102:E151,"=GRBUS",X102:X151)</f>
        <v>2</v>
      </c>
      <c r="Y266" s="26">
        <f t="shared" si="41"/>
        <v>61</v>
      </c>
      <c r="Z266" s="14">
        <f t="shared" si="41"/>
        <v>58</v>
      </c>
      <c r="AA266">
        <f t="shared" si="42"/>
        <v>119</v>
      </c>
    </row>
    <row r="267" spans="2:27" x14ac:dyDescent="0.2">
      <c r="B267" s="306" t="s">
        <v>659</v>
      </c>
      <c r="C267" s="307"/>
      <c r="D267" s="308"/>
      <c r="E267" s="275" t="s">
        <v>488</v>
      </c>
      <c r="F267" s="276"/>
      <c r="G267" s="26">
        <f>SUMIF(E102:E151,"=GRCPS",G102:G151)</f>
        <v>0</v>
      </c>
      <c r="H267" s="80">
        <f>SUMIF(E102:E151,"=GRCPS",H102:H151)</f>
        <v>0</v>
      </c>
      <c r="I267" s="26">
        <f>SUMIF(E102:E151,"=GRCPS",I102:I151)</f>
        <v>0</v>
      </c>
      <c r="J267" s="14">
        <f>SUMIF(E102:E151,"=GRCPS",J102:J151)</f>
        <v>0</v>
      </c>
      <c r="K267" s="45">
        <f>SUMIF(E102:E151,"=GRCPS",K102:K151)</f>
        <v>0</v>
      </c>
      <c r="L267" s="80">
        <f>SUMIF(E102:E151,"=GRCPS",L102:L151)</f>
        <v>2</v>
      </c>
      <c r="M267" s="26">
        <f>SUMIF(E102:E151,"=GRCPS",M102:M151)</f>
        <v>0</v>
      </c>
      <c r="N267" s="14">
        <f>SUMIF(E102:E151,"=GRCPS",N102:N151)</f>
        <v>5</v>
      </c>
      <c r="O267" s="26">
        <f>SUMIF(E102:E151,"=GRCPS",O102:O151)</f>
        <v>0</v>
      </c>
      <c r="P267" s="14">
        <f>SUMIF(E102:E151,"=GRCPS",P102:P151)</f>
        <v>0</v>
      </c>
      <c r="Q267" s="26">
        <f>SUMIF(E102:E151,"=GRCPS",Q102:Q151)</f>
        <v>1</v>
      </c>
      <c r="R267" s="14">
        <f>SUMIF(E102:E151,"=GRCPS",R102:R151)</f>
        <v>1</v>
      </c>
      <c r="S267" s="45">
        <f>SUMIF(E102:E151,"=GRCPS",S102:S151)</f>
        <v>8</v>
      </c>
      <c r="T267" s="80">
        <f>SUMIF(E102:E151,"=GRCPS",T102:T151)</f>
        <v>35</v>
      </c>
      <c r="U267" s="26">
        <f>SUMIF(E102:E151,"=GRCPS",U102:U151)</f>
        <v>0</v>
      </c>
      <c r="V267" s="14">
        <f>SUMIF(E102:E151,"=GRCPS",V102:V151)</f>
        <v>2</v>
      </c>
      <c r="W267" s="45">
        <f>SUMIF(E102:E151,"=GRCPS",W102:W151)</f>
        <v>0</v>
      </c>
      <c r="X267" s="6">
        <f>SUMIF(E102:E151,"=GRCPS",X102:X151)</f>
        <v>0</v>
      </c>
      <c r="Y267" s="26">
        <f t="shared" si="41"/>
        <v>9</v>
      </c>
      <c r="Z267" s="14">
        <f t="shared" si="41"/>
        <v>45</v>
      </c>
      <c r="AA267">
        <f t="shared" si="42"/>
        <v>54</v>
      </c>
    </row>
    <row r="268" spans="2:27" x14ac:dyDescent="0.2">
      <c r="B268" s="272" t="s">
        <v>19</v>
      </c>
      <c r="C268" s="273"/>
      <c r="D268" s="274"/>
      <c r="E268" s="275" t="s">
        <v>43</v>
      </c>
      <c r="F268" s="276"/>
      <c r="G268" s="26">
        <f>SUMIF(E102:E151,"=GRENG",G102:G151)</f>
        <v>1</v>
      </c>
      <c r="H268" s="80">
        <f>SUMIF(E102:E151,"=GRENG",H102:H151)</f>
        <v>0</v>
      </c>
      <c r="I268" s="26">
        <f>SUMIF(E102:E151,"=GRENG",I102:I151)</f>
        <v>3</v>
      </c>
      <c r="J268" s="14">
        <f>SUMIF(E102:E151,"=GRENG",J102:J151)</f>
        <v>0</v>
      </c>
      <c r="K268" s="45">
        <f>SUMIF(E102:E151,"=GRENG",K102:K151)</f>
        <v>0</v>
      </c>
      <c r="L268" s="80">
        <f>SUMIF(E102:E151,"=GRENG",L102:L151)</f>
        <v>0</v>
      </c>
      <c r="M268" s="26">
        <f>SUMIF(E102:E151,"=GRENG",M102:M151)</f>
        <v>3</v>
      </c>
      <c r="N268" s="14">
        <f>SUMIF(E102:E151,"=GRENG",N102:N151)</f>
        <v>3</v>
      </c>
      <c r="O268" s="26">
        <f>SUMIF(E102:E151,"=GRENG",O102:O151)</f>
        <v>0</v>
      </c>
      <c r="P268" s="14">
        <f>SUMIF(E102:E151,"=GRENG",P102:P151)</f>
        <v>0</v>
      </c>
      <c r="Q268" s="26">
        <f>SUMIF(E102:E151,"=GRENG",Q102:Q151)</f>
        <v>1</v>
      </c>
      <c r="R268" s="14">
        <f>SUMIF(E102:E151,"=GRENG",R102:R151)</f>
        <v>3</v>
      </c>
      <c r="S268" s="45">
        <f>SUMIF(E102:E151,"=GRENG",S102:S151)</f>
        <v>29</v>
      </c>
      <c r="T268" s="80">
        <f>SUMIF(E102:E151,"=GRENG",T102:T151)</f>
        <v>1</v>
      </c>
      <c r="U268" s="26">
        <f>SUMIF(E102:E151,"=GRENG",U102:U151)</f>
        <v>3</v>
      </c>
      <c r="V268" s="14">
        <f>SUMIF(E102:E151,"=GRENG",V102:V151)</f>
        <v>1</v>
      </c>
      <c r="W268" s="45">
        <f>SUMIF(E102:E151,"=GRENG",W102:W151)</f>
        <v>1</v>
      </c>
      <c r="X268" s="6">
        <f>SUMIF(E102:E151,"=GRENG",X102:X151)</f>
        <v>0</v>
      </c>
      <c r="Y268" s="26">
        <f t="shared" si="41"/>
        <v>41</v>
      </c>
      <c r="Z268" s="14">
        <f t="shared" si="41"/>
        <v>8</v>
      </c>
      <c r="AA268">
        <f t="shared" si="42"/>
        <v>49</v>
      </c>
    </row>
    <row r="269" spans="2:27" x14ac:dyDescent="0.2">
      <c r="B269" s="272" t="s">
        <v>20</v>
      </c>
      <c r="C269" s="273"/>
      <c r="D269" s="274"/>
      <c r="E269" s="277" t="s">
        <v>41</v>
      </c>
      <c r="F269" s="278"/>
      <c r="G269" s="26">
        <f>SUMIF(E102:E151,"=GRELS",G102:G151)</f>
        <v>2</v>
      </c>
      <c r="H269" s="80">
        <f>SUMIF(E102:E151,"=GRELS",H102:H151)</f>
        <v>3</v>
      </c>
      <c r="I269" s="26">
        <f>SUMIF(E102:E151,"=GRELS",I102:I151)</f>
        <v>1</v>
      </c>
      <c r="J269" s="14">
        <f>SUMIF(E102:E151,"=GRELS",J102:J151)</f>
        <v>2</v>
      </c>
      <c r="K269" s="45">
        <f>SUMIF(E102:E151,"=GRELS",K102:K151)</f>
        <v>0</v>
      </c>
      <c r="L269" s="80">
        <f>SUMIF(E102:E151,"=GRELS",L102:L151)</f>
        <v>0</v>
      </c>
      <c r="M269" s="26">
        <f>SUMIF(E102:E151,"=GRELS",M102:M151)</f>
        <v>6</v>
      </c>
      <c r="N269" s="14">
        <f>SUMIF(E102:E151,"=GRELS",N102:N151)</f>
        <v>6</v>
      </c>
      <c r="O269" s="26">
        <f>SUMIF(E102:E151,"=GRELS",O102:O151)</f>
        <v>0</v>
      </c>
      <c r="P269" s="14">
        <f>SUMIF(E102:E151,"=GRELS",P102:P151)</f>
        <v>0</v>
      </c>
      <c r="Q269" s="26">
        <f>SUMIF(E102:E151,"=GRELS",Q102:Q151)</f>
        <v>0</v>
      </c>
      <c r="R269" s="14">
        <f>SUMIF(E102:E151,"=GRELS",R102:R151)</f>
        <v>1</v>
      </c>
      <c r="S269" s="45">
        <f>SUMIF(E102:E151,"=GRELS",S102:S151)</f>
        <v>16</v>
      </c>
      <c r="T269" s="80">
        <f>SUMIF(E102:E151,"=GRELS",T102:T151)</f>
        <v>33</v>
      </c>
      <c r="U269" s="26">
        <f>SUMIF(E102:E151,"=GRELS",U102:U151)</f>
        <v>3</v>
      </c>
      <c r="V269" s="14">
        <f>SUMIF(E102:E151,"=GRELS",V102:V151)</f>
        <v>7</v>
      </c>
      <c r="W269" s="45">
        <f>SUMIF(E102:E151,"=GRELS",W102:W151)</f>
        <v>0</v>
      </c>
      <c r="X269" s="6">
        <f>SUMIF(E102:E151,"=GRELS",X102:X151)</f>
        <v>2</v>
      </c>
      <c r="Y269" s="26">
        <f t="shared" si="41"/>
        <v>28</v>
      </c>
      <c r="Z269" s="14">
        <f t="shared" si="41"/>
        <v>54</v>
      </c>
      <c r="AA269">
        <f t="shared" si="42"/>
        <v>82</v>
      </c>
    </row>
    <row r="270" spans="2:27" x14ac:dyDescent="0.2">
      <c r="B270" s="306" t="s">
        <v>661</v>
      </c>
      <c r="C270" s="273"/>
      <c r="D270" s="274"/>
      <c r="E270" s="277" t="s">
        <v>489</v>
      </c>
      <c r="F270" s="278"/>
      <c r="G270" s="26">
        <f>SUMIF(E102:E151,"=GRCHS",G102:G151)</f>
        <v>0</v>
      </c>
      <c r="H270" s="80">
        <f>SUMIF(E102:E151,"=GRCHS",H102:H151)</f>
        <v>0</v>
      </c>
      <c r="I270" s="26">
        <f>SUMIF(E102:E151,"=GRCHS",I102:I151)</f>
        <v>1</v>
      </c>
      <c r="J270" s="14">
        <f>SUMIF(E102:E151,"=GRCHS",J102:J151)</f>
        <v>1</v>
      </c>
      <c r="K270" s="45">
        <f>SUMIF(E102:E151,"=GRCHS",K102:K151)</f>
        <v>0</v>
      </c>
      <c r="L270" s="80">
        <f>SUMIF(E102:E151,"=GRCHS",L102:L151)</f>
        <v>0</v>
      </c>
      <c r="M270" s="26">
        <f>SUMIF(E102:E151,"=GRCHS",M102:M151)</f>
        <v>1</v>
      </c>
      <c r="N270" s="14">
        <f>SUMIF(E102:E151,"=GRCHS",N102:N151)</f>
        <v>2</v>
      </c>
      <c r="O270" s="26">
        <f>SUMIF(E102:E151,"=GRCHS",O102:O151)</f>
        <v>0</v>
      </c>
      <c r="P270" s="14">
        <f>SUMIF(E102:E151,"=GRCHS",P102:P151)</f>
        <v>0</v>
      </c>
      <c r="Q270" s="26">
        <f>SUMIF(E102:E151,"=GRCHS",Q102:Q151)</f>
        <v>0</v>
      </c>
      <c r="R270" s="14">
        <f>SUMIF(E102:E151,"=GRCHS",R102:R151)</f>
        <v>0</v>
      </c>
      <c r="S270" s="45">
        <f>SUMIF(E102:E151,"=GRCHS",S102:S151)</f>
        <v>6</v>
      </c>
      <c r="T270" s="80">
        <f>SUMIF(E102:E151,"=GRCHS",T102:T151)</f>
        <v>41</v>
      </c>
      <c r="U270" s="26">
        <f>SUMIF(E102:E151,"=GRCHS",U102:U151)</f>
        <v>1</v>
      </c>
      <c r="V270" s="14">
        <f>SUMIF(E102:E151,"=GRCHS",V102:V151)</f>
        <v>6</v>
      </c>
      <c r="W270" s="45">
        <f>SUMIF(E102:E151,"=GRCHS",W102:W151)</f>
        <v>0</v>
      </c>
      <c r="X270" s="6">
        <f>SUMIF(E102:E151,"=GRCHS",X102:X151)</f>
        <v>1</v>
      </c>
      <c r="Y270" s="26">
        <f t="shared" si="41"/>
        <v>9</v>
      </c>
      <c r="Z270" s="14">
        <f t="shared" si="41"/>
        <v>51</v>
      </c>
      <c r="AA270">
        <f t="shared" si="42"/>
        <v>60</v>
      </c>
    </row>
    <row r="271" spans="2:27" x14ac:dyDescent="0.2">
      <c r="B271" s="306" t="s">
        <v>717</v>
      </c>
      <c r="C271" s="273"/>
      <c r="D271" s="274"/>
      <c r="E271" s="277" t="s">
        <v>492</v>
      </c>
      <c r="F271" s="278"/>
      <c r="G271" s="26">
        <f>SUMIF(E102:E152,"=GRCHO",G102:G152)</f>
        <v>0</v>
      </c>
      <c r="H271" s="80">
        <f>SUMIF(E104:E152,"=GRCHO",H104:H152)</f>
        <v>0</v>
      </c>
      <c r="I271" s="26">
        <f>SUMIF(E104:E152,"=GRCHO",I104:I152)</f>
        <v>0</v>
      </c>
      <c r="J271" s="14">
        <f>SUMIF(E104:E152,"=GRCHO",J104:J152)</f>
        <v>1</v>
      </c>
      <c r="K271" s="45">
        <f>SUMIF(E104:E152,"=GRCHO",K104:K152)</f>
        <v>0</v>
      </c>
      <c r="L271" s="80">
        <f>SUMIF(E104:E152,"=GRCHO",L104:L152)</f>
        <v>0</v>
      </c>
      <c r="M271" s="26">
        <f>SUMIF(E104:E152,"=GRCHO",M104:M152)</f>
        <v>0</v>
      </c>
      <c r="N271" s="14">
        <f>SUMIF(E104:E152,"=GRCHO",N104:N152)</f>
        <v>1</v>
      </c>
      <c r="O271" s="26">
        <f>SUMIF(E104:E152,"=GRCHO",O104:O152)</f>
        <v>0</v>
      </c>
      <c r="P271" s="14">
        <f>SUMIF(E104:E152,"=GRCHO",P104:P152)</f>
        <v>0</v>
      </c>
      <c r="Q271" s="26">
        <f>SUMIF(E104:E152,"=GRCHO",Q104:Q152)</f>
        <v>0</v>
      </c>
      <c r="R271" s="14">
        <f>SUMIF(E104:E152,"=GRCHO",R104:R152)</f>
        <v>1</v>
      </c>
      <c r="S271" s="45">
        <f>SUMIF(E104:E152,"=GRCHO",S104:S152)</f>
        <v>2</v>
      </c>
      <c r="T271" s="80">
        <f>SUMIF(E104:E152,"=GRCHO",T104:T152)</f>
        <v>27</v>
      </c>
      <c r="U271" s="26">
        <f>SUMIF(E104:E152,"=GRCHO",U104:U152)</f>
        <v>0</v>
      </c>
      <c r="V271" s="14">
        <f>SUMIF(E104:E152,"=GRCHO",V104:V152)</f>
        <v>3</v>
      </c>
      <c r="W271" s="45">
        <f>SUMIF(E104:E152,"=GRCHO",W104:W152)</f>
        <v>0</v>
      </c>
      <c r="X271" s="6">
        <f>SUMIF(E104:E152,"=GRCHO",X104:X152)</f>
        <v>0</v>
      </c>
      <c r="Y271" s="26">
        <f t="shared" si="41"/>
        <v>2</v>
      </c>
      <c r="Z271" s="14">
        <f t="shared" si="41"/>
        <v>33</v>
      </c>
      <c r="AA271">
        <f t="shared" si="42"/>
        <v>35</v>
      </c>
    </row>
    <row r="272" spans="2:27" x14ac:dyDescent="0.2">
      <c r="B272" s="285" t="s">
        <v>123</v>
      </c>
      <c r="C272" s="286"/>
      <c r="D272" s="287"/>
      <c r="E272" s="279" t="s">
        <v>122</v>
      </c>
      <c r="F272" s="278"/>
      <c r="G272" s="26">
        <f>SUMIF(E102:E151,"=LABOR",G102:G151)</f>
        <v>0</v>
      </c>
      <c r="H272" s="80">
        <f>SUMIF(E102:E151,"=LABOR",H102:H151)</f>
        <v>0</v>
      </c>
      <c r="I272" s="26">
        <f>SUMIF(E102:E151,"=LABOR",I102:I151)</f>
        <v>0</v>
      </c>
      <c r="J272" s="14">
        <f>SUMIF(E102:E151,"=LABOR",J102:J151)</f>
        <v>0</v>
      </c>
      <c r="K272" s="45">
        <f>SUMIF(E102:E151,"=LABOR",K102:K151)</f>
        <v>0</v>
      </c>
      <c r="L272" s="80">
        <f>SUMIF(E102:E151,"=LABOR",L102:L151)</f>
        <v>0</v>
      </c>
      <c r="M272" s="26">
        <f>SUMIF(E102:E151,"=LABOR",M102:M151)</f>
        <v>0</v>
      </c>
      <c r="N272" s="14">
        <f>SUMIF(E102:E151,"=LABOR",N102:N151)</f>
        <v>0</v>
      </c>
      <c r="O272" s="26">
        <f>SUMIF(E102:E151,"=LABOR",O102:O151)</f>
        <v>0</v>
      </c>
      <c r="P272" s="14">
        <f>SUMIF(E102:E151,"=LABOR",P102:P151)</f>
        <v>0</v>
      </c>
      <c r="Q272" s="26">
        <f>SUMIF(E102:E151,"=LABOR",Q102:Q151)</f>
        <v>0</v>
      </c>
      <c r="R272" s="14">
        <f>SUMIF(E102:E151,"=LABOR",R102:R151)</f>
        <v>0</v>
      </c>
      <c r="S272" s="45">
        <f>SUMIF(E102:E151,"=LABOR",S102:S151)</f>
        <v>2</v>
      </c>
      <c r="T272" s="80">
        <f>SUMIF(E102:E151,"=LABOR",T102:T151)</f>
        <v>3</v>
      </c>
      <c r="U272" s="26">
        <f>SUMIF(E102:E151,"=LABOR",U102:U151)</f>
        <v>0</v>
      </c>
      <c r="V272" s="14">
        <f>SUMIF(E102:E151,"=LABOR",V102:V151)</f>
        <v>0</v>
      </c>
      <c r="W272" s="45">
        <f>SUMIF(E102:E151,"=LABOR",W102:W151)</f>
        <v>0</v>
      </c>
      <c r="X272" s="6">
        <f>SUMIF(E102:E151,"=LABOR",X102:X151)</f>
        <v>0</v>
      </c>
      <c r="Y272" s="26">
        <f>G272+I272+K272+M272+O272+Q272+S272+U272+W272</f>
        <v>2</v>
      </c>
      <c r="Z272" s="14">
        <f>H272+J272+L272+N272+P272+R272+T272+V272+X272</f>
        <v>3</v>
      </c>
      <c r="AA272">
        <f>SUM(Y272:Z272)</f>
        <v>5</v>
      </c>
    </row>
    <row r="273" spans="2:27" x14ac:dyDescent="0.2">
      <c r="B273" s="272" t="s">
        <v>22</v>
      </c>
      <c r="C273" s="273"/>
      <c r="D273" s="274"/>
      <c r="E273" s="277" t="s">
        <v>45</v>
      </c>
      <c r="F273" s="278"/>
      <c r="G273" s="26">
        <f>SUMIF(E102:E151,"=GRNUR",G102:G151)</f>
        <v>0</v>
      </c>
      <c r="H273" s="80">
        <f>SUMIF(E102:E151,"=GRNUR",H102:H151)</f>
        <v>0</v>
      </c>
      <c r="I273" s="26">
        <f>SUMIF(E102:E151,"=GRNUR",I102:I151)</f>
        <v>0</v>
      </c>
      <c r="J273" s="14">
        <f>SUMIF(E102:E151,"=GRNUR",J102:J151)</f>
        <v>3</v>
      </c>
      <c r="K273" s="45">
        <f>SUMIF(E102:E151,"=GRNUR",K102:K151)</f>
        <v>0</v>
      </c>
      <c r="L273" s="80">
        <f>SUMIF(E102:E151,"=GRNUR",L102:L151)</f>
        <v>0</v>
      </c>
      <c r="M273" s="26">
        <f>SUMIF(E102:E151,"=GRNUR",M102:M151)</f>
        <v>0</v>
      </c>
      <c r="N273" s="14">
        <f>SUMIF(E102:E151,"=GRNUR",N102:N151)</f>
        <v>0</v>
      </c>
      <c r="O273" s="26">
        <f>SUMIF(E102:E151,"=GRNUR",O102:O151)</f>
        <v>0</v>
      </c>
      <c r="P273" s="14">
        <f>SUMIF(E102:E151,"=GRNUR",P102:P151)</f>
        <v>0</v>
      </c>
      <c r="Q273" s="26">
        <f>SUMIF(E102:E151,"=GRNUR",Q102:Q151)</f>
        <v>0</v>
      </c>
      <c r="R273" s="14">
        <f>SUMIF(E102:E151,"=GRNUR",R102:R151)</f>
        <v>0</v>
      </c>
      <c r="S273" s="45">
        <f>SUMIF(E102:E151,"=GRNUR",S102:S151)</f>
        <v>2</v>
      </c>
      <c r="T273" s="80">
        <f>SUMIF(E102:E151,"=GRNUR",T102:T151)</f>
        <v>19</v>
      </c>
      <c r="U273" s="26">
        <f>SUMIF(E102:E151,"=GRNUR",U102:U151)</f>
        <v>0</v>
      </c>
      <c r="V273" s="14">
        <f>SUMIF(E102:E151,"=GRNUR",V102:V151)</f>
        <v>2</v>
      </c>
      <c r="W273" s="45">
        <f>SUMIF(E102:E151,"=GRNUR",W102:W151)</f>
        <v>0</v>
      </c>
      <c r="X273" s="6">
        <f>SUMIF(E102:E151,"=GRNUR",X102:X151)</f>
        <v>0</v>
      </c>
      <c r="Y273" s="26">
        <f t="shared" si="41"/>
        <v>2</v>
      </c>
      <c r="Z273" s="14">
        <f t="shared" si="41"/>
        <v>24</v>
      </c>
      <c r="AA273">
        <f t="shared" si="42"/>
        <v>26</v>
      </c>
    </row>
    <row r="274" spans="2:27" x14ac:dyDescent="0.2">
      <c r="B274" s="292" t="s">
        <v>23</v>
      </c>
      <c r="C274" s="293"/>
      <c r="D274" s="293"/>
      <c r="E274" s="294" t="s">
        <v>44</v>
      </c>
      <c r="F274" s="295"/>
      <c r="G274" s="26">
        <f>SUMIF(E102:E151,"=GOCG",G102:G151)</f>
        <v>0</v>
      </c>
      <c r="H274" s="80">
        <f>SUMIF(E102:E151,"=GOCG",H102:H151)</f>
        <v>0</v>
      </c>
      <c r="I274" s="26">
        <f>SUMIF(E102:E151,"=GOCG",I102:I151)</f>
        <v>0</v>
      </c>
      <c r="J274" s="14">
        <f>SUMIF(E102:E151,"=GOCG",J102:J151)</f>
        <v>0</v>
      </c>
      <c r="K274" s="45">
        <f>SUMIF(E102:E151,"=GOCG",K102:K151)</f>
        <v>0</v>
      </c>
      <c r="L274" s="80">
        <f>SUMIF(E102:E151,"=GOCG",L102:L151)</f>
        <v>0</v>
      </c>
      <c r="M274" s="26">
        <f>SUMIF(E102:E151,"=GOCG",M102:M151)</f>
        <v>0</v>
      </c>
      <c r="N274" s="14">
        <f>SUMIF(E102:E151,"=GOCG",N102:N151)</f>
        <v>1</v>
      </c>
      <c r="O274" s="26">
        <f>SUMIF(E102:E151,"=GOCE",O102:O151)</f>
        <v>0</v>
      </c>
      <c r="P274" s="14">
        <f>SUMIF(E102:E151,"=GOCG",P102:P151)</f>
        <v>0</v>
      </c>
      <c r="Q274" s="26">
        <f>SUMIF(E102:E151,"=GOCG",Q102:Q151)</f>
        <v>0</v>
      </c>
      <c r="R274" s="14">
        <f>SUMIF(E102:E151,"=GOCG",R102:R151)</f>
        <v>0</v>
      </c>
      <c r="S274" s="45">
        <f>SUMIF(E102:E151,"=GOCG",S102:S151)</f>
        <v>7</v>
      </c>
      <c r="T274" s="80">
        <f>SUMIF(E102:E151,"=GOCG",T102:T151)</f>
        <v>7</v>
      </c>
      <c r="U274" s="26">
        <f>SUMIF(E102:E151,"=GOCG",U102:U151)</f>
        <v>0</v>
      </c>
      <c r="V274" s="14">
        <f>SUMIF(E102:E151,"=GOCG",V102:V151)</f>
        <v>0</v>
      </c>
      <c r="W274" s="45">
        <f>SUMIF(E102:E151,"=GOCG",W102:W151)</f>
        <v>0</v>
      </c>
      <c r="X274" s="6">
        <f>SUMIF(E102:E151,"=GOCG",X102:X151)</f>
        <v>0</v>
      </c>
      <c r="Y274" s="26">
        <f t="shared" si="41"/>
        <v>7</v>
      </c>
      <c r="Z274" s="14">
        <f t="shared" si="41"/>
        <v>8</v>
      </c>
      <c r="AA274">
        <f t="shared" si="42"/>
        <v>15</v>
      </c>
    </row>
    <row r="275" spans="2:27" x14ac:dyDescent="0.2">
      <c r="B275" s="292" t="s">
        <v>24</v>
      </c>
      <c r="C275" s="293"/>
      <c r="D275" s="293"/>
      <c r="E275" s="294" t="s">
        <v>46</v>
      </c>
      <c r="F275" s="295"/>
      <c r="G275" s="26">
        <f>SUMIF(E102:E151,"=GRPH",G102:G151)</f>
        <v>0</v>
      </c>
      <c r="H275" s="80">
        <f>SUMIF(E102:E151,"=GRPH",H102:H151)</f>
        <v>0</v>
      </c>
      <c r="I275" s="26">
        <f>SUMIF(E102:E151,"=GRPH",I102:I151)</f>
        <v>0</v>
      </c>
      <c r="J275" s="14">
        <f>SUMIF(E102:E151,"=GRPH",J102:J151)</f>
        <v>0</v>
      </c>
      <c r="K275" s="45">
        <f>SUMIF(E102:E151,"=GRPH",K102:K151)</f>
        <v>0</v>
      </c>
      <c r="L275" s="80">
        <f>SUMIF(E102:E151,"=GRPH",L102:L151)</f>
        <v>0</v>
      </c>
      <c r="M275" s="26">
        <f>SUMIF(E102:E151,"=GRPH",M102:M151)</f>
        <v>0</v>
      </c>
      <c r="N275" s="14">
        <f>SUMIF(E102:E151,"=GRPH",N102:N151)</f>
        <v>1</v>
      </c>
      <c r="O275" s="26">
        <f>SUMIF(E102:E151,"=GRPH",O102:O151)</f>
        <v>0</v>
      </c>
      <c r="P275" s="14">
        <f>SUMIF(E102:E151,"=GRPH",P102:P151)</f>
        <v>0</v>
      </c>
      <c r="Q275" s="26">
        <f>SUMIF(E102:E151,"=GRPH",Q102:Q151)</f>
        <v>0</v>
      </c>
      <c r="R275" s="14">
        <f>SUMIF(E102:E151,"=GRPH",R102:R151)</f>
        <v>0</v>
      </c>
      <c r="S275" s="45">
        <f>SUMIF(E102:E151,"=GRPH",S102:S151)</f>
        <v>2</v>
      </c>
      <c r="T275" s="80">
        <f>SUMIF(E102:E151,"=GRPH",T102:T151)</f>
        <v>1</v>
      </c>
      <c r="U275" s="26">
        <f>SUMIF(E102:E151,"=GRPH",U102:U151)</f>
        <v>0</v>
      </c>
      <c r="V275" s="14">
        <f>SUMIF(E102:E151,"=GRPH",V102:V151)</f>
        <v>1</v>
      </c>
      <c r="W275" s="45">
        <f>SUMIF(E102:E151,"=GRPH",W102:W151)</f>
        <v>0</v>
      </c>
      <c r="X275" s="6">
        <f>SUMIF(E102:E151,"=GRPH",X102:X151)</f>
        <v>0</v>
      </c>
      <c r="Y275" s="26">
        <f t="shared" si="41"/>
        <v>2</v>
      </c>
      <c r="Z275" s="14">
        <f t="shared" si="41"/>
        <v>3</v>
      </c>
      <c r="AA275">
        <f t="shared" si="42"/>
        <v>5</v>
      </c>
    </row>
    <row r="276" spans="2:27" x14ac:dyDescent="0.2">
      <c r="B276" s="288" t="s">
        <v>36</v>
      </c>
      <c r="C276" s="289"/>
      <c r="D276" s="289"/>
      <c r="E276" s="290" t="s">
        <v>31</v>
      </c>
      <c r="F276" s="291"/>
      <c r="G276" s="27">
        <f>SUMIF(E102:E151,"=GS",G102:G151)</f>
        <v>0</v>
      </c>
      <c r="H276" s="81">
        <f>SUMIF(E102:E151,"=GS",H102:H151)</f>
        <v>0</v>
      </c>
      <c r="I276" s="27">
        <f>SUMIF(E102:E151,"=GS",I102:I151)</f>
        <v>0</v>
      </c>
      <c r="J276" s="17">
        <f>SUMIF(E102:E151,"=GS",J102:J151)</f>
        <v>0</v>
      </c>
      <c r="K276" s="46">
        <f>SUMIF(E102:E151,"=GS",K102:K151)</f>
        <v>0</v>
      </c>
      <c r="L276" s="81">
        <f>SUMIF(E102:E151,"=GS",L102:L151)</f>
        <v>0</v>
      </c>
      <c r="M276" s="27">
        <f>SUMIF(E102:E151,"=GS",M102:M151)</f>
        <v>0</v>
      </c>
      <c r="N276" s="17">
        <f>SUMIF(E102:E151,"=GS",N102:N151)</f>
        <v>0</v>
      </c>
      <c r="O276" s="27">
        <f>SUMIF(E102:E151,"=GS",O102:O151)</f>
        <v>0</v>
      </c>
      <c r="P276" s="17">
        <f>SUMIF(E102:E151,"=GS",P102:P151)</f>
        <v>0</v>
      </c>
      <c r="Q276" s="27">
        <f>SUMIF(E102:E151,"=GS",Q102:Q151)</f>
        <v>0</v>
      </c>
      <c r="R276" s="17">
        <f>SUMIF(E102:E151,"=GS",R102:R151)</f>
        <v>0</v>
      </c>
      <c r="S276" s="46">
        <f>SUMIF(E102:E151,"=GS",S102:S151)</f>
        <v>0</v>
      </c>
      <c r="T276" s="81">
        <f>SUMIF(E102:E151,"=GS",T102:T151)</f>
        <v>0</v>
      </c>
      <c r="U276" s="27">
        <f>SUMIF(E102:E151,"=GS",U102:U151)</f>
        <v>0</v>
      </c>
      <c r="V276" s="17">
        <f>SUMIF(E102:E151,"=GS",V102:V151)</f>
        <v>0</v>
      </c>
      <c r="W276" s="46">
        <f>SUMIF(E102:E151,"=GS",W102:W151)</f>
        <v>0</v>
      </c>
      <c r="X276" s="15">
        <f>SUMIF(E102:E151,"=GS",X102:X151)</f>
        <v>0</v>
      </c>
      <c r="Y276" s="27">
        <f t="shared" si="41"/>
        <v>0</v>
      </c>
      <c r="Z276" s="17">
        <f t="shared" si="41"/>
        <v>0</v>
      </c>
      <c r="AA276">
        <f t="shared" si="42"/>
        <v>0</v>
      </c>
    </row>
    <row r="277" spans="2:27" x14ac:dyDescent="0.2">
      <c r="B277" s="31" t="s">
        <v>25</v>
      </c>
      <c r="D277" s="40"/>
      <c r="F277" s="1"/>
      <c r="G277">
        <f>SUM(G265:G276)</f>
        <v>6</v>
      </c>
      <c r="H277">
        <f>SUM(H265:H276)</f>
        <v>6</v>
      </c>
      <c r="I277">
        <f>SUM(I265:I276)</f>
        <v>9</v>
      </c>
      <c r="J277">
        <f>SUM(J265:J276)</f>
        <v>11</v>
      </c>
      <c r="K277">
        <f t="shared" ref="K277:AA277" si="43">SUM(K265:K276)</f>
        <v>1</v>
      </c>
      <c r="L277">
        <f t="shared" si="43"/>
        <v>3</v>
      </c>
      <c r="M277">
        <f t="shared" si="43"/>
        <v>21</v>
      </c>
      <c r="N277">
        <f t="shared" si="43"/>
        <v>29</v>
      </c>
      <c r="O277">
        <f>SUM(O265:O276)</f>
        <v>0</v>
      </c>
      <c r="P277">
        <f>SUM(P265:P276)</f>
        <v>0</v>
      </c>
      <c r="Q277">
        <f t="shared" si="43"/>
        <v>3</v>
      </c>
      <c r="R277">
        <f t="shared" si="43"/>
        <v>9</v>
      </c>
      <c r="S277" s="38">
        <f t="shared" si="43"/>
        <v>162</v>
      </c>
      <c r="T277" s="38">
        <f t="shared" si="43"/>
        <v>263</v>
      </c>
      <c r="U277" s="38">
        <f t="shared" si="43"/>
        <v>15</v>
      </c>
      <c r="V277" s="38">
        <f t="shared" si="43"/>
        <v>31</v>
      </c>
      <c r="W277" s="38">
        <f>SUM(W265:W276)</f>
        <v>1</v>
      </c>
      <c r="X277" s="38">
        <f>SUM(X265:X276)</f>
        <v>5</v>
      </c>
      <c r="Y277">
        <f t="shared" si="43"/>
        <v>218</v>
      </c>
      <c r="Z277">
        <f t="shared" si="43"/>
        <v>357</v>
      </c>
      <c r="AA277">
        <f t="shared" si="43"/>
        <v>575</v>
      </c>
    </row>
    <row r="278" spans="2:27" x14ac:dyDescent="0.2">
      <c r="B278" s="31"/>
      <c r="D278" s="40"/>
      <c r="F278" s="1"/>
      <c r="S278" s="38"/>
      <c r="T278" s="38"/>
      <c r="U278" s="38"/>
      <c r="V278" s="38"/>
      <c r="W278" s="38"/>
      <c r="X278" s="38"/>
    </row>
    <row r="279" spans="2:27" x14ac:dyDescent="0.2">
      <c r="D279" s="40"/>
      <c r="F279" s="1"/>
    </row>
    <row r="280" spans="2:27" x14ac:dyDescent="0.2">
      <c r="C280" s="2" t="s">
        <v>15</v>
      </c>
      <c r="D280" s="40"/>
      <c r="F280" s="1"/>
      <c r="G280" s="253" t="s">
        <v>8</v>
      </c>
      <c r="H280" s="253"/>
      <c r="I280" s="253" t="s">
        <v>10</v>
      </c>
      <c r="J280" s="253"/>
      <c r="K280" s="253" t="s">
        <v>9</v>
      </c>
      <c r="L280" s="253"/>
      <c r="M280" s="253" t="s">
        <v>118</v>
      </c>
      <c r="N280" s="253"/>
      <c r="O280" s="254" t="s">
        <v>119</v>
      </c>
      <c r="P280" s="255"/>
      <c r="Q280" s="253" t="s">
        <v>3</v>
      </c>
      <c r="R280" s="253"/>
      <c r="S280" s="253" t="s">
        <v>4</v>
      </c>
      <c r="T280" s="253"/>
      <c r="U280" s="253" t="s">
        <v>5</v>
      </c>
      <c r="V280" s="253"/>
      <c r="W280" s="254" t="s">
        <v>88</v>
      </c>
      <c r="X280" s="255"/>
      <c r="Y280" s="253" t="s">
        <v>12</v>
      </c>
      <c r="Z280" s="253"/>
    </row>
    <row r="281" spans="2:27" x14ac:dyDescent="0.2">
      <c r="B281" s="2" t="s">
        <v>52</v>
      </c>
      <c r="D281" s="40"/>
      <c r="E281" s="30" t="s">
        <v>53</v>
      </c>
      <c r="F281" s="1"/>
      <c r="G281" s="24" t="s">
        <v>0</v>
      </c>
      <c r="H281" s="24" t="s">
        <v>6</v>
      </c>
      <c r="I281" s="24" t="s">
        <v>0</v>
      </c>
      <c r="J281" s="24" t="s">
        <v>6</v>
      </c>
      <c r="K281" s="24" t="s">
        <v>0</v>
      </c>
      <c r="L281" s="24" t="s">
        <v>6</v>
      </c>
      <c r="M281" s="33" t="s">
        <v>0</v>
      </c>
      <c r="N281" s="33" t="s">
        <v>6</v>
      </c>
      <c r="O281" s="33" t="s">
        <v>0</v>
      </c>
      <c r="P281" s="33" t="s">
        <v>6</v>
      </c>
      <c r="Q281" s="24" t="s">
        <v>0</v>
      </c>
      <c r="R281" s="24" t="s">
        <v>6</v>
      </c>
      <c r="S281" s="24" t="s">
        <v>0</v>
      </c>
      <c r="T281" s="24" t="s">
        <v>6</v>
      </c>
      <c r="U281" s="24" t="s">
        <v>0</v>
      </c>
      <c r="V281" s="24" t="s">
        <v>6</v>
      </c>
      <c r="W281" s="33" t="s">
        <v>0</v>
      </c>
      <c r="X281" s="33" t="s">
        <v>6</v>
      </c>
      <c r="Y281" s="24" t="s">
        <v>0</v>
      </c>
      <c r="Z281" s="24" t="s">
        <v>6</v>
      </c>
      <c r="AA281" s="28" t="s">
        <v>1</v>
      </c>
    </row>
    <row r="282" spans="2:27" x14ac:dyDescent="0.2">
      <c r="B282" s="267" t="s">
        <v>17</v>
      </c>
      <c r="C282" s="268"/>
      <c r="D282" s="269"/>
      <c r="E282" s="270" t="s">
        <v>40</v>
      </c>
      <c r="F282" s="271"/>
      <c r="G282" s="25">
        <f>SUMIF(E161:E183,"=GRAS",G161:G183)</f>
        <v>3</v>
      </c>
      <c r="H282" s="79">
        <f>SUMIF(E161:E183,"=GRAS",H161:H183)</f>
        <v>1</v>
      </c>
      <c r="I282" s="25">
        <f>SUMIF(E161:E183,"=GRAS",I161:I183)</f>
        <v>1</v>
      </c>
      <c r="J282" s="13">
        <f>SUMIF(E161:E183,"=GRAS",J161:J183)</f>
        <v>1</v>
      </c>
      <c r="K282" s="47">
        <f>SUMIF(E161:E183,"=GRAS",K161:K183)</f>
        <v>0</v>
      </c>
      <c r="L282" s="79">
        <f>SUMIF(E161:E183,"=GRAS",L161:L183)</f>
        <v>0</v>
      </c>
      <c r="M282" s="25">
        <f>SUMIF(E161:E183,"=GRAS",M161:M183)</f>
        <v>2</v>
      </c>
      <c r="N282" s="13">
        <f>SUMIF(E161:E183,"=GRAS",N161:N183)</f>
        <v>1</v>
      </c>
      <c r="O282" s="25">
        <f>SUMIF(E161:E183,"=GRAS",O161:O183)</f>
        <v>0</v>
      </c>
      <c r="P282" s="13">
        <f>SUMIF(E161:E183,"=GRAS",P161:P183)</f>
        <v>0</v>
      </c>
      <c r="Q282" s="25">
        <f>SUMIF(E161:E183,"=GRAS",Q161:Q183)</f>
        <v>1</v>
      </c>
      <c r="R282" s="13">
        <f>SUMIF(E161:E183,"=GRAS",R161:R183)</f>
        <v>0</v>
      </c>
      <c r="S282" s="47">
        <f>SUMIF(E161:E183,"=GRAS",S161:S183)</f>
        <v>8</v>
      </c>
      <c r="T282" s="79">
        <f>SUMIF(E161:E183,"=GRAS",T161:T183)</f>
        <v>9</v>
      </c>
      <c r="U282" s="25">
        <f>SUMIF(E161:E183,"=GRAS",U161:U183)</f>
        <v>2</v>
      </c>
      <c r="V282" s="13">
        <f>SUMIF(E161:E183,"=GRAS",V161:V183)</f>
        <v>3</v>
      </c>
      <c r="W282" s="47">
        <f>SUMIF(E161:E183,"=GRAS",W161:W183)</f>
        <v>0</v>
      </c>
      <c r="X282" s="11">
        <f>SUMIF(E161:E183,"=GRAS",X161:X183)</f>
        <v>0</v>
      </c>
      <c r="Y282" s="25">
        <f t="shared" ref="Y282:Z290" si="44">G282+I282+K282+M282+O282+Q282+S282+U282+W282</f>
        <v>17</v>
      </c>
      <c r="Z282" s="13">
        <f t="shared" si="44"/>
        <v>15</v>
      </c>
      <c r="AA282">
        <f t="shared" ref="AA282:AA290" si="45">SUM(Y282:Z282)</f>
        <v>32</v>
      </c>
    </row>
    <row r="283" spans="2:27" x14ac:dyDescent="0.2">
      <c r="B283" s="272" t="s">
        <v>18</v>
      </c>
      <c r="C283" s="273"/>
      <c r="D283" s="274"/>
      <c r="E283" s="275" t="s">
        <v>47</v>
      </c>
      <c r="F283" s="276"/>
      <c r="G283" s="26">
        <f>SUMIF(E161:E183,"=GRBUS",G161:G183)</f>
        <v>1</v>
      </c>
      <c r="H283" s="80">
        <f>SUMIF(E161:E183,"=GRBUS",H161:H183)</f>
        <v>0</v>
      </c>
      <c r="I283" s="26">
        <f>SUMIF(E161:E183,"=GRBUS",I161:I183)</f>
        <v>0</v>
      </c>
      <c r="J283" s="14">
        <f>SUMIF(E161:E183,"=GRBUS",J161:J183)</f>
        <v>0</v>
      </c>
      <c r="K283" s="45">
        <f>SUMIF(E161:E183,"=GRBUS",K161:K183)</f>
        <v>0</v>
      </c>
      <c r="L283" s="80">
        <f>SUMIF(E161:E183,"=GRBUS",L161:L183)</f>
        <v>0</v>
      </c>
      <c r="M283" s="26">
        <f>SUMIF(E161:E183,"=GRBUS",M161:M183)</f>
        <v>1</v>
      </c>
      <c r="N283" s="14">
        <f>SUMIF(E161:E183,"=GRBUS",N161:N183)</f>
        <v>1</v>
      </c>
      <c r="O283" s="26">
        <f>SUMIF(E161:E183,"=GRBUS",O161:O183)</f>
        <v>0</v>
      </c>
      <c r="P283" s="14">
        <f>SUMIF(E161:E183,"=GRBUS",P161:P183)</f>
        <v>0</v>
      </c>
      <c r="Q283" s="26">
        <f>SUMIF(E161:E183,"=GRBUS",Q161:Q183)</f>
        <v>0</v>
      </c>
      <c r="R283" s="14">
        <f>SUMIF(E161:E183,"=GRBUS",R161:R183)</f>
        <v>0</v>
      </c>
      <c r="S283" s="45">
        <f>SUMIF(E161:E183,"=GRBUS",S161:S183)</f>
        <v>1</v>
      </c>
      <c r="T283" s="80">
        <f>SUMIF(E161:E183,"=GRBUS",T161:T183)</f>
        <v>1</v>
      </c>
      <c r="U283" s="26">
        <f>SUMIF(E161:E183,"=GRBUS",U161:U183)</f>
        <v>0</v>
      </c>
      <c r="V283" s="14">
        <f>SUMIF(E161:E183,"=GRBUS",V161:V183)</f>
        <v>0</v>
      </c>
      <c r="W283" s="45">
        <f>SUMIF(E161:E183,"=GRBUS",W161:W183)</f>
        <v>0</v>
      </c>
      <c r="X283" s="6">
        <f>SUMIF(E161:E183,"=GRBUS",X161:X183)</f>
        <v>0</v>
      </c>
      <c r="Y283" s="26">
        <f t="shared" si="44"/>
        <v>3</v>
      </c>
      <c r="Z283" s="14">
        <f t="shared" si="44"/>
        <v>2</v>
      </c>
      <c r="AA283">
        <f t="shared" si="45"/>
        <v>5</v>
      </c>
    </row>
    <row r="284" spans="2:27" x14ac:dyDescent="0.2">
      <c r="B284" s="306" t="s">
        <v>659</v>
      </c>
      <c r="C284" s="307"/>
      <c r="D284" s="308"/>
      <c r="E284" s="275" t="s">
        <v>488</v>
      </c>
      <c r="F284" s="276"/>
      <c r="G284" s="26">
        <f>SUMIF(E161:E183,"=GRCPS",G161:G183)</f>
        <v>0</v>
      </c>
      <c r="H284" s="80">
        <f>SUMIF(E161:E183,"=GRCPS",H161:H183)</f>
        <v>0</v>
      </c>
      <c r="I284" s="26">
        <f>SUMIF(E161:E183,"=GRCPS",I161:I183)</f>
        <v>0</v>
      </c>
      <c r="J284" s="14">
        <f>SUMIF(E161:E183,"=GRCPS",J161:J183)</f>
        <v>0</v>
      </c>
      <c r="K284" s="45">
        <f>SUMIF(E161:E183,"=GRCPS",K161:K183)</f>
        <v>0</v>
      </c>
      <c r="L284" s="80">
        <f>SUMIF(E161:E183,"=GRCPS",L161:L183)</f>
        <v>0</v>
      </c>
      <c r="M284" s="26">
        <f>SUMIF(E161:E183,"=GRCPS",M161:M183)</f>
        <v>0</v>
      </c>
      <c r="N284" s="14">
        <f>SUMIF(E161:E183,"=GRCPS",N161:N183)</f>
        <v>0</v>
      </c>
      <c r="O284" s="26">
        <f>SUMIF(E161:E183,"=GRCPS",O161:O183)</f>
        <v>0</v>
      </c>
      <c r="P284" s="14">
        <f>SUMIF(E161:E183,"=GRCPS",P161:P183)</f>
        <v>0</v>
      </c>
      <c r="Q284" s="26">
        <f>SUMIF(E161:E183,"=GRCPS",Q161:Q183)</f>
        <v>0</v>
      </c>
      <c r="R284" s="14">
        <f>SUMIF(E161:E183,"=GRCPS",R161:R183)</f>
        <v>0</v>
      </c>
      <c r="S284" s="45">
        <f>SUMIF(E161:E183,"=GRCPS",S161:S183)</f>
        <v>4</v>
      </c>
      <c r="T284" s="80">
        <f>SUMIF(E161:E183,"=GRCPS",T161:T183)</f>
        <v>1</v>
      </c>
      <c r="U284" s="26">
        <f>SUMIF(E161:E183,"=GRCPS",U161:U183)</f>
        <v>0</v>
      </c>
      <c r="V284" s="14">
        <f>SUMIF(E161:E183,"=GRCPS",V161:V183)</f>
        <v>1</v>
      </c>
      <c r="W284" s="45">
        <f>SUMIF(E161:E183,"=GRCPS",W161:W183)</f>
        <v>0</v>
      </c>
      <c r="X284" s="6">
        <f>SUMIF(E161:E183,"=GRCPS",X161:X183)</f>
        <v>0</v>
      </c>
      <c r="Y284" s="26">
        <f t="shared" si="44"/>
        <v>4</v>
      </c>
      <c r="Z284" s="14">
        <f t="shared" si="44"/>
        <v>2</v>
      </c>
      <c r="AA284">
        <f t="shared" si="45"/>
        <v>6</v>
      </c>
    </row>
    <row r="285" spans="2:27" x14ac:dyDescent="0.2">
      <c r="B285" s="272" t="s">
        <v>19</v>
      </c>
      <c r="C285" s="273"/>
      <c r="D285" s="274"/>
      <c r="E285" s="275" t="s">
        <v>43</v>
      </c>
      <c r="F285" s="276"/>
      <c r="G285" s="26">
        <f>SUMIF(E161:E183,"=GRENG",G161:G183)</f>
        <v>4</v>
      </c>
      <c r="H285" s="80">
        <f>SUMIF(E161:E183,"=GRENG",H161:H183)</f>
        <v>0</v>
      </c>
      <c r="I285" s="26">
        <f>SUMIF(E161:E183,"=GRENG",I161:I183)</f>
        <v>0</v>
      </c>
      <c r="J285" s="14">
        <f>SUMIF(E161:E183,"=GRENG",J161:J183)</f>
        <v>0</v>
      </c>
      <c r="K285" s="45">
        <f>SUMIF(E161:E183,"=GRENG",K161:K183)</f>
        <v>0</v>
      </c>
      <c r="L285" s="80">
        <f>SUMIF(E161:E183,"=GRENG",L161:L183)</f>
        <v>0</v>
      </c>
      <c r="M285" s="26">
        <f>SUMIF(E161:E183,"=GRENG",M161:M183)</f>
        <v>3</v>
      </c>
      <c r="N285" s="14">
        <f>SUMIF(E161:E183,"=GRENG",N161:N183)</f>
        <v>1</v>
      </c>
      <c r="O285" s="26">
        <f>SUMIF(E161:E183,"=GRENG",O161:O183)</f>
        <v>0</v>
      </c>
      <c r="P285" s="14">
        <f>SUMIF(E161:E183,"=GRENG",P161:P183)</f>
        <v>0</v>
      </c>
      <c r="Q285" s="26">
        <f>SUMIF(E161:E183,"=GRENG",Q161:Q183)</f>
        <v>0</v>
      </c>
      <c r="R285" s="14">
        <f>SUMIF(E161:E183,"=GRENG",R161:R183)</f>
        <v>0</v>
      </c>
      <c r="S285" s="45">
        <f>SUMIF(E161:E183,"=GRENG",S161:S183)</f>
        <v>4</v>
      </c>
      <c r="T285" s="80">
        <f>SUMIF(E161:E183,"=GRENG",T161:T183)</f>
        <v>3</v>
      </c>
      <c r="U285" s="26">
        <f>SUMIF(E161:E183,"=GRENG",U161:U183)</f>
        <v>1</v>
      </c>
      <c r="V285" s="14">
        <f>SUMIF(E161:E183,"=GRENG",V161:V183)</f>
        <v>0</v>
      </c>
      <c r="W285" s="45">
        <f>SUMIF(E161:E183,"=GRENG",W161:W183)</f>
        <v>0</v>
      </c>
      <c r="X285" s="6">
        <f>SUMIF(E161:E183,"=GRENG",X161:X183)</f>
        <v>0</v>
      </c>
      <c r="Y285" s="26">
        <f t="shared" si="44"/>
        <v>12</v>
      </c>
      <c r="Z285" s="14">
        <f t="shared" si="44"/>
        <v>4</v>
      </c>
      <c r="AA285">
        <f t="shared" si="45"/>
        <v>16</v>
      </c>
    </row>
    <row r="286" spans="2:27" x14ac:dyDescent="0.2">
      <c r="B286" s="272" t="s">
        <v>20</v>
      </c>
      <c r="C286" s="273"/>
      <c r="D286" s="274"/>
      <c r="E286" s="277" t="s">
        <v>41</v>
      </c>
      <c r="F286" s="278"/>
      <c r="G286" s="26">
        <f>SUMIF(E161:E183,"=GRELS",G161:G183)</f>
        <v>0</v>
      </c>
      <c r="H286" s="80">
        <f>SUMIF(E161:E183,"=GRELS",H161:H183)</f>
        <v>2</v>
      </c>
      <c r="I286" s="26">
        <f>SUMIF(E161:E183,"=GRELS",I161:I183)</f>
        <v>0</v>
      </c>
      <c r="J286" s="14">
        <f>SUMIF(E161:E183,"=GRELS",J161:J183)</f>
        <v>0</v>
      </c>
      <c r="K286" s="45">
        <f>SUMIF(E161:E183,"=GRELS",K161:K183)</f>
        <v>0</v>
      </c>
      <c r="L286" s="80">
        <f>SUMIF(E161:E183,"=GRELS",L161:L183)</f>
        <v>0</v>
      </c>
      <c r="M286" s="26">
        <f>SUMIF(E161:E183,"=GRELS",M161:M183)</f>
        <v>2</v>
      </c>
      <c r="N286" s="14">
        <f>SUMIF(E161:E183,"=GRELS",N161:N183)</f>
        <v>0</v>
      </c>
      <c r="O286" s="26">
        <f>SUMIF(E161:E183,"=GRELS",O161:O183)</f>
        <v>0</v>
      </c>
      <c r="P286" s="14">
        <f>SUMIF(E161:E183,"=GRELS",P161:P183)</f>
        <v>0</v>
      </c>
      <c r="Q286" s="26">
        <f>SUMIF(E161:E183,"=GRELS",Q161:Q183)</f>
        <v>0</v>
      </c>
      <c r="R286" s="14">
        <f>SUMIF(E161:E183,"=GRELS",R161:R183)</f>
        <v>0</v>
      </c>
      <c r="S286" s="45">
        <f>SUMIF(E161:E183,"=GRELS",S161:S183)</f>
        <v>7</v>
      </c>
      <c r="T286" s="80">
        <f>SUMIF(E161:E183,"=GRELS",T161:T183)</f>
        <v>3</v>
      </c>
      <c r="U286" s="26">
        <f>SUMIF(E161:E183,"=GRELS",U161:U183)</f>
        <v>3</v>
      </c>
      <c r="V286" s="14">
        <f>SUMIF(E161:E183,"=GRELS",V161:V183)</f>
        <v>2</v>
      </c>
      <c r="W286" s="45">
        <f>SUMIF(E161:E183,"=GRELS",W161:W183)</f>
        <v>0</v>
      </c>
      <c r="X286" s="6">
        <f>SUMIF(E161:E183,"=GRELS",X161:X183)</f>
        <v>0</v>
      </c>
      <c r="Y286" s="26">
        <f t="shared" si="44"/>
        <v>12</v>
      </c>
      <c r="Z286" s="14">
        <f t="shared" si="44"/>
        <v>7</v>
      </c>
      <c r="AA286">
        <f t="shared" si="45"/>
        <v>19</v>
      </c>
    </row>
    <row r="287" spans="2:27" x14ac:dyDescent="0.2">
      <c r="B287" s="306" t="s">
        <v>661</v>
      </c>
      <c r="C287" s="273"/>
      <c r="D287" s="274"/>
      <c r="E287" s="277" t="s">
        <v>489</v>
      </c>
      <c r="F287" s="278"/>
      <c r="G287" s="26">
        <f>SUMIF(E161:E183,"=GRCHS",G161:G183)</f>
        <v>0</v>
      </c>
      <c r="H287" s="80">
        <f>SUMIF(E161:E183,"=GRCHS",H161:H183)</f>
        <v>0</v>
      </c>
      <c r="I287" s="26">
        <f>SUMIF(E161:E183,"=GRCHS",I161:I183)</f>
        <v>1</v>
      </c>
      <c r="J287" s="14">
        <f>SUMIF(E161:E183,"=GRCHS",J161:J183)</f>
        <v>4</v>
      </c>
      <c r="K287" s="45">
        <f>SUMIF(E161:E183,"=GRCHS",K161:K183)</f>
        <v>0</v>
      </c>
      <c r="L287" s="80">
        <f>SUMIF(E161:E183,"=GRCHS",L161:L183)</f>
        <v>0</v>
      </c>
      <c r="M287" s="26">
        <f>SUMIF(E161:E183,"=GRCHS",M161:M183)</f>
        <v>1</v>
      </c>
      <c r="N287" s="14">
        <f>SUMIF(E161:E183,"=GRCHS",N161:N183)</f>
        <v>1</v>
      </c>
      <c r="O287" s="26">
        <f>SUMIF(E161:E183,"=GRCHS",O161:O183)</f>
        <v>0</v>
      </c>
      <c r="P287" s="14">
        <f>SUMIF(E161:E183,"=GRCHS",P161:P183)</f>
        <v>0</v>
      </c>
      <c r="Q287" s="26">
        <f>SUMIF(E161:E183,"=GRCHS",Q161:Q183)</f>
        <v>0</v>
      </c>
      <c r="R287" s="14">
        <f>SUMIF(E161:E183,"=GRCHS",R161:R183)</f>
        <v>1</v>
      </c>
      <c r="S287" s="45">
        <f>SUMIF(E161:E183,"=GRCHS",S161:S183)</f>
        <v>7</v>
      </c>
      <c r="T287" s="80">
        <f>SUMIF(E161:E183,"=GRCHS",T161:T183)</f>
        <v>21</v>
      </c>
      <c r="U287" s="26">
        <f>SUMIF(E161:E183,"=GRCHS",U161:U183)</f>
        <v>1</v>
      </c>
      <c r="V287" s="14">
        <f>SUMIF(E161:E183,"=GRCHS",V161:V183)</f>
        <v>4</v>
      </c>
      <c r="W287" s="45">
        <f>SUMIF(E161:E183,"=GRCHS",W161:W183)</f>
        <v>0</v>
      </c>
      <c r="X287" s="6">
        <f>SUMIF(E161:E183,"=GRCHS",X161:X183)</f>
        <v>0</v>
      </c>
      <c r="Y287" s="26">
        <f t="shared" si="44"/>
        <v>10</v>
      </c>
      <c r="Z287" s="14">
        <f t="shared" si="44"/>
        <v>31</v>
      </c>
      <c r="AA287">
        <f t="shared" si="45"/>
        <v>41</v>
      </c>
    </row>
    <row r="288" spans="2:27" x14ac:dyDescent="0.2">
      <c r="B288" s="272" t="s">
        <v>22</v>
      </c>
      <c r="C288" s="273"/>
      <c r="D288" s="274"/>
      <c r="E288" s="277" t="s">
        <v>45</v>
      </c>
      <c r="F288" s="278"/>
      <c r="G288" s="26">
        <f>SUMIF(E161:E183,"=GRNUR",G161:G183)</f>
        <v>0</v>
      </c>
      <c r="H288" s="80">
        <f>SUMIF(E161:E183,"=GRNUR",H161:H183)</f>
        <v>0</v>
      </c>
      <c r="I288" s="26">
        <f>SUMIF(E161:E183,"=GRNUR",I161:I183)</f>
        <v>0</v>
      </c>
      <c r="J288" s="14">
        <f>SUMIF(E161:E183,"=GRNUR",J161:J183)</f>
        <v>0</v>
      </c>
      <c r="K288" s="45">
        <f>SUMIF(E161:E183,"=GRNUR",K161:K183)</f>
        <v>0</v>
      </c>
      <c r="L288" s="80">
        <f>SUMIF(E161:E183,"=GRNUR",L161:L183)</f>
        <v>0</v>
      </c>
      <c r="M288" s="26">
        <f>SUMIF(E161:E183,"=GRNUR",M161:M183)</f>
        <v>0</v>
      </c>
      <c r="N288" s="14">
        <f>SUMIF(E161:E183,"=GRNUR",N161:N183)</f>
        <v>0</v>
      </c>
      <c r="O288" s="26">
        <f>SUMIF(E161:E183,"=GRNUR",O161:O183)</f>
        <v>0</v>
      </c>
      <c r="P288" s="14">
        <f>SUMIF(E161:E183,"=GRNUR",P161:P183)</f>
        <v>0</v>
      </c>
      <c r="Q288" s="26">
        <f>SUMIF(E161:E183,"=GRNUR",Q161:Q183)</f>
        <v>0</v>
      </c>
      <c r="R288" s="14">
        <f>SUMIF(E161:E183,"=GRNUR",R161:R183)</f>
        <v>0</v>
      </c>
      <c r="S288" s="45">
        <f>SUMIF(E161:E183,"GRNUR",S161:S183)</f>
        <v>0</v>
      </c>
      <c r="T288" s="80">
        <f>SUMIF(E161:E183,"=GRNUR",T161:T183)</f>
        <v>4</v>
      </c>
      <c r="U288" s="26">
        <f>SUMIF(E161:E183,"=GRNUR",U161:U183)</f>
        <v>0</v>
      </c>
      <c r="V288" s="14">
        <f>SUMIF(E161:E183,"=GRNUR",V161:V183)</f>
        <v>2</v>
      </c>
      <c r="W288" s="45">
        <f>SUMIF(E161:E183,"=GRNUR",W161:W183)</f>
        <v>0</v>
      </c>
      <c r="X288" s="6">
        <f>SUMIF(E161:E183,"=GRNUR",X161:X183)</f>
        <v>1</v>
      </c>
      <c r="Y288" s="26">
        <f t="shared" si="44"/>
        <v>0</v>
      </c>
      <c r="Z288" s="14">
        <f t="shared" si="44"/>
        <v>7</v>
      </c>
      <c r="AA288">
        <f t="shared" si="45"/>
        <v>7</v>
      </c>
    </row>
    <row r="289" spans="1:31" x14ac:dyDescent="0.2">
      <c r="B289" s="272" t="s">
        <v>23</v>
      </c>
      <c r="C289" s="273"/>
      <c r="D289" s="274"/>
      <c r="E289" s="294" t="s">
        <v>44</v>
      </c>
      <c r="F289" s="295"/>
      <c r="G289" s="26">
        <f>SUMIF(E161:E183,"=GOCG",G161:G183)</f>
        <v>0</v>
      </c>
      <c r="H289" s="80">
        <f>SUMIF(E161:E183,"=GOCG",H161:H183)</f>
        <v>0</v>
      </c>
      <c r="I289" s="26">
        <f>SUMIF(E161:E183,"=GOCG",I161:I183)</f>
        <v>0</v>
      </c>
      <c r="J289" s="14">
        <f>SUMIF(E161:E183,"=GOCG",J161:J183)</f>
        <v>0</v>
      </c>
      <c r="K289" s="45">
        <f>SUMIF(E161:E183,"=GOCG",K161:K183)</f>
        <v>0</v>
      </c>
      <c r="L289" s="80">
        <f>SUMIF(E161:E183,"=GOCG",L161:L183)</f>
        <v>0</v>
      </c>
      <c r="M289" s="26">
        <f>SUMIF(E161:E183,"=GOCG",M161:M183)</f>
        <v>0</v>
      </c>
      <c r="N289" s="14">
        <f>SUMIF(E161:E183,"=GOCG",N161:N183)</f>
        <v>0</v>
      </c>
      <c r="O289" s="26">
        <f>SUMIF(E161:E183,"=GOCE",O161:O183)</f>
        <v>0</v>
      </c>
      <c r="P289" s="14">
        <f>SUMIF(E161:E183,"=GOCE",P161:P183)</f>
        <v>0</v>
      </c>
      <c r="Q289" s="26">
        <f>SUMIF(E161:E183,"=GOCG",Q161:Q183)</f>
        <v>0</v>
      </c>
      <c r="R289" s="14">
        <f>SUMIF(E161:E183,"=GOCG",R161:R183)</f>
        <v>0</v>
      </c>
      <c r="S289" s="45">
        <f>SUMIF(E161:E183,"=GOCG",S161:S183)</f>
        <v>1</v>
      </c>
      <c r="T289" s="80">
        <f>SUMIF(E161:E183,"=GOCG",T161:T183)</f>
        <v>2</v>
      </c>
      <c r="U289" s="26">
        <f>SUMIF(E161:E183,"=GOCG",U161:U183)</f>
        <v>1</v>
      </c>
      <c r="V289" s="14">
        <f>SUMIF(E161:E183,"=GOCG",V161:V183)</f>
        <v>1</v>
      </c>
      <c r="W289" s="45">
        <f>SUMIF(E161:E183,"=GOCG",W161:W183)</f>
        <v>0</v>
      </c>
      <c r="X289" s="6">
        <f>SUMIF(E161:E183,"=GOCG",X161:X183)</f>
        <v>0</v>
      </c>
      <c r="Y289" s="26">
        <f t="shared" si="44"/>
        <v>2</v>
      </c>
      <c r="Z289" s="14">
        <f t="shared" si="44"/>
        <v>3</v>
      </c>
      <c r="AA289">
        <f t="shared" si="45"/>
        <v>5</v>
      </c>
    </row>
    <row r="290" spans="1:31" x14ac:dyDescent="0.2">
      <c r="B290" s="280" t="s">
        <v>24</v>
      </c>
      <c r="C290" s="281"/>
      <c r="D290" s="282"/>
      <c r="E290" s="290" t="s">
        <v>46</v>
      </c>
      <c r="F290" s="291"/>
      <c r="G290" s="27">
        <f>SUMIF(E161:E183,"=GRPH",G161:G183)</f>
        <v>0</v>
      </c>
      <c r="H290" s="81">
        <f>SUMIF(E161:E183,"=GRPH",H161:H183)</f>
        <v>1</v>
      </c>
      <c r="I290" s="27">
        <f>SUMIF(E161:E183,"=GRPH",I161:I183)</f>
        <v>2</v>
      </c>
      <c r="J290" s="17">
        <f>SUMIF(E161:E183,"=GRPH",J161:J183)</f>
        <v>0</v>
      </c>
      <c r="K290" s="46">
        <f>SUMIF(E161:E183,"=GRPH",K161:K183)</f>
        <v>0</v>
      </c>
      <c r="L290" s="81">
        <f>SUMIF(E161:E183,"=GRPH",L161:L183)</f>
        <v>0</v>
      </c>
      <c r="M290" s="27">
        <f>SUMIF(E161:E183,"=GRPH",M161:M183)</f>
        <v>3</v>
      </c>
      <c r="N290" s="17">
        <f>SUMIF(E161:E183,"=GRPH",N161:N183)</f>
        <v>0</v>
      </c>
      <c r="O290" s="27">
        <f>SUMIF(E161:E183,"=GRPH",O161:O183)</f>
        <v>0</v>
      </c>
      <c r="P290" s="17">
        <f>SUMIF(E161:E183,"=GRPH",P161:P183)</f>
        <v>0</v>
      </c>
      <c r="Q290" s="27">
        <f>SUMIF(E161:E183,"=GRPH",Q161:Q183)</f>
        <v>0</v>
      </c>
      <c r="R290" s="17">
        <f>SUMIF(E161:E183,"=GRPH",R161:R183)</f>
        <v>0</v>
      </c>
      <c r="S290" s="46">
        <f>SUMIF(E161:E183,"=GRPH",S161:S183)</f>
        <v>1</v>
      </c>
      <c r="T290" s="81">
        <f>SUMIF(E161:E183,"=GRPH",T161:T183)</f>
        <v>1</v>
      </c>
      <c r="U290" s="27">
        <f>SUMIF(E161:E183,"=GRPH",U161:U183)</f>
        <v>2</v>
      </c>
      <c r="V290" s="17">
        <f>SUMIF(E161:E183,"=GRPH",V161:V183)</f>
        <v>1</v>
      </c>
      <c r="W290" s="46">
        <f>SUMIF(E161:E183,"=GRPH",W161:W183)</f>
        <v>0</v>
      </c>
      <c r="X290" s="15">
        <f>SUMIF(E161:E183,"=GRPH",X161:X183)</f>
        <v>0</v>
      </c>
      <c r="Y290" s="27">
        <f t="shared" si="44"/>
        <v>8</v>
      </c>
      <c r="Z290" s="17">
        <f t="shared" si="44"/>
        <v>3</v>
      </c>
      <c r="AA290">
        <f t="shared" si="45"/>
        <v>11</v>
      </c>
    </row>
    <row r="291" spans="1:31" x14ac:dyDescent="0.2">
      <c r="B291" s="31" t="s">
        <v>25</v>
      </c>
      <c r="D291" s="40"/>
      <c r="F291" s="1"/>
      <c r="G291">
        <f t="shared" ref="G291:AA291" si="46">SUM(G282:G290)</f>
        <v>8</v>
      </c>
      <c r="H291">
        <f t="shared" si="46"/>
        <v>4</v>
      </c>
      <c r="I291">
        <f t="shared" si="46"/>
        <v>4</v>
      </c>
      <c r="J291">
        <f t="shared" si="46"/>
        <v>5</v>
      </c>
      <c r="K291">
        <f t="shared" si="46"/>
        <v>0</v>
      </c>
      <c r="L291">
        <f t="shared" si="46"/>
        <v>0</v>
      </c>
      <c r="M291">
        <f t="shared" si="46"/>
        <v>12</v>
      </c>
      <c r="N291">
        <f t="shared" si="46"/>
        <v>4</v>
      </c>
      <c r="O291">
        <f>SUM(O282:O290)</f>
        <v>0</v>
      </c>
      <c r="P291">
        <f>SUM(P282:P290)</f>
        <v>0</v>
      </c>
      <c r="Q291">
        <f t="shared" si="46"/>
        <v>1</v>
      </c>
      <c r="R291">
        <f t="shared" si="46"/>
        <v>1</v>
      </c>
      <c r="S291">
        <f t="shared" si="46"/>
        <v>33</v>
      </c>
      <c r="T291">
        <f t="shared" si="46"/>
        <v>45</v>
      </c>
      <c r="U291">
        <f t="shared" si="46"/>
        <v>10</v>
      </c>
      <c r="V291">
        <f t="shared" si="46"/>
        <v>14</v>
      </c>
      <c r="W291">
        <f>SUM(W282:W290)</f>
        <v>0</v>
      </c>
      <c r="X291">
        <f>SUM(X282:X290)</f>
        <v>1</v>
      </c>
      <c r="Y291">
        <f t="shared" si="46"/>
        <v>68</v>
      </c>
      <c r="Z291">
        <f t="shared" si="46"/>
        <v>74</v>
      </c>
      <c r="AA291">
        <f t="shared" si="46"/>
        <v>142</v>
      </c>
    </row>
    <row r="292" spans="1:31" x14ac:dyDescent="0.2">
      <c r="B292" s="31"/>
      <c r="D292" s="40"/>
      <c r="F292" s="1"/>
    </row>
    <row r="293" spans="1:31" x14ac:dyDescent="0.2">
      <c r="D293" s="40"/>
      <c r="F293" s="1"/>
    </row>
    <row r="294" spans="1:31" x14ac:dyDescent="0.2">
      <c r="C294" s="2" t="s">
        <v>86</v>
      </c>
      <c r="D294" s="40"/>
      <c r="F294" s="1"/>
      <c r="G294" s="253" t="s">
        <v>8</v>
      </c>
      <c r="H294" s="253"/>
      <c r="I294" s="253" t="s">
        <v>10</v>
      </c>
      <c r="J294" s="253"/>
      <c r="K294" s="253" t="s">
        <v>9</v>
      </c>
      <c r="L294" s="253"/>
      <c r="M294" s="253" t="s">
        <v>118</v>
      </c>
      <c r="N294" s="253"/>
      <c r="O294" s="254" t="s">
        <v>119</v>
      </c>
      <c r="P294" s="255"/>
      <c r="Q294" s="253" t="s">
        <v>3</v>
      </c>
      <c r="R294" s="253"/>
      <c r="S294" s="253" t="s">
        <v>4</v>
      </c>
      <c r="T294" s="253"/>
      <c r="U294" s="253" t="s">
        <v>5</v>
      </c>
      <c r="V294" s="253"/>
      <c r="W294" s="254" t="s">
        <v>88</v>
      </c>
      <c r="X294" s="255"/>
      <c r="Y294" s="253" t="s">
        <v>12</v>
      </c>
      <c r="Z294" s="253"/>
    </row>
    <row r="295" spans="1:31" x14ac:dyDescent="0.2">
      <c r="B295" s="2" t="s">
        <v>52</v>
      </c>
      <c r="D295" s="40"/>
      <c r="E295" s="30" t="s">
        <v>53</v>
      </c>
      <c r="F295" s="1"/>
      <c r="G295" s="24" t="s">
        <v>0</v>
      </c>
      <c r="H295" s="24" t="s">
        <v>6</v>
      </c>
      <c r="I295" s="24" t="s">
        <v>0</v>
      </c>
      <c r="J295" s="24" t="s">
        <v>6</v>
      </c>
      <c r="K295" s="24" t="s">
        <v>0</v>
      </c>
      <c r="L295" s="24" t="s">
        <v>6</v>
      </c>
      <c r="M295" s="33" t="s">
        <v>0</v>
      </c>
      <c r="N295" s="33" t="s">
        <v>6</v>
      </c>
      <c r="O295" s="33" t="s">
        <v>0</v>
      </c>
      <c r="P295" s="33" t="s">
        <v>6</v>
      </c>
      <c r="Q295" s="24" t="s">
        <v>0</v>
      </c>
      <c r="R295" s="24" t="s">
        <v>6</v>
      </c>
      <c r="S295" s="24" t="s">
        <v>0</v>
      </c>
      <c r="T295" s="24" t="s">
        <v>6</v>
      </c>
      <c r="U295" s="24" t="s">
        <v>0</v>
      </c>
      <c r="V295" s="24" t="s">
        <v>6</v>
      </c>
      <c r="W295" s="33" t="s">
        <v>0</v>
      </c>
      <c r="X295" s="33" t="s">
        <v>6</v>
      </c>
      <c r="Y295" s="24" t="s">
        <v>0</v>
      </c>
      <c r="Z295" s="24" t="s">
        <v>6</v>
      </c>
      <c r="AA295" s="28" t="s">
        <v>1</v>
      </c>
    </row>
    <row r="296" spans="1:31" x14ac:dyDescent="0.2">
      <c r="B296" s="296" t="s">
        <v>24</v>
      </c>
      <c r="C296" s="297"/>
      <c r="D296" s="297"/>
      <c r="E296" s="298" t="s">
        <v>46</v>
      </c>
      <c r="F296" s="299"/>
      <c r="G296" s="36">
        <f>SUMIF(E193:E193,"=PHARM",G193:G193)</f>
        <v>0</v>
      </c>
      <c r="H296" s="91">
        <f>SUMIF(E193:E193,"=PHARM",H193:H193)</f>
        <v>6</v>
      </c>
      <c r="I296" s="36">
        <f>SUMIF(E193:E193,"=PHARM",I193:I193)</f>
        <v>2</v>
      </c>
      <c r="J296" s="23">
        <f>SUMIF(E193:E193,"=PHARM",J193:J193)</f>
        <v>1</v>
      </c>
      <c r="K296" s="68">
        <f>SUMIF(E193:E193,"=PHARM",K193:K193)</f>
        <v>0</v>
      </c>
      <c r="L296" s="91">
        <f>SUMIF(E193:E193,"=PHARM",L193:L193)</f>
        <v>0</v>
      </c>
      <c r="M296" s="36">
        <f>SUMIF(E193:E193,"=PHARM",M193:M193)</f>
        <v>3</v>
      </c>
      <c r="N296" s="23">
        <f>SUMIF(E193:E193,"=PHARM",N193:N193)</f>
        <v>6</v>
      </c>
      <c r="O296" s="36">
        <f>SUMIF(E193:E193,"=PHARM",O193:O193)</f>
        <v>0</v>
      </c>
      <c r="P296" s="23">
        <f>SUMIF(E193:E193,"=PHARM",P193:P193)</f>
        <v>0</v>
      </c>
      <c r="Q296" s="36">
        <f>SUMIF(E193:E193,"=PHARM",Q193:Q193)</f>
        <v>1</v>
      </c>
      <c r="R296" s="23">
        <f>SUMIF(E193:E193,"=PHARM",R193:R193)</f>
        <v>5</v>
      </c>
      <c r="S296" s="68">
        <f>SUMIF(E193:E193,"=PHARM",S193:S193)</f>
        <v>32</v>
      </c>
      <c r="T296" s="91">
        <f>SUMIF(E193:E193,"=PHARM",T193:T193)</f>
        <v>54</v>
      </c>
      <c r="U296" s="36">
        <f>SUMIF(E193:E193,"=PHARM",U193:U193)</f>
        <v>3</v>
      </c>
      <c r="V296" s="23">
        <f>SUMIF(E193:E193,"=PHARM",V193:V193)</f>
        <v>10</v>
      </c>
      <c r="W296" s="68">
        <f>SUMIF(E193:E193,"=PHARM",W193:W193)</f>
        <v>1</v>
      </c>
      <c r="X296" s="21">
        <f>SUMIF(E193:E193,"=PHARM",X193:X193)</f>
        <v>3</v>
      </c>
      <c r="Y296" s="36">
        <f>G296+I296+K296+M296+O296+Q296+S296+U296+W296</f>
        <v>42</v>
      </c>
      <c r="Z296" s="23">
        <f>H296+J296+L296+N296+P296+R296+T296+V296+X296</f>
        <v>85</v>
      </c>
      <c r="AA296">
        <f>SUM(Y296:Z296)</f>
        <v>127</v>
      </c>
    </row>
    <row r="297" spans="1:31" x14ac:dyDescent="0.2">
      <c r="B297" s="31" t="s">
        <v>25</v>
      </c>
      <c r="D297" s="40"/>
      <c r="F297" s="1"/>
      <c r="G297">
        <f>SUM(G296)</f>
        <v>0</v>
      </c>
      <c r="H297">
        <f t="shared" ref="H297:AA297" si="47">SUM(H296)</f>
        <v>6</v>
      </c>
      <c r="I297">
        <f t="shared" si="47"/>
        <v>2</v>
      </c>
      <c r="J297">
        <f t="shared" si="47"/>
        <v>1</v>
      </c>
      <c r="K297">
        <f t="shared" si="47"/>
        <v>0</v>
      </c>
      <c r="L297">
        <f t="shared" si="47"/>
        <v>0</v>
      </c>
      <c r="M297">
        <f t="shared" si="47"/>
        <v>3</v>
      </c>
      <c r="N297">
        <f t="shared" si="47"/>
        <v>6</v>
      </c>
      <c r="O297">
        <f>SUM(O296)</f>
        <v>0</v>
      </c>
      <c r="P297">
        <f>SUM(P296)</f>
        <v>0</v>
      </c>
      <c r="Q297">
        <f t="shared" si="47"/>
        <v>1</v>
      </c>
      <c r="R297">
        <f t="shared" si="47"/>
        <v>5</v>
      </c>
      <c r="S297">
        <f t="shared" si="47"/>
        <v>32</v>
      </c>
      <c r="T297">
        <f t="shared" si="47"/>
        <v>54</v>
      </c>
      <c r="U297">
        <f t="shared" si="47"/>
        <v>3</v>
      </c>
      <c r="V297">
        <f t="shared" si="47"/>
        <v>10</v>
      </c>
      <c r="W297">
        <f>SUM(W296)</f>
        <v>1</v>
      </c>
      <c r="X297">
        <f>SUM(X296)</f>
        <v>3</v>
      </c>
      <c r="Y297">
        <f t="shared" si="47"/>
        <v>42</v>
      </c>
      <c r="Z297">
        <f t="shared" si="47"/>
        <v>85</v>
      </c>
      <c r="AA297">
        <f t="shared" si="47"/>
        <v>127</v>
      </c>
    </row>
    <row r="298" spans="1:31" x14ac:dyDescent="0.2">
      <c r="D298" s="40"/>
      <c r="F298" s="1"/>
    </row>
    <row r="299" spans="1:31" x14ac:dyDescent="0.2">
      <c r="D299" s="40"/>
      <c r="F299" s="1"/>
    </row>
    <row r="300" spans="1:31" x14ac:dyDescent="0.2">
      <c r="C300" s="2" t="s">
        <v>35</v>
      </c>
      <c r="D300" s="40"/>
      <c r="F300" s="1"/>
      <c r="G300" s="253" t="s">
        <v>8</v>
      </c>
      <c r="H300" s="253"/>
      <c r="I300" s="253" t="s">
        <v>10</v>
      </c>
      <c r="J300" s="253"/>
      <c r="K300" s="253" t="s">
        <v>9</v>
      </c>
      <c r="L300" s="253"/>
      <c r="M300" s="253" t="s">
        <v>118</v>
      </c>
      <c r="N300" s="253"/>
      <c r="O300" s="254" t="s">
        <v>119</v>
      </c>
      <c r="P300" s="255"/>
      <c r="Q300" s="253" t="s">
        <v>3</v>
      </c>
      <c r="R300" s="253"/>
      <c r="S300" s="253" t="s">
        <v>4</v>
      </c>
      <c r="T300" s="253"/>
      <c r="U300" s="253" t="s">
        <v>5</v>
      </c>
      <c r="V300" s="253"/>
      <c r="W300" s="254" t="s">
        <v>88</v>
      </c>
      <c r="X300" s="255"/>
      <c r="Y300" s="253" t="s">
        <v>12</v>
      </c>
      <c r="Z300" s="253"/>
    </row>
    <row r="301" spans="1:31" x14ac:dyDescent="0.2">
      <c r="B301" s="2" t="s">
        <v>52</v>
      </c>
      <c r="D301" s="40"/>
      <c r="E301" s="30" t="s">
        <v>53</v>
      </c>
      <c r="F301" s="1"/>
      <c r="G301" s="24" t="s">
        <v>0</v>
      </c>
      <c r="H301" s="24" t="s">
        <v>6</v>
      </c>
      <c r="I301" s="24" t="s">
        <v>0</v>
      </c>
      <c r="J301" s="24" t="s">
        <v>6</v>
      </c>
      <c r="K301" s="24" t="s">
        <v>0</v>
      </c>
      <c r="L301" s="24" t="s">
        <v>6</v>
      </c>
      <c r="M301" s="33" t="s">
        <v>0</v>
      </c>
      <c r="N301" s="33" t="s">
        <v>6</v>
      </c>
      <c r="O301" s="33" t="s">
        <v>0</v>
      </c>
      <c r="P301" s="33" t="s">
        <v>6</v>
      </c>
      <c r="Q301" s="24" t="s">
        <v>0</v>
      </c>
      <c r="R301" s="24" t="s">
        <v>6</v>
      </c>
      <c r="S301" s="24" t="s">
        <v>0</v>
      </c>
      <c r="T301" s="24" t="s">
        <v>6</v>
      </c>
      <c r="U301" s="24" t="s">
        <v>0</v>
      </c>
      <c r="V301" s="24" t="s">
        <v>6</v>
      </c>
      <c r="W301" s="33" t="s">
        <v>0</v>
      </c>
      <c r="X301" s="33" t="s">
        <v>6</v>
      </c>
      <c r="Y301" s="24" t="s">
        <v>0</v>
      </c>
      <c r="Z301" s="24" t="s">
        <v>6</v>
      </c>
      <c r="AA301" s="28" t="s">
        <v>1</v>
      </c>
    </row>
    <row r="302" spans="1:31" x14ac:dyDescent="0.2">
      <c r="A302" s="40"/>
      <c r="B302" s="300" t="s">
        <v>17</v>
      </c>
      <c r="C302" s="301"/>
      <c r="D302" s="301"/>
      <c r="E302" s="302" t="s">
        <v>40</v>
      </c>
      <c r="F302" s="303"/>
      <c r="G302" s="155">
        <f>SUMIF(E203:E216,"=GRAS",G203:G216)</f>
        <v>1</v>
      </c>
      <c r="H302" s="124">
        <f>SUMIF(E203:E216,"=GRAS",H203:H216)</f>
        <v>0</v>
      </c>
      <c r="I302" s="131">
        <f>SUMIF(E203:E216,"=GRAS",I203:I216)</f>
        <v>3</v>
      </c>
      <c r="J302" s="131">
        <f>SUMIF(E203:E216,"=GRAS",J203:J216)</f>
        <v>0</v>
      </c>
      <c r="K302" s="124">
        <f>SUMIF(E203:E216,"=GRAS",K203:K216)</f>
        <v>0</v>
      </c>
      <c r="L302" s="157">
        <f>SUMIF(E203:E216,"=GRAS",L203:L216)</f>
        <v>0</v>
      </c>
      <c r="M302" s="159">
        <f>SUMIF(E203:E216,"=GRAS",M203:M216)</f>
        <v>1</v>
      </c>
      <c r="N302" s="125">
        <f>SUMIF(E203:E216,"=GRAS",N203:N216)</f>
        <v>0</v>
      </c>
      <c r="O302" s="155">
        <f>SUMIF(E203:E216,"=GRAS",O203:O216)</f>
        <v>0</v>
      </c>
      <c r="P302" s="157">
        <f>SUMIF(E203:E216,"=GRAS",P203:P216)</f>
        <v>0</v>
      </c>
      <c r="Q302" s="159">
        <f>SUMIF(E203:E216,"=GRAS",Q203:Q216)</f>
        <v>0</v>
      </c>
      <c r="R302" s="125">
        <f>SUMIF(E203:E216,"=GRAS",R203:R216)</f>
        <v>1</v>
      </c>
      <c r="S302" s="155">
        <f>SUMIF(E203:E216,"=GRAS",S203:S216)</f>
        <v>8</v>
      </c>
      <c r="T302" s="157">
        <f>SUMIF(E203:E216,"=GRAS",T203:T216)</f>
        <v>9</v>
      </c>
      <c r="U302" s="159">
        <f>SUMIF(E203:E216,"=GRAS",U203:U216)</f>
        <v>2</v>
      </c>
      <c r="V302" s="125">
        <f>SUMIF(E203:E216,"=GRAS",V203:V216)</f>
        <v>0</v>
      </c>
      <c r="W302" s="155">
        <f>SUMIF(E203:E216,"=GRAS",W203:W216)</f>
        <v>1</v>
      </c>
      <c r="X302" s="157">
        <f>SUMIF(E203:E216,"=GRAS",X203:X216)</f>
        <v>0</v>
      </c>
      <c r="Y302" s="159">
        <f t="shared" ref="Y302:Z310" si="48">G302+I302+K302+M302+O302+Q302+S302+U302+W302</f>
        <v>16</v>
      </c>
      <c r="Z302" s="125">
        <f t="shared" si="48"/>
        <v>10</v>
      </c>
      <c r="AA302" s="152">
        <f t="shared" ref="AA302:AA310" si="49">SUM(Y302:Z302)</f>
        <v>26</v>
      </c>
      <c r="AC302" s="1"/>
      <c r="AE302" s="65"/>
    </row>
    <row r="303" spans="1:31" x14ac:dyDescent="0.2">
      <c r="A303" s="40"/>
      <c r="B303" s="272" t="s">
        <v>18</v>
      </c>
      <c r="C303" s="273"/>
      <c r="D303" s="274"/>
      <c r="E303" s="275" t="s">
        <v>47</v>
      </c>
      <c r="F303" s="276"/>
      <c r="G303" s="156">
        <f>SUMIF(E203:E216,"=GRBUS",G203:G216)</f>
        <v>0</v>
      </c>
      <c r="H303" s="126">
        <f>SUMIF(E203:E216,"=GRBUS",H203:H216)</f>
        <v>0</v>
      </c>
      <c r="I303" s="134">
        <f>SUMIF(E203:E216,"=GRBUS",I203:I216)</f>
        <v>0</v>
      </c>
      <c r="J303" s="134">
        <f>SUMIF(E203:E216,"=GRBUS",J203:J216)</f>
        <v>0</v>
      </c>
      <c r="K303" s="126">
        <f>SUMIF(E203:E216,"=GRBUS",K203:K216)</f>
        <v>0</v>
      </c>
      <c r="L303" s="158">
        <f>SUMIF(E203:E216,"=GRBUS",L203:L216)</f>
        <v>0</v>
      </c>
      <c r="M303" s="160">
        <f>SUMIF(E203:E216,"=GRBUS",M203:M216)</f>
        <v>0</v>
      </c>
      <c r="N303" s="127">
        <f>SUMIF(E203:E216,"=GRBUS",N203:N216)</f>
        <v>0</v>
      </c>
      <c r="O303" s="156">
        <f>SUMIF(E203:E216,"=GRBUS",O203:O216)</f>
        <v>0</v>
      </c>
      <c r="P303" s="158">
        <f>SUMIF(E203:E216,"=GRBUS",P203:P216)</f>
        <v>0</v>
      </c>
      <c r="Q303" s="160">
        <f>SUMIF(E203:E216,"=GRBUS",Q203:Q216)</f>
        <v>0</v>
      </c>
      <c r="R303" s="127">
        <f>SUMIF(E203:E216,"=GRBUS",R203:R216)</f>
        <v>0</v>
      </c>
      <c r="S303" s="156">
        <f>SUMIF(E203:E216,"=GRBUS",S203:S216)</f>
        <v>0</v>
      </c>
      <c r="T303" s="158">
        <f>SUMIF(E203:E216,"=GRBUS",T203:T216)</f>
        <v>0</v>
      </c>
      <c r="U303" s="160">
        <f>SUMIF(E203:E216,"=GRBUS",U203:U216)</f>
        <v>0</v>
      </c>
      <c r="V303" s="127">
        <f>SUMIF(E203:E216,"=GRBUS",V203:V216)</f>
        <v>0</v>
      </c>
      <c r="W303" s="156">
        <f>SUMIF(E203:E216,"=GRBUS",W203:W216)</f>
        <v>0</v>
      </c>
      <c r="X303" s="158">
        <f>SUMIF(E203:E216,"=GRBUS",X203:X216)</f>
        <v>0</v>
      </c>
      <c r="Y303" s="160">
        <f t="shared" si="48"/>
        <v>0</v>
      </c>
      <c r="Z303" s="127">
        <f t="shared" si="48"/>
        <v>0</v>
      </c>
      <c r="AA303" s="152">
        <f t="shared" si="49"/>
        <v>0</v>
      </c>
      <c r="AC303" s="1"/>
      <c r="AE303" s="65"/>
    </row>
    <row r="304" spans="1:31" x14ac:dyDescent="0.2">
      <c r="A304" s="40"/>
      <c r="B304" s="306" t="s">
        <v>659</v>
      </c>
      <c r="C304" s="307"/>
      <c r="D304" s="308"/>
      <c r="E304" s="275" t="s">
        <v>488</v>
      </c>
      <c r="F304" s="276"/>
      <c r="G304" s="156">
        <f>SUMIF(E203:E216,"=GRCPS",G203:G216)</f>
        <v>0</v>
      </c>
      <c r="H304" s="126">
        <f>SUMIF(E203:E216,"=GRCPS",H203:H216)</f>
        <v>0</v>
      </c>
      <c r="I304" s="134">
        <f>SUMIF(E203:E216,"=GRCPS",I203:I216)</f>
        <v>0</v>
      </c>
      <c r="J304" s="134">
        <f>SUMIF(E203:E216,"=GRCPS",J203:J216)</f>
        <v>1</v>
      </c>
      <c r="K304" s="126">
        <f>SUMIF(E203:E216,"=GRCPS",K203:K216)</f>
        <v>0</v>
      </c>
      <c r="L304" s="158">
        <f>SUMIF(E203:E216,"=GRCPS",L203:L216)</f>
        <v>0</v>
      </c>
      <c r="M304" s="160">
        <f>SUMIF(E203:E216,"=GRCPS",M203:M216)</f>
        <v>0</v>
      </c>
      <c r="N304" s="127">
        <f>SUMIF(E203:E216,"=GRCPS",N203:N216)</f>
        <v>0</v>
      </c>
      <c r="O304" s="156">
        <f>SUMIF(E203:E216,"=GRCPS",O203:O216)</f>
        <v>0</v>
      </c>
      <c r="P304" s="158">
        <f>SUMIF(E203:E216,"=GRCPS",P203:P216)</f>
        <v>0</v>
      </c>
      <c r="Q304" s="160">
        <f>SUMIF(E203:E216,"=GRCPS",Q203:Q216)</f>
        <v>0</v>
      </c>
      <c r="R304" s="127">
        <f>SUMIF(E203:E216,"=GRCPS",R203:R216)</f>
        <v>0</v>
      </c>
      <c r="S304" s="156">
        <f>SUMIF(E203:E216,"=GRCPS",S203:S216)</f>
        <v>3</v>
      </c>
      <c r="T304" s="158">
        <f>SUMIF(E203:E216,"=GRCPS",T203:T216)</f>
        <v>7</v>
      </c>
      <c r="U304" s="160">
        <f>SUMIF(E203:E216,"=GRCPS",U203:U216)</f>
        <v>0</v>
      </c>
      <c r="V304" s="127">
        <f>SUMIF(E203:E216,"=GRCPS",V203:V216)</f>
        <v>0</v>
      </c>
      <c r="W304" s="156">
        <f>SUMIF(E203:E216,"=GRCPS",W203:W216)</f>
        <v>0</v>
      </c>
      <c r="X304" s="158">
        <f>SUMIF(E203:E216,"=GRCPS",X203:X216)</f>
        <v>0</v>
      </c>
      <c r="Y304" s="160">
        <f t="shared" si="48"/>
        <v>3</v>
      </c>
      <c r="Z304" s="127">
        <f t="shared" si="48"/>
        <v>8</v>
      </c>
      <c r="AA304" s="152">
        <f t="shared" si="49"/>
        <v>11</v>
      </c>
      <c r="AC304" s="1"/>
      <c r="AE304" s="65"/>
    </row>
    <row r="305" spans="1:31" x14ac:dyDescent="0.2">
      <c r="A305" s="40"/>
      <c r="B305" s="309" t="s">
        <v>660</v>
      </c>
      <c r="C305" s="293"/>
      <c r="D305" s="293"/>
      <c r="E305" s="294" t="s">
        <v>37</v>
      </c>
      <c r="F305" s="295"/>
      <c r="G305" s="156">
        <f>SUMIF(E203:E216,"=ELSCI",G203:G216)</f>
        <v>0</v>
      </c>
      <c r="H305" s="126">
        <f>SUMIF(E203:E216,"=ELSCI",H203:H216)</f>
        <v>0</v>
      </c>
      <c r="I305" s="134">
        <f>SUMIF(E203:E216,"=ELSCI",I203:I216)</f>
        <v>0</v>
      </c>
      <c r="J305" s="134">
        <f>SUMIF(E203:E216,"=ELSCI",J203:J216)</f>
        <v>0</v>
      </c>
      <c r="K305" s="126">
        <f>SUMIF(E203:E216,"=ELSCI",K203:K216)</f>
        <v>0</v>
      </c>
      <c r="L305" s="158">
        <f>SUMIF(E203:E216,"=ELSCI",L203:L216)</f>
        <v>0</v>
      </c>
      <c r="M305" s="160">
        <f>SUMIF(E203:E216,"=ELSCI",M203:M216)</f>
        <v>0</v>
      </c>
      <c r="N305" s="127">
        <f>SUMIF(E203:E216,"=ELSCI",N203:N216)</f>
        <v>0</v>
      </c>
      <c r="O305" s="156">
        <f>SUMIF(E203:E216,"=ELSCI",O203:O216)</f>
        <v>0</v>
      </c>
      <c r="P305" s="158">
        <f>SUMIF(E203:E216,"=ELSCI",P203:P216)</f>
        <v>0</v>
      </c>
      <c r="Q305" s="160">
        <f>SUMIF(E203:E216,"=ELSCI",Q203:Q216)</f>
        <v>0</v>
      </c>
      <c r="R305" s="127">
        <f>SUMIF(E203:E216,"=ELSCI",R203:R216)</f>
        <v>0</v>
      </c>
      <c r="S305" s="156">
        <f>SUMIF(E203:E216,"=ELSCI",S203:S216)</f>
        <v>2</v>
      </c>
      <c r="T305" s="158">
        <f>SUMIF(E203:E216,"=ELSCI",T203:T216)</f>
        <v>3</v>
      </c>
      <c r="U305" s="160">
        <f>SUMIF(E203:E216,"=ELSCI",U203:U216)</f>
        <v>0</v>
      </c>
      <c r="V305" s="127">
        <f>SUMIF(E203:E216,"=ELSCI",V203:V216)</f>
        <v>0</v>
      </c>
      <c r="W305" s="156">
        <f>SUMIF(E203:E216,"=ELSCI",W203:W216)</f>
        <v>0</v>
      </c>
      <c r="X305" s="158">
        <f>SUMIF(E203:E216,"=ELSCI",X203:X216)</f>
        <v>0</v>
      </c>
      <c r="Y305" s="160">
        <f t="shared" si="48"/>
        <v>2</v>
      </c>
      <c r="Z305" s="127">
        <f t="shared" si="48"/>
        <v>3</v>
      </c>
      <c r="AA305" s="152">
        <f t="shared" si="49"/>
        <v>5</v>
      </c>
      <c r="AC305" s="1"/>
      <c r="AE305" s="65"/>
    </row>
    <row r="306" spans="1:31" x14ac:dyDescent="0.2">
      <c r="A306" s="40"/>
      <c r="B306" s="292" t="s">
        <v>20</v>
      </c>
      <c r="C306" s="293"/>
      <c r="D306" s="293"/>
      <c r="E306" s="294" t="s">
        <v>41</v>
      </c>
      <c r="F306" s="295"/>
      <c r="G306" s="197">
        <f>SUMIF(E203:E216,"=GRELS",G203:G216)</f>
        <v>2</v>
      </c>
      <c r="H306" s="198">
        <f>SUMIF(E203:E216,"=GRELS",H203:H216)</f>
        <v>1</v>
      </c>
      <c r="I306" s="185">
        <f>SUMIF(E203:E216,"=GRELS",I203:I216)</f>
        <v>0</v>
      </c>
      <c r="J306" s="185">
        <f>SUMIF(E203:E216,"=GRELS",J203:J216)</f>
        <v>0</v>
      </c>
      <c r="K306" s="198">
        <f>SUMIF(E203:E216,"=GRELS",K203:K216)</f>
        <v>0</v>
      </c>
      <c r="L306" s="199">
        <f>SUMIF(E203:E216,"=GRELS",L203:L216)</f>
        <v>0</v>
      </c>
      <c r="M306" s="200">
        <f>SUMIF(E203:E216,"=GRELS",M203:M216)</f>
        <v>0</v>
      </c>
      <c r="N306" s="201">
        <f>SUMIF(E203:E216,"=GRELS",N203:N216)</f>
        <v>1</v>
      </c>
      <c r="O306" s="197">
        <f>SUMIF(E203:E216,"=GRELS",O203:O216)</f>
        <v>0</v>
      </c>
      <c r="P306" s="199">
        <f>SUMIF(E203:E216,"=GRELS",P203:P216)</f>
        <v>0</v>
      </c>
      <c r="Q306" s="200">
        <f>SUMIF(E203:E216,"=GRELS",Q203:Q216)</f>
        <v>0</v>
      </c>
      <c r="R306" s="201">
        <f>SUMIF(E203:E216,"=GRELS",R203:R216)</f>
        <v>0</v>
      </c>
      <c r="S306" s="197">
        <f>SUMIF(E203:E216,"=GRELS",S203:S216)</f>
        <v>7</v>
      </c>
      <c r="T306" s="199">
        <f>SUMIF(E203:E216,"=GRELS",T203:T216)</f>
        <v>9</v>
      </c>
      <c r="U306" s="200">
        <f>SUMIF(E203:E216,"=GRELS",U203:U216)</f>
        <v>2</v>
      </c>
      <c r="V306" s="201">
        <f>SUMIF(E203:E216,"=GRELS",V203:V216)</f>
        <v>1</v>
      </c>
      <c r="W306" s="197">
        <f>SUMIF(E203:E216,"=GRELS",W203:W216)</f>
        <v>0</v>
      </c>
      <c r="X306" s="199">
        <f>SUMIF(E203:E216,"=GRELS",X203:X216)</f>
        <v>0</v>
      </c>
      <c r="Y306" s="200">
        <f t="shared" si="48"/>
        <v>11</v>
      </c>
      <c r="Z306" s="201">
        <f t="shared" si="48"/>
        <v>12</v>
      </c>
      <c r="AA306" s="152">
        <f t="shared" si="49"/>
        <v>23</v>
      </c>
      <c r="AC306" s="1"/>
      <c r="AE306" s="65"/>
    </row>
    <row r="307" spans="1:31" x14ac:dyDescent="0.2">
      <c r="A307" s="40"/>
      <c r="B307" s="272" t="s">
        <v>19</v>
      </c>
      <c r="C307" s="273"/>
      <c r="D307" s="274"/>
      <c r="E307" s="279" t="s">
        <v>43</v>
      </c>
      <c r="F307" s="304"/>
      <c r="G307" s="197">
        <f>SUMIF(E203:E216,"=GRENG",G203:G216)</f>
        <v>0</v>
      </c>
      <c r="H307" s="198">
        <f>SUMIF(E203:E216,"=GRENG",H203:H216)</f>
        <v>0</v>
      </c>
      <c r="I307" s="185">
        <f>SUMIF(E203:E216,"=GRENG",I203:I216)</f>
        <v>0</v>
      </c>
      <c r="J307" s="185">
        <f>SUMIF(E203:E216,"=GRENG",J203:J216)</f>
        <v>0</v>
      </c>
      <c r="K307" s="198">
        <f>SUMIF(E203:E216,"=GRENG",K203:K216)</f>
        <v>0</v>
      </c>
      <c r="L307" s="199">
        <f>SUMIF(E203:E216,"=GRENG",L203:L216)</f>
        <v>0</v>
      </c>
      <c r="M307" s="200">
        <f>SUMIF(E203:E216,"=GRENG",M203:M216)</f>
        <v>0</v>
      </c>
      <c r="N307" s="201">
        <f>SUMIF(E203:E216,"=GRENG",N203:N216)</f>
        <v>0</v>
      </c>
      <c r="O307" s="197">
        <f>SUMIF(E203:E216,"=GRENG",O203:O216)</f>
        <v>0</v>
      </c>
      <c r="P307" s="199">
        <f>SUMIF(E203:E216,"=GRENG",P203:P216)</f>
        <v>0</v>
      </c>
      <c r="Q307" s="200">
        <f>SUMIF(E203:E216,"=GRENG",Q203:Q216)</f>
        <v>0</v>
      </c>
      <c r="R307" s="201">
        <f>SUMIF(E203:E216,"=GRENG",R203:R216)</f>
        <v>0</v>
      </c>
      <c r="S307" s="197">
        <f>SUMIF(E203:E216,"=GRENG",S203:S216)</f>
        <v>0</v>
      </c>
      <c r="T307" s="199">
        <f>SUMIF(E203:E216,"=GRENG",T203:T216)</f>
        <v>0</v>
      </c>
      <c r="U307" s="200">
        <f>SUMIF(E203:E216,"=GRENG",U203:U216)</f>
        <v>0</v>
      </c>
      <c r="V307" s="201">
        <f>SUMIF(E203:E216,"=GRENG",V203:V216)</f>
        <v>0</v>
      </c>
      <c r="W307" s="197">
        <f>SUMIF(E203:E216,"=GRENG",W203:W216)</f>
        <v>1</v>
      </c>
      <c r="X307" s="199">
        <f>SUMIF(E203:E216,"=GRENG",X203:X216)</f>
        <v>0</v>
      </c>
      <c r="Y307" s="200">
        <f t="shared" si="48"/>
        <v>1</v>
      </c>
      <c r="Z307" s="201">
        <f t="shared" si="48"/>
        <v>0</v>
      </c>
      <c r="AA307" s="152">
        <f t="shared" si="49"/>
        <v>1</v>
      </c>
      <c r="AC307" s="1"/>
      <c r="AE307" s="65"/>
    </row>
    <row r="308" spans="1:31" x14ac:dyDescent="0.2">
      <c r="A308" s="40"/>
      <c r="B308" s="292" t="s">
        <v>21</v>
      </c>
      <c r="C308" s="293"/>
      <c r="D308" s="293"/>
      <c r="E308" s="294" t="s">
        <v>42</v>
      </c>
      <c r="F308" s="295"/>
      <c r="G308" s="197">
        <f>SUMIF(E203:E216,"=GRHSS",G203:G216)</f>
        <v>0</v>
      </c>
      <c r="H308" s="198">
        <f>SUMIF(E203:E216,"=GRHSS",H203:H216)</f>
        <v>0</v>
      </c>
      <c r="I308" s="185">
        <f>SUMIF(E203:E216,"=GRHSS",I203:I216)</f>
        <v>0</v>
      </c>
      <c r="J308" s="185">
        <f>SUMIF(E203:E216,"=GRHSS",J203:J216)</f>
        <v>0</v>
      </c>
      <c r="K308" s="198">
        <f>SUMIF(E203:E216,"=GRHSS",K203:K216)</f>
        <v>0</v>
      </c>
      <c r="L308" s="199">
        <f>SUMIF(E203:E216,"=GRHSS",L203:L216)</f>
        <v>0</v>
      </c>
      <c r="M308" s="200">
        <f>SUMIF(E203:E216,"=GRHSS",M203:M216)</f>
        <v>0</v>
      </c>
      <c r="N308" s="201">
        <f>SUMIF(E203:E216,"=GRHSS",N203:N216)</f>
        <v>0</v>
      </c>
      <c r="O308" s="197">
        <f>SUMIF(E203:E216,"=GRHSS",O203:O216)</f>
        <v>0</v>
      </c>
      <c r="P308" s="199">
        <f>SUMIF(E203:E216,"=GRHSS",P203:P216)</f>
        <v>0</v>
      </c>
      <c r="Q308" s="200">
        <f>SUMIF(E203:E216,"=GRHSS",Q203:Q216)</f>
        <v>0</v>
      </c>
      <c r="R308" s="201">
        <f>SUMIF(E203:E216,"=GRHSS",R203:R216)</f>
        <v>0</v>
      </c>
      <c r="S308" s="197">
        <f>SUMIF(E203:E216,"=GRHSS",S203:S216)</f>
        <v>0</v>
      </c>
      <c r="T308" s="199">
        <f>SUMIF(E203:E216,"=GRHSS",T203:T216)</f>
        <v>0</v>
      </c>
      <c r="U308" s="200">
        <f>SUMIF(E203:E216,"=GRHSS",U203:U216)</f>
        <v>0</v>
      </c>
      <c r="V308" s="201">
        <f>SUMIF(E203:E216,"=GRHSS",V203:V216)</f>
        <v>0</v>
      </c>
      <c r="W308" s="197">
        <f>SUMIF(E203:E216,"=GRHSS",W203:W216)</f>
        <v>0</v>
      </c>
      <c r="X308" s="199">
        <f>SUMIF(E203:E216,"=GRHSS",X203:X216)</f>
        <v>0</v>
      </c>
      <c r="Y308" s="200">
        <f t="shared" si="48"/>
        <v>0</v>
      </c>
      <c r="Z308" s="201">
        <f t="shared" si="48"/>
        <v>0</v>
      </c>
      <c r="AA308" s="152">
        <f t="shared" si="49"/>
        <v>0</v>
      </c>
      <c r="AC308" s="1"/>
      <c r="AE308" s="65"/>
    </row>
    <row r="309" spans="1:31" x14ac:dyDescent="0.2">
      <c r="A309" s="40"/>
      <c r="B309" s="272" t="s">
        <v>22</v>
      </c>
      <c r="C309" s="273"/>
      <c r="D309" s="274"/>
      <c r="E309" s="279" t="s">
        <v>45</v>
      </c>
      <c r="F309" s="304"/>
      <c r="G309" s="156">
        <f>SUMIF(E203:E216,"=GRNUR",G203:G216)</f>
        <v>0</v>
      </c>
      <c r="H309" s="126">
        <f>SUMIF(E203:E216,"=GRNUR",H203:H216)</f>
        <v>0</v>
      </c>
      <c r="I309" s="134">
        <f>SUMIF(E203:E216,"=GRNUR",I203:I216)</f>
        <v>0</v>
      </c>
      <c r="J309" s="134">
        <f>SUMIF(E203:E216,"=GRNUR",J203:J216)</f>
        <v>0</v>
      </c>
      <c r="K309" s="126">
        <f>SUMIF(E203:E216,"=GRNUR",K203:K216)</f>
        <v>0</v>
      </c>
      <c r="L309" s="158">
        <f>SUMIF(E203:E216,"=GRNUR",L203:L216)</f>
        <v>0</v>
      </c>
      <c r="M309" s="160">
        <f>SUMIF(E203:E216,"=GRNUR",M203:M216)</f>
        <v>0</v>
      </c>
      <c r="N309" s="127">
        <f>SUMIF(E203:E216,"=GRNUR",N203:N216)</f>
        <v>1</v>
      </c>
      <c r="O309" s="156">
        <f>SUMIF(E203:E216,"=GRNUR",O203:O216)</f>
        <v>0</v>
      </c>
      <c r="P309" s="158">
        <f>SUMIF(E203:E216,"=GRNUR",P203:P216)</f>
        <v>0</v>
      </c>
      <c r="Q309" s="160">
        <f>SUMIF(E203:E216,"=GRNUR",Q203:Q216)</f>
        <v>0</v>
      </c>
      <c r="R309" s="127">
        <f>SUMIF(E203:E216,"=GRNUR",R203:R216)</f>
        <v>0</v>
      </c>
      <c r="S309" s="156">
        <f>SUMIF(E203:E216,"=GRNUR",S203:S216)</f>
        <v>1</v>
      </c>
      <c r="T309" s="158">
        <f>SUMIF(E203:E216,"=GRNUR",T203:T216)</f>
        <v>2</v>
      </c>
      <c r="U309" s="160">
        <f>SUMIF(E203:E216,"=GRNUR",U203:U216)</f>
        <v>0</v>
      </c>
      <c r="V309" s="127">
        <f>SUMIF(E203:E216,"=GRNUR",V203:V216)</f>
        <v>0</v>
      </c>
      <c r="W309" s="156">
        <f>SUMIF(E203:E216,"=GRNUR",W203:W216)</f>
        <v>0</v>
      </c>
      <c r="X309" s="158">
        <f>SUMIF(E203:E216,"=GRNUR",X203:X216)</f>
        <v>0</v>
      </c>
      <c r="Y309" s="160">
        <f t="shared" si="48"/>
        <v>1</v>
      </c>
      <c r="Z309" s="127">
        <f t="shared" si="48"/>
        <v>3</v>
      </c>
      <c r="AA309" s="152">
        <f t="shared" si="49"/>
        <v>4</v>
      </c>
      <c r="AC309" s="1"/>
      <c r="AE309" s="65"/>
    </row>
    <row r="310" spans="1:31" x14ac:dyDescent="0.2">
      <c r="A310" s="40"/>
      <c r="B310" s="288" t="s">
        <v>123</v>
      </c>
      <c r="C310" s="289"/>
      <c r="D310" s="289"/>
      <c r="E310" s="305" t="s">
        <v>122</v>
      </c>
      <c r="F310" s="291"/>
      <c r="G310" s="46">
        <f>SUMIF(E203:E216,"=LABOR",G203:G216)</f>
        <v>0</v>
      </c>
      <c r="H310" s="15">
        <f>SUMIF(E203:E216,"=LABOR",H203:H216)</f>
        <v>1</v>
      </c>
      <c r="I310" s="137">
        <f>SUMIF(E203:E216,"=LABOR",I203:I216)</f>
        <v>1</v>
      </c>
      <c r="J310" s="137">
        <f>SUMIF(E203:E216,"=LABOR",J203:J216)</f>
        <v>4</v>
      </c>
      <c r="K310" s="15">
        <f>SUMIF(E203:E216,"=LABOR",K203:K216)</f>
        <v>0</v>
      </c>
      <c r="L310" s="81">
        <f>SUMIF(E203:E216,"=LABOR",L203:L216)</f>
        <v>0</v>
      </c>
      <c r="M310" s="27">
        <f>SUMIF(E203:E216,"=LABOR",M203:M216)</f>
        <v>0</v>
      </c>
      <c r="N310" s="17">
        <f>SUMIF(E203:E216,"=LABOR",N203:N216)</f>
        <v>1</v>
      </c>
      <c r="O310" s="46">
        <f>SUMIF(E203:E216,"=LABOR",O203:O216)</f>
        <v>0</v>
      </c>
      <c r="P310" s="81">
        <f>SUMIF(E203:E216,"=LABOR",P203:P216)</f>
        <v>0</v>
      </c>
      <c r="Q310" s="27">
        <f>SUMIF(E203:E216,"=LABOR",Q203:Q216)</f>
        <v>0</v>
      </c>
      <c r="R310" s="17">
        <f>SUMIF(E203:E216,"=LABOR",R203:R216)</f>
        <v>4</v>
      </c>
      <c r="S310" s="46">
        <f>SUMIF(E203:E216,"=LABOR",S203:S216)</f>
        <v>3</v>
      </c>
      <c r="T310" s="81">
        <f>SUMIF(E203:E216,"=LABOR",T203:T216)</f>
        <v>6</v>
      </c>
      <c r="U310" s="27">
        <f>SUMIF(E203:E216,"=LABOR",U203:U216)</f>
        <v>1</v>
      </c>
      <c r="V310" s="17">
        <f>SUMIF(E203:E216,"=LABOR",V203:V216)</f>
        <v>1</v>
      </c>
      <c r="W310" s="46">
        <f>SUMIF(E203:E216,"=LABOR",W203:W216)</f>
        <v>0</v>
      </c>
      <c r="X310" s="81">
        <f>SUMIF(E203:E216,"=LABOR",X203:X216)</f>
        <v>0</v>
      </c>
      <c r="Y310" s="27">
        <f t="shared" si="48"/>
        <v>5</v>
      </c>
      <c r="Z310" s="17">
        <f t="shared" si="48"/>
        <v>17</v>
      </c>
      <c r="AA310" s="114">
        <f t="shared" si="49"/>
        <v>22</v>
      </c>
      <c r="AC310" s="1"/>
      <c r="AE310" s="65"/>
    </row>
    <row r="311" spans="1:31" x14ac:dyDescent="0.2">
      <c r="A311" s="40"/>
      <c r="B311" s="31" t="s">
        <v>25</v>
      </c>
      <c r="D311" s="40"/>
      <c r="F311" s="1"/>
      <c r="G311">
        <f>SUM(G302:G310)</f>
        <v>3</v>
      </c>
      <c r="H311">
        <f t="shared" ref="H311:AA311" si="50">SUM(H302:H310)</f>
        <v>2</v>
      </c>
      <c r="I311">
        <f t="shared" si="50"/>
        <v>4</v>
      </c>
      <c r="J311">
        <f t="shared" si="50"/>
        <v>5</v>
      </c>
      <c r="K311">
        <f t="shared" si="50"/>
        <v>0</v>
      </c>
      <c r="L311">
        <f t="shared" si="50"/>
        <v>0</v>
      </c>
      <c r="M311">
        <f t="shared" si="50"/>
        <v>1</v>
      </c>
      <c r="N311">
        <f t="shared" si="50"/>
        <v>3</v>
      </c>
      <c r="O311">
        <f t="shared" si="50"/>
        <v>0</v>
      </c>
      <c r="P311">
        <f t="shared" si="50"/>
        <v>0</v>
      </c>
      <c r="Q311">
        <f t="shared" si="50"/>
        <v>0</v>
      </c>
      <c r="R311">
        <f t="shared" si="50"/>
        <v>5</v>
      </c>
      <c r="S311">
        <f t="shared" si="50"/>
        <v>24</v>
      </c>
      <c r="T311">
        <f t="shared" si="50"/>
        <v>36</v>
      </c>
      <c r="U311">
        <f t="shared" si="50"/>
        <v>5</v>
      </c>
      <c r="V311">
        <f t="shared" si="50"/>
        <v>2</v>
      </c>
      <c r="W311">
        <f t="shared" si="50"/>
        <v>2</v>
      </c>
      <c r="X311">
        <f t="shared" si="50"/>
        <v>0</v>
      </c>
      <c r="Y311">
        <f t="shared" si="50"/>
        <v>39</v>
      </c>
      <c r="Z311">
        <f t="shared" si="50"/>
        <v>53</v>
      </c>
      <c r="AA311">
        <f t="shared" si="50"/>
        <v>92</v>
      </c>
      <c r="AC311" s="1"/>
      <c r="AE311" s="65"/>
    </row>
  </sheetData>
  <mergeCells count="199">
    <mergeCell ref="B305:D305"/>
    <mergeCell ref="E305:F305"/>
    <mergeCell ref="B303:D303"/>
    <mergeCell ref="E303:F303"/>
    <mergeCell ref="B251:D251"/>
    <mergeCell ref="E251:F251"/>
    <mergeCell ref="B271:D271"/>
    <mergeCell ref="E271:F271"/>
    <mergeCell ref="B267:D267"/>
    <mergeCell ref="E267:F267"/>
    <mergeCell ref="B284:D284"/>
    <mergeCell ref="E284:F284"/>
    <mergeCell ref="B304:D304"/>
    <mergeCell ref="E304:F304"/>
    <mergeCell ref="B306:D306"/>
    <mergeCell ref="E306:F306"/>
    <mergeCell ref="B307:D307"/>
    <mergeCell ref="E307:F307"/>
    <mergeCell ref="B308:D308"/>
    <mergeCell ref="E308:F308"/>
    <mergeCell ref="B309:D309"/>
    <mergeCell ref="E309:F309"/>
    <mergeCell ref="B310:D310"/>
    <mergeCell ref="E310:F310"/>
    <mergeCell ref="W300:X300"/>
    <mergeCell ref="Y300:Z300"/>
    <mergeCell ref="B302:D302"/>
    <mergeCell ref="E302:F302"/>
    <mergeCell ref="O300:P300"/>
    <mergeCell ref="Q300:R300"/>
    <mergeCell ref="S300:T300"/>
    <mergeCell ref="U300:V300"/>
    <mergeCell ref="G300:H300"/>
    <mergeCell ref="I300:J300"/>
    <mergeCell ref="K300:L300"/>
    <mergeCell ref="M300:N300"/>
    <mergeCell ref="W294:X294"/>
    <mergeCell ref="Y294:Z294"/>
    <mergeCell ref="B296:D296"/>
    <mergeCell ref="E296:F296"/>
    <mergeCell ref="O294:P294"/>
    <mergeCell ref="Q294:R294"/>
    <mergeCell ref="S294:T294"/>
    <mergeCell ref="U294:V294"/>
    <mergeCell ref="G294:H294"/>
    <mergeCell ref="I294:J294"/>
    <mergeCell ref="K294:L294"/>
    <mergeCell ref="M294:N294"/>
    <mergeCell ref="B289:D289"/>
    <mergeCell ref="E289:F289"/>
    <mergeCell ref="B290:D290"/>
    <mergeCell ref="E290:F290"/>
    <mergeCell ref="B287:D287"/>
    <mergeCell ref="E287:F287"/>
    <mergeCell ref="B288:D288"/>
    <mergeCell ref="E288:F288"/>
    <mergeCell ref="B285:D285"/>
    <mergeCell ref="E285:F285"/>
    <mergeCell ref="B286:D286"/>
    <mergeCell ref="E286:F286"/>
    <mergeCell ref="B282:D282"/>
    <mergeCell ref="E282:F282"/>
    <mergeCell ref="B283:D283"/>
    <mergeCell ref="E283:F283"/>
    <mergeCell ref="S280:T280"/>
    <mergeCell ref="U280:V280"/>
    <mergeCell ref="W280:X280"/>
    <mergeCell ref="Y280:Z280"/>
    <mergeCell ref="K280:L280"/>
    <mergeCell ref="M280:N280"/>
    <mergeCell ref="O280:P280"/>
    <mergeCell ref="Q280:R280"/>
    <mergeCell ref="B276:D276"/>
    <mergeCell ref="E276:F276"/>
    <mergeCell ref="G280:H280"/>
    <mergeCell ref="I280:J280"/>
    <mergeCell ref="B274:D274"/>
    <mergeCell ref="E274:F274"/>
    <mergeCell ref="B275:D275"/>
    <mergeCell ref="E275:F275"/>
    <mergeCell ref="B270:D270"/>
    <mergeCell ref="E270:F270"/>
    <mergeCell ref="B273:D273"/>
    <mergeCell ref="E273:F273"/>
    <mergeCell ref="B268:D268"/>
    <mergeCell ref="E268:F268"/>
    <mergeCell ref="B269:D269"/>
    <mergeCell ref="E269:F269"/>
    <mergeCell ref="B272:D272"/>
    <mergeCell ref="E272:F272"/>
    <mergeCell ref="B265:D265"/>
    <mergeCell ref="E265:F265"/>
    <mergeCell ref="B266:D266"/>
    <mergeCell ref="E266:F266"/>
    <mergeCell ref="S263:T263"/>
    <mergeCell ref="U263:V263"/>
    <mergeCell ref="W263:X263"/>
    <mergeCell ref="Y263:Z263"/>
    <mergeCell ref="K263:L263"/>
    <mergeCell ref="M263:N263"/>
    <mergeCell ref="O263:P263"/>
    <mergeCell ref="Q263:R263"/>
    <mergeCell ref="B259:D259"/>
    <mergeCell ref="E259:F259"/>
    <mergeCell ref="G263:H263"/>
    <mergeCell ref="I263:J263"/>
    <mergeCell ref="B257:D257"/>
    <mergeCell ref="E257:F257"/>
    <mergeCell ref="B258:D258"/>
    <mergeCell ref="E258:F258"/>
    <mergeCell ref="B254:D254"/>
    <mergeCell ref="E254:F254"/>
    <mergeCell ref="B255:D255"/>
    <mergeCell ref="E255:F255"/>
    <mergeCell ref="B252:D252"/>
    <mergeCell ref="E252:F252"/>
    <mergeCell ref="B253:D253"/>
    <mergeCell ref="E253:F253"/>
    <mergeCell ref="B256:D256"/>
    <mergeCell ref="E256:F256"/>
    <mergeCell ref="B249:D249"/>
    <mergeCell ref="E249:F249"/>
    <mergeCell ref="B250:D250"/>
    <mergeCell ref="E250:F250"/>
    <mergeCell ref="Q247:R247"/>
    <mergeCell ref="S247:T247"/>
    <mergeCell ref="U247:V247"/>
    <mergeCell ref="W247:X247"/>
    <mergeCell ref="I247:J247"/>
    <mergeCell ref="K247:L247"/>
    <mergeCell ref="M247:N247"/>
    <mergeCell ref="O247:P247"/>
    <mergeCell ref="C234:F234"/>
    <mergeCell ref="C235:F235"/>
    <mergeCell ref="C236:F236"/>
    <mergeCell ref="G247:H247"/>
    <mergeCell ref="C232:F232"/>
    <mergeCell ref="C233:F233"/>
    <mergeCell ref="W201:X201"/>
    <mergeCell ref="Y201:Z201"/>
    <mergeCell ref="G230:H230"/>
    <mergeCell ref="I230:J230"/>
    <mergeCell ref="K230:L230"/>
    <mergeCell ref="M230:N230"/>
    <mergeCell ref="O230:P230"/>
    <mergeCell ref="Q230:R230"/>
    <mergeCell ref="S230:T230"/>
    <mergeCell ref="U230:V230"/>
    <mergeCell ref="Y247:Z247"/>
    <mergeCell ref="Y191:Z191"/>
    <mergeCell ref="S201:T201"/>
    <mergeCell ref="U201:V201"/>
    <mergeCell ref="W230:X230"/>
    <mergeCell ref="Y230:Z230"/>
    <mergeCell ref="G201:H201"/>
    <mergeCell ref="I201:J201"/>
    <mergeCell ref="K201:L201"/>
    <mergeCell ref="M201:N201"/>
    <mergeCell ref="O201:P201"/>
    <mergeCell ref="Q201:R201"/>
    <mergeCell ref="G191:H191"/>
    <mergeCell ref="I191:J191"/>
    <mergeCell ref="K191:L191"/>
    <mergeCell ref="M191:N191"/>
    <mergeCell ref="O191:P191"/>
    <mergeCell ref="Q191:R191"/>
    <mergeCell ref="S191:T191"/>
    <mergeCell ref="U191:V191"/>
    <mergeCell ref="W191:X191"/>
    <mergeCell ref="W100:X100"/>
    <mergeCell ref="Y100:Z100"/>
    <mergeCell ref="G159:H159"/>
    <mergeCell ref="I159:J159"/>
    <mergeCell ref="K159:L159"/>
    <mergeCell ref="M159:N159"/>
    <mergeCell ref="O159:P159"/>
    <mergeCell ref="Q159:R159"/>
    <mergeCell ref="S159:T159"/>
    <mergeCell ref="U159:V159"/>
    <mergeCell ref="O100:P100"/>
    <mergeCell ref="Q100:R100"/>
    <mergeCell ref="S100:T100"/>
    <mergeCell ref="U100:V100"/>
    <mergeCell ref="G100:H100"/>
    <mergeCell ref="I100:J100"/>
    <mergeCell ref="K100:L100"/>
    <mergeCell ref="M100:N100"/>
    <mergeCell ref="W159:X159"/>
    <mergeCell ref="Y159:Z159"/>
    <mergeCell ref="G5:H5"/>
    <mergeCell ref="I5:J5"/>
    <mergeCell ref="K5:L5"/>
    <mergeCell ref="M5:N5"/>
    <mergeCell ref="Y5:Z5"/>
    <mergeCell ref="Q5:R5"/>
    <mergeCell ref="S5:T5"/>
    <mergeCell ref="U5:V5"/>
    <mergeCell ref="W5:X5"/>
    <mergeCell ref="O5:P5"/>
  </mergeCells>
  <phoneticPr fontId="7" type="noConversion"/>
  <pageMargins left="0.75" right="0.75" top="1" bottom="1" header="0.5" footer="0.5"/>
  <pageSetup scale="53" orientation="landscape" r:id="rId1"/>
  <headerFooter alignWithMargins="0"/>
  <rowBreaks count="3" manualBreakCount="3">
    <brk id="95" max="16383" man="1"/>
    <brk id="154" max="16383" man="1"/>
    <brk id="22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349"/>
  <sheetViews>
    <sheetView tabSelected="1" zoomScale="75" zoomScaleNormal="75" workbookViewId="0"/>
  </sheetViews>
  <sheetFormatPr defaultRowHeight="12.75" x14ac:dyDescent="0.2"/>
  <cols>
    <col min="1" max="1" width="8.7109375" style="40" customWidth="1"/>
    <col min="2" max="2" width="30.7109375" customWidth="1"/>
    <col min="3" max="3" width="7.7109375" customWidth="1"/>
    <col min="4" max="4" width="14.7109375" style="40" customWidth="1"/>
    <col min="5" max="5" width="7.7109375" customWidth="1"/>
    <col min="6" max="6" width="5.7109375" style="1" customWidth="1"/>
    <col min="7" max="7" width="6.28515625" customWidth="1"/>
    <col min="8" max="8" width="8.28515625" customWidth="1"/>
    <col min="9" max="9" width="6.28515625" customWidth="1"/>
    <col min="10" max="10" width="8.28515625" customWidth="1"/>
    <col min="11" max="11" width="6.28515625" customWidth="1"/>
    <col min="12" max="12" width="8.28515625" customWidth="1"/>
    <col min="13" max="13" width="6.28515625" customWidth="1"/>
    <col min="14" max="14" width="8.28515625" customWidth="1"/>
    <col min="15" max="15" width="6.140625" customWidth="1"/>
    <col min="16" max="16" width="8.28515625" customWidth="1"/>
    <col min="17" max="17" width="6.28515625" customWidth="1"/>
    <col min="18" max="18" width="8.28515625" customWidth="1"/>
    <col min="19" max="19" width="6.28515625" customWidth="1"/>
    <col min="20" max="20" width="8.28515625" customWidth="1"/>
    <col min="21" max="21" width="6.28515625" customWidth="1"/>
    <col min="22" max="22" width="8.28515625" customWidth="1"/>
    <col min="23" max="23" width="6.28515625" customWidth="1"/>
    <col min="24" max="24" width="8.28515625" customWidth="1"/>
    <col min="25" max="25" width="6.28515625" customWidth="1"/>
    <col min="26" max="26" width="8.28515625" customWidth="1"/>
    <col min="27" max="27" width="7.7109375" customWidth="1"/>
    <col min="29" max="29" width="7.7109375" style="1" customWidth="1"/>
    <col min="30" max="30" width="5.7109375" customWidth="1"/>
    <col min="31" max="31" width="5.7109375" style="65" customWidth="1"/>
  </cols>
  <sheetData>
    <row r="1" spans="1:31" x14ac:dyDescent="0.2">
      <c r="A1" s="2" t="s">
        <v>7</v>
      </c>
      <c r="C1" s="1"/>
      <c r="E1" s="1"/>
      <c r="AC1" s="20"/>
    </row>
    <row r="2" spans="1:31" x14ac:dyDescent="0.2">
      <c r="A2" s="2" t="s">
        <v>423</v>
      </c>
      <c r="C2" s="1"/>
      <c r="E2" s="1"/>
      <c r="AC2" s="20"/>
    </row>
    <row r="3" spans="1:31" x14ac:dyDescent="0.2">
      <c r="A3" s="2" t="s">
        <v>664</v>
      </c>
      <c r="E3" s="1"/>
      <c r="AC3" s="20"/>
    </row>
    <row r="4" spans="1:31" x14ac:dyDescent="0.2">
      <c r="A4" s="2"/>
      <c r="C4" s="2" t="s">
        <v>13</v>
      </c>
      <c r="E4" s="1"/>
      <c r="AC4" s="20"/>
    </row>
    <row r="5" spans="1:31" x14ac:dyDescent="0.2">
      <c r="C5" s="1"/>
      <c r="E5" s="1"/>
      <c r="G5" s="253" t="s">
        <v>8</v>
      </c>
      <c r="H5" s="253"/>
      <c r="I5" s="253" t="s">
        <v>10</v>
      </c>
      <c r="J5" s="253"/>
      <c r="K5" s="253" t="s">
        <v>9</v>
      </c>
      <c r="L5" s="253"/>
      <c r="M5" s="253" t="s">
        <v>118</v>
      </c>
      <c r="N5" s="253"/>
      <c r="O5" s="254" t="s">
        <v>119</v>
      </c>
      <c r="P5" s="255"/>
      <c r="Q5" s="253" t="s">
        <v>3</v>
      </c>
      <c r="R5" s="253"/>
      <c r="S5" s="253" t="s">
        <v>4</v>
      </c>
      <c r="T5" s="253"/>
      <c r="U5" s="253" t="s">
        <v>5</v>
      </c>
      <c r="V5" s="253"/>
      <c r="W5" s="254" t="s">
        <v>88</v>
      </c>
      <c r="X5" s="255"/>
      <c r="Y5" s="253" t="s">
        <v>12</v>
      </c>
      <c r="Z5" s="253"/>
      <c r="AC5" s="20"/>
    </row>
    <row r="6" spans="1:31" x14ac:dyDescent="0.2">
      <c r="A6" s="3" t="s">
        <v>87</v>
      </c>
      <c r="B6" s="4" t="s">
        <v>50</v>
      </c>
      <c r="C6" s="5" t="s">
        <v>2</v>
      </c>
      <c r="D6" s="41" t="s">
        <v>51</v>
      </c>
      <c r="E6" s="5" t="s">
        <v>32</v>
      </c>
      <c r="F6" s="233" t="s">
        <v>33</v>
      </c>
      <c r="G6" s="33" t="s">
        <v>0</v>
      </c>
      <c r="H6" s="33" t="s">
        <v>6</v>
      </c>
      <c r="I6" s="33" t="s">
        <v>0</v>
      </c>
      <c r="J6" s="33" t="s">
        <v>6</v>
      </c>
      <c r="K6" s="33" t="s">
        <v>0</v>
      </c>
      <c r="L6" s="33" t="s">
        <v>6</v>
      </c>
      <c r="M6" s="33" t="s">
        <v>0</v>
      </c>
      <c r="N6" s="33" t="s">
        <v>6</v>
      </c>
      <c r="O6" s="33" t="s">
        <v>0</v>
      </c>
      <c r="P6" s="33" t="s">
        <v>6</v>
      </c>
      <c r="Q6" s="33" t="s">
        <v>0</v>
      </c>
      <c r="R6" s="33" t="s">
        <v>6</v>
      </c>
      <c r="S6" s="33" t="s">
        <v>0</v>
      </c>
      <c r="T6" s="33" t="s">
        <v>6</v>
      </c>
      <c r="U6" s="33" t="s">
        <v>0</v>
      </c>
      <c r="V6" s="33" t="s">
        <v>6</v>
      </c>
      <c r="W6" s="33" t="s">
        <v>0</v>
      </c>
      <c r="X6" s="33" t="s">
        <v>6</v>
      </c>
      <c r="Y6" s="33" t="s">
        <v>0</v>
      </c>
      <c r="Z6" s="33" t="s">
        <v>6</v>
      </c>
      <c r="AA6" s="32" t="s">
        <v>1</v>
      </c>
      <c r="AC6" s="78" t="s">
        <v>106</v>
      </c>
      <c r="AD6" s="86" t="s">
        <v>115</v>
      </c>
      <c r="AE6" s="40" t="s">
        <v>116</v>
      </c>
    </row>
    <row r="7" spans="1:31" s="19" customFormat="1" x14ac:dyDescent="0.2">
      <c r="A7" s="248" t="s">
        <v>693</v>
      </c>
      <c r="B7" s="11" t="s">
        <v>666</v>
      </c>
      <c r="C7" s="77" t="s">
        <v>499</v>
      </c>
      <c r="D7" s="11" t="s">
        <v>665</v>
      </c>
      <c r="E7" s="119" t="s">
        <v>37</v>
      </c>
      <c r="F7" s="13" t="s">
        <v>126</v>
      </c>
      <c r="G7" s="47"/>
      <c r="H7" s="11"/>
      <c r="I7" s="11"/>
      <c r="J7" s="11"/>
      <c r="K7" s="11"/>
      <c r="L7" s="11"/>
      <c r="M7" s="11"/>
      <c r="N7" s="11"/>
      <c r="O7" s="11"/>
      <c r="P7" s="11"/>
      <c r="Q7" s="11"/>
      <c r="R7" s="11"/>
      <c r="S7" s="11">
        <v>1</v>
      </c>
      <c r="T7" s="11">
        <v>1</v>
      </c>
      <c r="U7" s="11"/>
      <c r="V7" s="11"/>
      <c r="W7" s="11"/>
      <c r="X7" s="13"/>
      <c r="Y7" s="25">
        <f>G7+I7+K7+M7+O7+Q7+S7+U7+W7</f>
        <v>1</v>
      </c>
      <c r="Z7" s="13">
        <f>H7+J7+L7+N7+P7+R7+T7+V7+X7</f>
        <v>1</v>
      </c>
      <c r="AA7" s="19">
        <f t="shared" ref="AA7:AA39" si="0">SUM(Y7:Z7)</f>
        <v>2</v>
      </c>
      <c r="AC7" s="20" t="s">
        <v>89</v>
      </c>
      <c r="AD7" s="19">
        <f>SUM(AA7:AA9)</f>
        <v>81</v>
      </c>
      <c r="AE7" s="83" t="s">
        <v>80</v>
      </c>
    </row>
    <row r="8" spans="1:31" s="19" customFormat="1" x14ac:dyDescent="0.2">
      <c r="A8" s="249" t="s">
        <v>403</v>
      </c>
      <c r="B8" s="6" t="s">
        <v>125</v>
      </c>
      <c r="C8" s="7" t="s">
        <v>499</v>
      </c>
      <c r="D8" s="6" t="s">
        <v>124</v>
      </c>
      <c r="E8" s="120" t="s">
        <v>37</v>
      </c>
      <c r="F8" s="14" t="s">
        <v>126</v>
      </c>
      <c r="G8" s="45"/>
      <c r="H8" s="6"/>
      <c r="I8" s="6"/>
      <c r="J8" s="6"/>
      <c r="K8" s="6"/>
      <c r="L8" s="6"/>
      <c r="M8" s="6"/>
      <c r="N8" s="6">
        <v>2</v>
      </c>
      <c r="O8" s="6"/>
      <c r="P8" s="6"/>
      <c r="Q8" s="6">
        <v>1</v>
      </c>
      <c r="R8" s="6"/>
      <c r="S8" s="6">
        <v>8</v>
      </c>
      <c r="T8" s="6">
        <v>3</v>
      </c>
      <c r="U8" s="6">
        <v>1</v>
      </c>
      <c r="V8" s="6"/>
      <c r="W8" s="6"/>
      <c r="X8" s="14"/>
      <c r="Y8" s="26">
        <f t="shared" ref="Y8:Y73" si="1">G8+I8+K8+M8+O8+Q8+S8+U8+W8</f>
        <v>10</v>
      </c>
      <c r="Z8" s="14">
        <f t="shared" ref="Z8:Z73" si="2">H8+J8+L8+N8+P8+R8+T8+V8+X8</f>
        <v>5</v>
      </c>
      <c r="AA8" s="19">
        <f t="shared" si="0"/>
        <v>15</v>
      </c>
      <c r="AC8" s="20" t="s">
        <v>89</v>
      </c>
      <c r="AE8" s="84"/>
    </row>
    <row r="9" spans="1:31" s="19" customFormat="1" x14ac:dyDescent="0.2">
      <c r="A9" s="249" t="s">
        <v>404</v>
      </c>
      <c r="B9" s="6" t="s">
        <v>128</v>
      </c>
      <c r="C9" s="7" t="s">
        <v>499</v>
      </c>
      <c r="D9" s="6" t="s">
        <v>127</v>
      </c>
      <c r="E9" s="120" t="s">
        <v>37</v>
      </c>
      <c r="F9" s="14" t="s">
        <v>126</v>
      </c>
      <c r="G9" s="45"/>
      <c r="H9" s="6"/>
      <c r="I9" s="6"/>
      <c r="J9" s="6"/>
      <c r="K9" s="6"/>
      <c r="L9" s="6"/>
      <c r="M9" s="6"/>
      <c r="N9" s="6">
        <v>1</v>
      </c>
      <c r="O9" s="6"/>
      <c r="P9" s="6"/>
      <c r="Q9" s="6">
        <v>1</v>
      </c>
      <c r="R9" s="6">
        <v>6</v>
      </c>
      <c r="S9" s="6">
        <v>4</v>
      </c>
      <c r="T9" s="6">
        <v>46</v>
      </c>
      <c r="U9" s="6"/>
      <c r="V9" s="6">
        <v>1</v>
      </c>
      <c r="W9" s="6"/>
      <c r="X9" s="14">
        <v>5</v>
      </c>
      <c r="Y9" s="26">
        <f t="shared" si="1"/>
        <v>5</v>
      </c>
      <c r="Z9" s="14">
        <f t="shared" si="2"/>
        <v>59</v>
      </c>
      <c r="AA9" s="19">
        <f t="shared" si="0"/>
        <v>64</v>
      </c>
      <c r="AC9" s="20" t="s">
        <v>89</v>
      </c>
      <c r="AD9" s="64"/>
      <c r="AE9" s="83"/>
    </row>
    <row r="10" spans="1:31" s="19" customFormat="1" x14ac:dyDescent="0.2">
      <c r="A10" s="249" t="s">
        <v>405</v>
      </c>
      <c r="B10" s="6" t="s">
        <v>130</v>
      </c>
      <c r="C10" s="7" t="s">
        <v>499</v>
      </c>
      <c r="D10" s="6" t="s">
        <v>129</v>
      </c>
      <c r="E10" s="120" t="s">
        <v>37</v>
      </c>
      <c r="F10" s="14" t="s">
        <v>126</v>
      </c>
      <c r="G10" s="45"/>
      <c r="H10" s="6"/>
      <c r="I10" s="6"/>
      <c r="J10" s="6"/>
      <c r="K10" s="6"/>
      <c r="L10" s="6"/>
      <c r="M10" s="6"/>
      <c r="N10" s="6"/>
      <c r="O10" s="6"/>
      <c r="P10" s="6"/>
      <c r="Q10" s="6"/>
      <c r="R10" s="6"/>
      <c r="S10" s="6">
        <v>13</v>
      </c>
      <c r="T10" s="6">
        <v>10</v>
      </c>
      <c r="U10" s="6"/>
      <c r="V10" s="6">
        <v>1</v>
      </c>
      <c r="W10" s="6">
        <v>1</v>
      </c>
      <c r="X10" s="14"/>
      <c r="Y10" s="26">
        <f t="shared" si="1"/>
        <v>14</v>
      </c>
      <c r="Z10" s="14">
        <f t="shared" si="2"/>
        <v>11</v>
      </c>
      <c r="AA10" s="19">
        <f t="shared" si="0"/>
        <v>25</v>
      </c>
      <c r="AC10" s="20" t="s">
        <v>89</v>
      </c>
      <c r="AD10" s="19">
        <f>SUM(AA10:AA13)</f>
        <v>91</v>
      </c>
      <c r="AE10" s="242" t="s">
        <v>81</v>
      </c>
    </row>
    <row r="11" spans="1:31" s="64" customFormat="1" x14ac:dyDescent="0.2">
      <c r="A11" s="249" t="s">
        <v>406</v>
      </c>
      <c r="B11" s="59" t="s">
        <v>132</v>
      </c>
      <c r="C11" s="60" t="s">
        <v>499</v>
      </c>
      <c r="D11" s="59" t="s">
        <v>131</v>
      </c>
      <c r="E11" s="122" t="s">
        <v>37</v>
      </c>
      <c r="F11" s="61" t="s">
        <v>126</v>
      </c>
      <c r="G11" s="62">
        <v>1</v>
      </c>
      <c r="H11" s="59"/>
      <c r="I11" s="59"/>
      <c r="J11" s="59"/>
      <c r="K11" s="59"/>
      <c r="L11" s="59"/>
      <c r="M11" s="59"/>
      <c r="N11" s="59">
        <v>1</v>
      </c>
      <c r="O11" s="59"/>
      <c r="P11" s="59"/>
      <c r="Q11" s="59"/>
      <c r="R11" s="59">
        <v>1</v>
      </c>
      <c r="S11" s="59">
        <v>13</v>
      </c>
      <c r="T11" s="59">
        <v>8</v>
      </c>
      <c r="U11" s="59"/>
      <c r="V11" s="59"/>
      <c r="W11" s="59"/>
      <c r="X11" s="61">
        <v>1</v>
      </c>
      <c r="Y11" s="63">
        <f t="shared" si="1"/>
        <v>14</v>
      </c>
      <c r="Z11" s="61">
        <f t="shared" si="2"/>
        <v>11</v>
      </c>
      <c r="AA11" s="64">
        <f t="shared" si="0"/>
        <v>25</v>
      </c>
      <c r="AC11" s="20" t="s">
        <v>89</v>
      </c>
      <c r="AE11" s="85"/>
    </row>
    <row r="12" spans="1:31" s="64" customFormat="1" x14ac:dyDescent="0.2">
      <c r="A12" s="249" t="s">
        <v>407</v>
      </c>
      <c r="B12" s="59" t="s">
        <v>662</v>
      </c>
      <c r="C12" s="60" t="s">
        <v>499</v>
      </c>
      <c r="D12" s="59" t="s">
        <v>133</v>
      </c>
      <c r="E12" s="122" t="s">
        <v>37</v>
      </c>
      <c r="F12" s="61" t="s">
        <v>126</v>
      </c>
      <c r="G12" s="62"/>
      <c r="H12" s="59"/>
      <c r="I12" s="59">
        <v>1</v>
      </c>
      <c r="J12" s="59"/>
      <c r="K12" s="59"/>
      <c r="L12" s="59"/>
      <c r="M12" s="59"/>
      <c r="N12" s="59"/>
      <c r="O12" s="59"/>
      <c r="P12" s="59"/>
      <c r="Q12" s="59"/>
      <c r="R12" s="59"/>
      <c r="S12" s="59">
        <v>7</v>
      </c>
      <c r="T12" s="59"/>
      <c r="U12" s="59"/>
      <c r="V12" s="59"/>
      <c r="W12" s="59"/>
      <c r="X12" s="61"/>
      <c r="Y12" s="63">
        <f>G12+I12+K12+M12+O12+Q12+S12+U12+W12</f>
        <v>8</v>
      </c>
      <c r="Z12" s="61">
        <f>H12+J12+L12+N12+P12+R12+T12+V12+X12</f>
        <v>0</v>
      </c>
      <c r="AA12" s="64">
        <f>SUM(Y12:Z12)</f>
        <v>8</v>
      </c>
      <c r="AC12" s="113" t="s">
        <v>89</v>
      </c>
      <c r="AE12" s="85"/>
    </row>
    <row r="13" spans="1:31" s="64" customFormat="1" x14ac:dyDescent="0.2">
      <c r="A13" s="249" t="s">
        <v>408</v>
      </c>
      <c r="B13" s="59" t="s">
        <v>687</v>
      </c>
      <c r="C13" s="60" t="s">
        <v>499</v>
      </c>
      <c r="D13" s="59" t="s">
        <v>134</v>
      </c>
      <c r="E13" s="122" t="s">
        <v>37</v>
      </c>
      <c r="F13" s="61" t="s">
        <v>126</v>
      </c>
      <c r="G13" s="62"/>
      <c r="H13" s="59"/>
      <c r="I13" s="59"/>
      <c r="J13" s="59"/>
      <c r="K13" s="59"/>
      <c r="L13" s="59"/>
      <c r="M13" s="59"/>
      <c r="N13" s="59">
        <v>1</v>
      </c>
      <c r="O13" s="59"/>
      <c r="P13" s="59"/>
      <c r="Q13" s="59"/>
      <c r="R13" s="59">
        <v>3</v>
      </c>
      <c r="S13" s="59">
        <v>9</v>
      </c>
      <c r="T13" s="59">
        <v>17</v>
      </c>
      <c r="U13" s="59"/>
      <c r="V13" s="59"/>
      <c r="W13" s="59"/>
      <c r="X13" s="61">
        <v>3</v>
      </c>
      <c r="Y13" s="63">
        <f>G13+I13+K13+M13+O13+Q13+S13+U13+W13</f>
        <v>9</v>
      </c>
      <c r="Z13" s="61">
        <f>H13+J13+L13+N13+P13+R13+T13+V13+X13</f>
        <v>24</v>
      </c>
      <c r="AA13" s="64">
        <f>SUM(Y13:Z13)</f>
        <v>33</v>
      </c>
      <c r="AC13" s="241" t="s">
        <v>89</v>
      </c>
      <c r="AD13" s="19"/>
      <c r="AE13" s="83"/>
    </row>
    <row r="14" spans="1:31" s="19" customFormat="1" x14ac:dyDescent="0.2">
      <c r="A14" s="249" t="s">
        <v>409</v>
      </c>
      <c r="B14" s="110" t="s">
        <v>135</v>
      </c>
      <c r="C14" s="7" t="s">
        <v>499</v>
      </c>
      <c r="D14" s="6" t="s">
        <v>426</v>
      </c>
      <c r="E14" s="120" t="s">
        <v>16</v>
      </c>
      <c r="F14" s="61" t="s">
        <v>663</v>
      </c>
      <c r="G14" s="45"/>
      <c r="H14" s="6">
        <v>1</v>
      </c>
      <c r="I14" s="6">
        <v>1</v>
      </c>
      <c r="J14" s="6"/>
      <c r="K14" s="6"/>
      <c r="L14" s="6"/>
      <c r="M14" s="6"/>
      <c r="N14" s="6"/>
      <c r="O14" s="6"/>
      <c r="P14" s="6"/>
      <c r="Q14" s="6">
        <v>1</v>
      </c>
      <c r="R14" s="6">
        <v>1</v>
      </c>
      <c r="S14" s="6">
        <v>9</v>
      </c>
      <c r="T14" s="6">
        <v>4</v>
      </c>
      <c r="U14" s="6">
        <v>1</v>
      </c>
      <c r="V14" s="6">
        <v>1</v>
      </c>
      <c r="W14" s="6"/>
      <c r="X14" s="14"/>
      <c r="Y14" s="26">
        <f t="shared" si="1"/>
        <v>12</v>
      </c>
      <c r="Z14" s="14">
        <f t="shared" si="2"/>
        <v>7</v>
      </c>
      <c r="AA14" s="19">
        <f t="shared" si="0"/>
        <v>19</v>
      </c>
      <c r="AC14" s="241" t="s">
        <v>91</v>
      </c>
      <c r="AD14" s="19">
        <f>SUM(AA14)</f>
        <v>19</v>
      </c>
      <c r="AE14" s="242" t="s">
        <v>82</v>
      </c>
    </row>
    <row r="15" spans="1:31" s="19" customFormat="1" x14ac:dyDescent="0.2">
      <c r="A15" s="249" t="s">
        <v>410</v>
      </c>
      <c r="B15" s="95" t="s">
        <v>137</v>
      </c>
      <c r="C15" s="7" t="s">
        <v>499</v>
      </c>
      <c r="D15" s="6" t="s">
        <v>136</v>
      </c>
      <c r="E15" s="120" t="s">
        <v>16</v>
      </c>
      <c r="F15" s="14" t="s">
        <v>138</v>
      </c>
      <c r="G15" s="45"/>
      <c r="H15" s="6"/>
      <c r="I15" s="6"/>
      <c r="J15" s="6"/>
      <c r="K15" s="6"/>
      <c r="L15" s="6"/>
      <c r="M15" s="6">
        <v>1</v>
      </c>
      <c r="N15" s="6"/>
      <c r="O15" s="6"/>
      <c r="P15" s="6"/>
      <c r="Q15" s="6"/>
      <c r="R15" s="6">
        <v>1</v>
      </c>
      <c r="S15" s="6"/>
      <c r="T15" s="6"/>
      <c r="U15" s="6"/>
      <c r="V15" s="6"/>
      <c r="W15" s="6"/>
      <c r="X15" s="14"/>
      <c r="Y15" s="26">
        <f t="shared" si="1"/>
        <v>1</v>
      </c>
      <c r="Z15" s="14">
        <f t="shared" si="2"/>
        <v>1</v>
      </c>
      <c r="AA15" s="19">
        <f t="shared" si="0"/>
        <v>2</v>
      </c>
      <c r="AC15" s="113" t="s">
        <v>90</v>
      </c>
      <c r="AD15" s="19">
        <f>SUM(AA15:AA16)</f>
        <v>7</v>
      </c>
      <c r="AE15" s="242" t="s">
        <v>84</v>
      </c>
    </row>
    <row r="16" spans="1:31" s="19" customFormat="1" x14ac:dyDescent="0.2">
      <c r="A16" s="249" t="s">
        <v>411</v>
      </c>
      <c r="B16" s="6" t="s">
        <v>140</v>
      </c>
      <c r="C16" s="7" t="s">
        <v>499</v>
      </c>
      <c r="D16" s="6" t="s">
        <v>139</v>
      </c>
      <c r="E16" s="120" t="s">
        <v>16</v>
      </c>
      <c r="F16" s="14" t="s">
        <v>141</v>
      </c>
      <c r="G16" s="45"/>
      <c r="H16" s="6"/>
      <c r="I16" s="6"/>
      <c r="J16" s="6">
        <v>1</v>
      </c>
      <c r="K16" s="6"/>
      <c r="L16" s="6"/>
      <c r="M16" s="6"/>
      <c r="N16" s="6"/>
      <c r="O16" s="6"/>
      <c r="P16" s="6"/>
      <c r="Q16" s="6"/>
      <c r="R16" s="6">
        <v>1</v>
      </c>
      <c r="S16" s="6"/>
      <c r="T16" s="6">
        <v>2</v>
      </c>
      <c r="U16" s="6"/>
      <c r="V16" s="6">
        <v>1</v>
      </c>
      <c r="W16" s="6"/>
      <c r="X16" s="14"/>
      <c r="Y16" s="26">
        <f t="shared" si="1"/>
        <v>0</v>
      </c>
      <c r="Z16" s="14">
        <f t="shared" si="2"/>
        <v>5</v>
      </c>
      <c r="AA16" s="19">
        <f t="shared" si="0"/>
        <v>5</v>
      </c>
      <c r="AC16" s="113" t="s">
        <v>90</v>
      </c>
      <c r="AE16" s="187"/>
    </row>
    <row r="17" spans="1:31" s="19" customFormat="1" x14ac:dyDescent="0.2">
      <c r="A17" s="249" t="s">
        <v>412</v>
      </c>
      <c r="B17" s="6" t="s">
        <v>143</v>
      </c>
      <c r="C17" s="7" t="s">
        <v>499</v>
      </c>
      <c r="D17" s="6" t="s">
        <v>142</v>
      </c>
      <c r="E17" s="120" t="s">
        <v>16</v>
      </c>
      <c r="F17" s="14" t="s">
        <v>138</v>
      </c>
      <c r="G17" s="45"/>
      <c r="H17" s="6">
        <v>2</v>
      </c>
      <c r="I17" s="6">
        <v>10</v>
      </c>
      <c r="J17" s="6">
        <v>2</v>
      </c>
      <c r="K17" s="6"/>
      <c r="L17" s="6"/>
      <c r="M17" s="6">
        <v>2</v>
      </c>
      <c r="N17" s="6">
        <v>4</v>
      </c>
      <c r="O17" s="6"/>
      <c r="P17" s="6"/>
      <c r="Q17" s="6">
        <v>3</v>
      </c>
      <c r="R17" s="6">
        <v>7</v>
      </c>
      <c r="S17" s="6">
        <v>67</v>
      </c>
      <c r="T17" s="6">
        <v>78</v>
      </c>
      <c r="U17" s="6">
        <v>8</v>
      </c>
      <c r="V17" s="6">
        <v>5</v>
      </c>
      <c r="W17" s="6">
        <v>5</v>
      </c>
      <c r="X17" s="14">
        <v>1</v>
      </c>
      <c r="Y17" s="26">
        <f t="shared" si="1"/>
        <v>95</v>
      </c>
      <c r="Z17" s="14">
        <f t="shared" si="2"/>
        <v>99</v>
      </c>
      <c r="AA17" s="19">
        <f t="shared" si="0"/>
        <v>194</v>
      </c>
      <c r="AC17" s="113" t="s">
        <v>90</v>
      </c>
      <c r="AD17" s="19">
        <f>SUM(AA17:AA20)</f>
        <v>292</v>
      </c>
      <c r="AE17" s="243" t="s">
        <v>83</v>
      </c>
    </row>
    <row r="18" spans="1:31" s="19" customFormat="1" x14ac:dyDescent="0.2">
      <c r="A18" s="249" t="s">
        <v>412</v>
      </c>
      <c r="B18" s="6" t="s">
        <v>668</v>
      </c>
      <c r="C18" s="7" t="s">
        <v>499</v>
      </c>
      <c r="D18" s="6" t="s">
        <v>667</v>
      </c>
      <c r="E18" s="120" t="s">
        <v>475</v>
      </c>
      <c r="F18" s="14" t="s">
        <v>27</v>
      </c>
      <c r="G18" s="45"/>
      <c r="H18" s="6"/>
      <c r="I18" s="6"/>
      <c r="J18" s="6"/>
      <c r="K18" s="6"/>
      <c r="L18" s="6"/>
      <c r="M18" s="6"/>
      <c r="N18" s="6"/>
      <c r="O18" s="6"/>
      <c r="P18" s="6"/>
      <c r="Q18" s="6"/>
      <c r="R18" s="6"/>
      <c r="S18" s="6">
        <v>1</v>
      </c>
      <c r="T18" s="6"/>
      <c r="U18" s="6"/>
      <c r="V18" s="6"/>
      <c r="W18" s="6"/>
      <c r="X18" s="14"/>
      <c r="Y18" s="26">
        <f t="shared" si="1"/>
        <v>1</v>
      </c>
      <c r="Z18" s="14">
        <f t="shared" si="2"/>
        <v>0</v>
      </c>
      <c r="AA18" s="19">
        <f t="shared" si="0"/>
        <v>1</v>
      </c>
      <c r="AC18" s="241" t="s">
        <v>110</v>
      </c>
    </row>
    <row r="19" spans="1:31" s="19" customFormat="1" x14ac:dyDescent="0.2">
      <c r="A19" s="249" t="s">
        <v>413</v>
      </c>
      <c r="B19" s="6" t="s">
        <v>145</v>
      </c>
      <c r="C19" s="7" t="s">
        <v>499</v>
      </c>
      <c r="D19" s="6" t="s">
        <v>144</v>
      </c>
      <c r="E19" s="120" t="s">
        <v>16</v>
      </c>
      <c r="F19" s="14" t="s">
        <v>138</v>
      </c>
      <c r="G19" s="45"/>
      <c r="H19" s="6"/>
      <c r="I19" s="6">
        <v>1</v>
      </c>
      <c r="J19" s="6">
        <v>2</v>
      </c>
      <c r="K19" s="6"/>
      <c r="L19" s="6"/>
      <c r="M19" s="6"/>
      <c r="N19" s="6"/>
      <c r="O19" s="6"/>
      <c r="P19" s="6"/>
      <c r="Q19" s="6"/>
      <c r="R19" s="6">
        <v>1</v>
      </c>
      <c r="S19" s="6">
        <v>6</v>
      </c>
      <c r="T19" s="6">
        <v>12</v>
      </c>
      <c r="U19" s="6">
        <v>1</v>
      </c>
      <c r="V19" s="6"/>
      <c r="W19" s="6">
        <v>2</v>
      </c>
      <c r="X19" s="14">
        <v>1</v>
      </c>
      <c r="Y19" s="26">
        <f t="shared" si="1"/>
        <v>10</v>
      </c>
      <c r="Z19" s="14">
        <f t="shared" si="2"/>
        <v>16</v>
      </c>
      <c r="AA19" s="19">
        <f t="shared" si="0"/>
        <v>26</v>
      </c>
      <c r="AC19" s="113" t="s">
        <v>90</v>
      </c>
      <c r="AD19" s="50"/>
      <c r="AE19" s="84"/>
    </row>
    <row r="20" spans="1:31" s="50" customFormat="1" x14ac:dyDescent="0.2">
      <c r="A20" s="252" t="s">
        <v>414</v>
      </c>
      <c r="B20" s="48" t="s">
        <v>147</v>
      </c>
      <c r="C20" s="55" t="s">
        <v>499</v>
      </c>
      <c r="D20" s="48" t="s">
        <v>146</v>
      </c>
      <c r="E20" s="118" t="s">
        <v>16</v>
      </c>
      <c r="F20" s="56" t="s">
        <v>138</v>
      </c>
      <c r="G20" s="57"/>
      <c r="H20" s="48"/>
      <c r="I20" s="48"/>
      <c r="J20" s="48">
        <v>2</v>
      </c>
      <c r="K20" s="48"/>
      <c r="L20" s="48"/>
      <c r="M20" s="48"/>
      <c r="N20" s="48">
        <v>1</v>
      </c>
      <c r="O20" s="48"/>
      <c r="P20" s="48"/>
      <c r="Q20" s="48"/>
      <c r="R20" s="48">
        <v>3</v>
      </c>
      <c r="S20" s="48">
        <v>11</v>
      </c>
      <c r="T20" s="48">
        <v>49</v>
      </c>
      <c r="U20" s="48">
        <v>1</v>
      </c>
      <c r="V20" s="48">
        <v>2</v>
      </c>
      <c r="W20" s="48"/>
      <c r="X20" s="56">
        <v>2</v>
      </c>
      <c r="Y20" s="58">
        <f t="shared" si="1"/>
        <v>12</v>
      </c>
      <c r="Z20" s="56">
        <f t="shared" si="2"/>
        <v>59</v>
      </c>
      <c r="AA20" s="50">
        <f t="shared" si="0"/>
        <v>71</v>
      </c>
      <c r="AC20" s="241" t="s">
        <v>90</v>
      </c>
      <c r="AD20" s="19"/>
      <c r="AE20" s="19"/>
    </row>
    <row r="21" spans="1:31" s="19" customFormat="1" x14ac:dyDescent="0.2">
      <c r="A21" s="109">
        <v>110101</v>
      </c>
      <c r="B21" s="6" t="s">
        <v>149</v>
      </c>
      <c r="C21" s="7" t="s">
        <v>499</v>
      </c>
      <c r="D21" s="6" t="s">
        <v>148</v>
      </c>
      <c r="E21" s="120" t="s">
        <v>16</v>
      </c>
      <c r="F21" s="14" t="s">
        <v>150</v>
      </c>
      <c r="G21" s="45">
        <v>1</v>
      </c>
      <c r="H21" s="6"/>
      <c r="I21" s="6">
        <v>2</v>
      </c>
      <c r="J21" s="6"/>
      <c r="K21" s="6"/>
      <c r="L21" s="6"/>
      <c r="M21" s="6"/>
      <c r="N21" s="6"/>
      <c r="O21" s="6"/>
      <c r="P21" s="6"/>
      <c r="Q21" s="6">
        <v>5</v>
      </c>
      <c r="R21" s="6">
        <v>2</v>
      </c>
      <c r="S21" s="6">
        <v>10</v>
      </c>
      <c r="T21" s="6">
        <v>2</v>
      </c>
      <c r="U21" s="6">
        <v>2</v>
      </c>
      <c r="V21" s="6"/>
      <c r="W21" s="6"/>
      <c r="X21" s="14"/>
      <c r="Y21" s="26">
        <f t="shared" si="1"/>
        <v>20</v>
      </c>
      <c r="Z21" s="14">
        <f t="shared" si="2"/>
        <v>4</v>
      </c>
      <c r="AA21" s="19">
        <f t="shared" si="0"/>
        <v>24</v>
      </c>
      <c r="AC21" s="113" t="s">
        <v>90</v>
      </c>
      <c r="AD21" s="19">
        <f>SUM(AA21:AA22)</f>
        <v>67</v>
      </c>
      <c r="AE21" s="84">
        <v>11</v>
      </c>
    </row>
    <row r="22" spans="1:31" s="19" customFormat="1" x14ac:dyDescent="0.2">
      <c r="A22" s="29">
        <v>110101</v>
      </c>
      <c r="B22" s="6" t="s">
        <v>152</v>
      </c>
      <c r="C22" s="7" t="s">
        <v>499</v>
      </c>
      <c r="D22" s="6" t="s">
        <v>151</v>
      </c>
      <c r="E22" s="120" t="s">
        <v>16</v>
      </c>
      <c r="F22" s="14" t="s">
        <v>150</v>
      </c>
      <c r="G22" s="45">
        <v>2</v>
      </c>
      <c r="H22" s="6"/>
      <c r="I22" s="6"/>
      <c r="J22" s="6"/>
      <c r="K22" s="6"/>
      <c r="L22" s="6"/>
      <c r="M22" s="6">
        <v>1</v>
      </c>
      <c r="N22" s="6">
        <v>1</v>
      </c>
      <c r="O22" s="6">
        <v>1</v>
      </c>
      <c r="P22" s="6"/>
      <c r="Q22" s="6">
        <v>2</v>
      </c>
      <c r="R22" s="6">
        <v>1</v>
      </c>
      <c r="S22" s="6">
        <v>28</v>
      </c>
      <c r="T22" s="6">
        <v>2</v>
      </c>
      <c r="U22" s="6">
        <v>4</v>
      </c>
      <c r="V22" s="6"/>
      <c r="W22" s="6">
        <v>1</v>
      </c>
      <c r="X22" s="14"/>
      <c r="Y22" s="26">
        <f t="shared" si="1"/>
        <v>39</v>
      </c>
      <c r="Z22" s="14">
        <f t="shared" si="2"/>
        <v>4</v>
      </c>
      <c r="AA22" s="19">
        <f t="shared" si="0"/>
        <v>43</v>
      </c>
      <c r="AC22" s="241" t="s">
        <v>89</v>
      </c>
    </row>
    <row r="23" spans="1:31" s="19" customFormat="1" x14ac:dyDescent="0.2">
      <c r="A23" s="29">
        <v>131202</v>
      </c>
      <c r="B23" s="6" t="s">
        <v>153</v>
      </c>
      <c r="C23" s="7" t="s">
        <v>499</v>
      </c>
      <c r="D23" s="6" t="s">
        <v>470</v>
      </c>
      <c r="E23" s="120" t="s">
        <v>469</v>
      </c>
      <c r="F23" s="14" t="s">
        <v>26</v>
      </c>
      <c r="G23" s="45"/>
      <c r="H23" s="6"/>
      <c r="I23" s="6"/>
      <c r="J23" s="6"/>
      <c r="K23" s="6"/>
      <c r="L23" s="6"/>
      <c r="M23" s="6"/>
      <c r="N23" s="6">
        <v>1</v>
      </c>
      <c r="O23" s="6"/>
      <c r="P23" s="6"/>
      <c r="Q23" s="6">
        <v>1</v>
      </c>
      <c r="R23" s="6">
        <v>1</v>
      </c>
      <c r="S23" s="6">
        <v>2</v>
      </c>
      <c r="T23" s="6">
        <v>39</v>
      </c>
      <c r="U23" s="6">
        <v>1</v>
      </c>
      <c r="V23" s="6">
        <v>4</v>
      </c>
      <c r="W23" s="6"/>
      <c r="X23" s="14"/>
      <c r="Y23" s="26">
        <f t="shared" si="1"/>
        <v>4</v>
      </c>
      <c r="Z23" s="14">
        <f t="shared" si="2"/>
        <v>45</v>
      </c>
      <c r="AA23" s="19">
        <f t="shared" si="0"/>
        <v>49</v>
      </c>
      <c r="AC23" s="113" t="s">
        <v>90</v>
      </c>
      <c r="AD23" s="19">
        <f>SUM(AA23:AA25)</f>
        <v>80</v>
      </c>
      <c r="AE23" s="19">
        <v>13</v>
      </c>
    </row>
    <row r="24" spans="1:31" s="19" customFormat="1" x14ac:dyDescent="0.2">
      <c r="A24" s="34">
        <v>131205</v>
      </c>
      <c r="B24" s="6" t="s">
        <v>154</v>
      </c>
      <c r="C24" s="7" t="s">
        <v>499</v>
      </c>
      <c r="D24" s="6" t="s">
        <v>471</v>
      </c>
      <c r="E24" s="120" t="s">
        <v>469</v>
      </c>
      <c r="F24" s="14" t="s">
        <v>26</v>
      </c>
      <c r="G24" s="45"/>
      <c r="H24" s="6"/>
      <c r="I24" s="6">
        <v>1</v>
      </c>
      <c r="J24" s="6"/>
      <c r="K24" s="6"/>
      <c r="L24" s="6"/>
      <c r="M24" s="6"/>
      <c r="N24" s="6">
        <v>1</v>
      </c>
      <c r="O24" s="6"/>
      <c r="P24" s="6"/>
      <c r="Q24" s="6">
        <v>2</v>
      </c>
      <c r="R24" s="6"/>
      <c r="S24" s="6">
        <v>7</v>
      </c>
      <c r="T24" s="6">
        <v>16</v>
      </c>
      <c r="U24" s="6"/>
      <c r="V24" s="6">
        <v>2</v>
      </c>
      <c r="W24" s="6"/>
      <c r="X24" s="14">
        <v>1</v>
      </c>
      <c r="Y24" s="26">
        <f t="shared" si="1"/>
        <v>10</v>
      </c>
      <c r="Z24" s="14">
        <f t="shared" si="2"/>
        <v>20</v>
      </c>
      <c r="AA24" s="19">
        <f t="shared" si="0"/>
        <v>30</v>
      </c>
      <c r="AC24" s="241" t="s">
        <v>90</v>
      </c>
      <c r="AE24" s="84"/>
    </row>
    <row r="25" spans="1:31" s="19" customFormat="1" x14ac:dyDescent="0.2">
      <c r="A25" s="34">
        <v>131205</v>
      </c>
      <c r="B25" s="6" t="s">
        <v>427</v>
      </c>
      <c r="C25" s="7" t="s">
        <v>499</v>
      </c>
      <c r="D25" s="6" t="s">
        <v>472</v>
      </c>
      <c r="E25" s="120" t="s">
        <v>469</v>
      </c>
      <c r="F25" s="14" t="s">
        <v>26</v>
      </c>
      <c r="G25" s="45"/>
      <c r="H25" s="6"/>
      <c r="I25" s="6"/>
      <c r="J25" s="6"/>
      <c r="K25" s="6"/>
      <c r="L25" s="6"/>
      <c r="M25" s="6"/>
      <c r="N25" s="6"/>
      <c r="O25" s="6"/>
      <c r="P25" s="6"/>
      <c r="Q25" s="6"/>
      <c r="R25" s="6"/>
      <c r="S25" s="6"/>
      <c r="T25" s="6"/>
      <c r="U25" s="6"/>
      <c r="V25" s="6">
        <v>1</v>
      </c>
      <c r="W25" s="6"/>
      <c r="X25" s="14"/>
      <c r="Y25" s="26">
        <f t="shared" si="1"/>
        <v>0</v>
      </c>
      <c r="Z25" s="14">
        <f t="shared" si="2"/>
        <v>1</v>
      </c>
      <c r="AA25" s="19">
        <f t="shared" si="0"/>
        <v>1</v>
      </c>
      <c r="AC25" s="241" t="s">
        <v>89</v>
      </c>
      <c r="AE25" s="84"/>
    </row>
    <row r="26" spans="1:31" s="19" customFormat="1" x14ac:dyDescent="0.2">
      <c r="A26" s="34">
        <v>140501</v>
      </c>
      <c r="B26" s="6" t="s">
        <v>157</v>
      </c>
      <c r="C26" s="7" t="s">
        <v>499</v>
      </c>
      <c r="D26" s="6" t="s">
        <v>156</v>
      </c>
      <c r="E26" s="120" t="s">
        <v>38</v>
      </c>
      <c r="F26" s="14" t="s">
        <v>158</v>
      </c>
      <c r="G26" s="45"/>
      <c r="H26" s="6"/>
      <c r="I26" s="6">
        <v>2</v>
      </c>
      <c r="J26" s="6">
        <v>1</v>
      </c>
      <c r="K26" s="6"/>
      <c r="L26" s="6"/>
      <c r="M26" s="6">
        <v>2</v>
      </c>
      <c r="N26" s="6"/>
      <c r="O26" s="6"/>
      <c r="P26" s="6"/>
      <c r="Q26" s="6">
        <v>2</v>
      </c>
      <c r="R26" s="6">
        <v>1</v>
      </c>
      <c r="S26" s="6">
        <v>27</v>
      </c>
      <c r="T26" s="6">
        <v>15</v>
      </c>
      <c r="U26" s="6">
        <v>1</v>
      </c>
      <c r="V26" s="6"/>
      <c r="W26" s="6"/>
      <c r="X26" s="14"/>
      <c r="Y26" s="26">
        <f t="shared" si="1"/>
        <v>34</v>
      </c>
      <c r="Z26" s="14">
        <f t="shared" si="2"/>
        <v>17</v>
      </c>
      <c r="AA26" s="19">
        <f t="shared" si="0"/>
        <v>51</v>
      </c>
      <c r="AC26" s="113" t="s">
        <v>89</v>
      </c>
      <c r="AD26" s="19">
        <f>SUM(AA26:AA33)</f>
        <v>311</v>
      </c>
      <c r="AE26" s="84">
        <v>14</v>
      </c>
    </row>
    <row r="27" spans="1:31" s="19" customFormat="1" x14ac:dyDescent="0.2">
      <c r="A27" s="34">
        <v>140701</v>
      </c>
      <c r="B27" s="6" t="s">
        <v>160</v>
      </c>
      <c r="C27" s="7" t="s">
        <v>499</v>
      </c>
      <c r="D27" s="6" t="s">
        <v>159</v>
      </c>
      <c r="E27" s="120" t="s">
        <v>38</v>
      </c>
      <c r="F27" s="14" t="s">
        <v>158</v>
      </c>
      <c r="G27" s="45"/>
      <c r="H27" s="6"/>
      <c r="I27" s="6">
        <v>1</v>
      </c>
      <c r="J27" s="6"/>
      <c r="K27" s="6"/>
      <c r="L27" s="6"/>
      <c r="M27" s="6"/>
      <c r="N27" s="6">
        <v>1</v>
      </c>
      <c r="O27" s="6"/>
      <c r="P27" s="6"/>
      <c r="Q27" s="6">
        <v>2</v>
      </c>
      <c r="R27" s="6"/>
      <c r="S27" s="6">
        <v>19</v>
      </c>
      <c r="T27" s="6">
        <v>7</v>
      </c>
      <c r="U27" s="6"/>
      <c r="V27" s="6"/>
      <c r="W27" s="6"/>
      <c r="X27" s="14"/>
      <c r="Y27" s="26">
        <f t="shared" si="1"/>
        <v>22</v>
      </c>
      <c r="Z27" s="14">
        <f t="shared" si="2"/>
        <v>8</v>
      </c>
      <c r="AA27" s="19">
        <f t="shared" si="0"/>
        <v>30</v>
      </c>
      <c r="AC27" s="20" t="s">
        <v>89</v>
      </c>
      <c r="AE27" s="84"/>
    </row>
    <row r="28" spans="1:31" s="19" customFormat="1" x14ac:dyDescent="0.2">
      <c r="A28" s="34">
        <v>140801</v>
      </c>
      <c r="B28" s="6" t="s">
        <v>162</v>
      </c>
      <c r="C28" s="7" t="s">
        <v>499</v>
      </c>
      <c r="D28" s="6" t="s">
        <v>161</v>
      </c>
      <c r="E28" s="120" t="s">
        <v>38</v>
      </c>
      <c r="F28" s="14" t="s">
        <v>158</v>
      </c>
      <c r="G28" s="45"/>
      <c r="H28" s="6"/>
      <c r="I28" s="6"/>
      <c r="J28" s="6"/>
      <c r="K28" s="6"/>
      <c r="L28" s="6"/>
      <c r="M28" s="6">
        <v>5</v>
      </c>
      <c r="N28" s="6"/>
      <c r="O28" s="6"/>
      <c r="P28" s="6"/>
      <c r="Q28" s="6">
        <v>1</v>
      </c>
      <c r="R28" s="6">
        <v>2</v>
      </c>
      <c r="S28" s="6">
        <v>30</v>
      </c>
      <c r="T28" s="6">
        <v>4</v>
      </c>
      <c r="U28" s="6">
        <v>1</v>
      </c>
      <c r="V28" s="6"/>
      <c r="W28" s="6">
        <v>1</v>
      </c>
      <c r="X28" s="14"/>
      <c r="Y28" s="26">
        <f t="shared" si="1"/>
        <v>38</v>
      </c>
      <c r="Z28" s="14">
        <f t="shared" si="2"/>
        <v>6</v>
      </c>
      <c r="AA28" s="19">
        <f t="shared" si="0"/>
        <v>44</v>
      </c>
      <c r="AC28" s="20" t="s">
        <v>89</v>
      </c>
    </row>
    <row r="29" spans="1:31" s="19" customFormat="1" x14ac:dyDescent="0.2">
      <c r="A29" s="34">
        <v>140901</v>
      </c>
      <c r="B29" s="6" t="s">
        <v>164</v>
      </c>
      <c r="C29" s="7" t="s">
        <v>499</v>
      </c>
      <c r="D29" s="6" t="s">
        <v>163</v>
      </c>
      <c r="E29" s="120" t="s">
        <v>38</v>
      </c>
      <c r="F29" s="14" t="s">
        <v>158</v>
      </c>
      <c r="G29" s="45"/>
      <c r="H29" s="6"/>
      <c r="I29" s="6"/>
      <c r="J29" s="6"/>
      <c r="K29" s="6"/>
      <c r="L29" s="6"/>
      <c r="M29" s="6">
        <v>3</v>
      </c>
      <c r="N29" s="6"/>
      <c r="O29" s="6"/>
      <c r="P29" s="6"/>
      <c r="Q29" s="6">
        <v>1</v>
      </c>
      <c r="R29" s="6"/>
      <c r="S29" s="6">
        <v>18</v>
      </c>
      <c r="T29" s="6"/>
      <c r="U29" s="6">
        <v>1</v>
      </c>
      <c r="V29" s="6"/>
      <c r="W29" s="6"/>
      <c r="X29" s="14"/>
      <c r="Y29" s="26">
        <f t="shared" si="1"/>
        <v>23</v>
      </c>
      <c r="Z29" s="14">
        <f t="shared" si="2"/>
        <v>0</v>
      </c>
      <c r="AA29" s="19">
        <f t="shared" si="0"/>
        <v>23</v>
      </c>
      <c r="AC29" s="20" t="s">
        <v>89</v>
      </c>
      <c r="AE29" s="84"/>
    </row>
    <row r="30" spans="1:31" s="19" customFormat="1" x14ac:dyDescent="0.2">
      <c r="A30" s="34">
        <v>141001</v>
      </c>
      <c r="B30" s="6" t="s">
        <v>166</v>
      </c>
      <c r="C30" s="7" t="s">
        <v>499</v>
      </c>
      <c r="D30" s="6" t="s">
        <v>165</v>
      </c>
      <c r="E30" s="120" t="s">
        <v>38</v>
      </c>
      <c r="F30" s="14" t="s">
        <v>158</v>
      </c>
      <c r="G30" s="45">
        <v>1</v>
      </c>
      <c r="H30" s="6"/>
      <c r="I30" s="6"/>
      <c r="J30" s="6"/>
      <c r="K30" s="6"/>
      <c r="L30" s="6"/>
      <c r="M30" s="6">
        <v>1</v>
      </c>
      <c r="N30" s="6"/>
      <c r="O30" s="6"/>
      <c r="P30" s="6"/>
      <c r="Q30" s="6">
        <v>2</v>
      </c>
      <c r="R30" s="6"/>
      <c r="S30" s="6">
        <v>16</v>
      </c>
      <c r="T30" s="6">
        <v>5</v>
      </c>
      <c r="U30" s="6">
        <v>1</v>
      </c>
      <c r="V30" s="6"/>
      <c r="W30" s="6">
        <v>1</v>
      </c>
      <c r="X30" s="14"/>
      <c r="Y30" s="26">
        <f t="shared" si="1"/>
        <v>22</v>
      </c>
      <c r="Z30" s="14">
        <f t="shared" si="2"/>
        <v>5</v>
      </c>
      <c r="AA30" s="19">
        <f t="shared" si="0"/>
        <v>27</v>
      </c>
      <c r="AC30" s="20" t="s">
        <v>89</v>
      </c>
      <c r="AE30" s="84"/>
    </row>
    <row r="31" spans="1:31" s="19" customFormat="1" x14ac:dyDescent="0.2">
      <c r="A31" s="34">
        <v>141901</v>
      </c>
      <c r="B31" s="6" t="s">
        <v>168</v>
      </c>
      <c r="C31" s="7" t="s">
        <v>499</v>
      </c>
      <c r="D31" s="6" t="s">
        <v>167</v>
      </c>
      <c r="E31" s="120" t="s">
        <v>38</v>
      </c>
      <c r="F31" s="14" t="s">
        <v>158</v>
      </c>
      <c r="G31" s="45"/>
      <c r="H31" s="6">
        <v>1</v>
      </c>
      <c r="I31" s="6">
        <v>2</v>
      </c>
      <c r="J31" s="6"/>
      <c r="K31" s="6"/>
      <c r="L31" s="6"/>
      <c r="M31" s="6">
        <v>2</v>
      </c>
      <c r="N31" s="6"/>
      <c r="O31" s="6"/>
      <c r="P31" s="6"/>
      <c r="Q31" s="6">
        <v>6</v>
      </c>
      <c r="R31" s="6"/>
      <c r="S31" s="6">
        <v>70</v>
      </c>
      <c r="T31" s="6">
        <v>4</v>
      </c>
      <c r="U31" s="6">
        <v>1</v>
      </c>
      <c r="V31" s="6"/>
      <c r="W31" s="6">
        <v>2</v>
      </c>
      <c r="X31" s="14"/>
      <c r="Y31" s="26">
        <f t="shared" si="1"/>
        <v>83</v>
      </c>
      <c r="Z31" s="14">
        <f t="shared" si="2"/>
        <v>5</v>
      </c>
      <c r="AA31" s="19">
        <f t="shared" si="0"/>
        <v>88</v>
      </c>
      <c r="AC31" s="20" t="s">
        <v>89</v>
      </c>
      <c r="AE31" s="84"/>
    </row>
    <row r="32" spans="1:31" s="19" customFormat="1" x14ac:dyDescent="0.2">
      <c r="A32" s="34">
        <v>142401</v>
      </c>
      <c r="B32" s="95" t="s">
        <v>170</v>
      </c>
      <c r="C32" s="7" t="s">
        <v>499</v>
      </c>
      <c r="D32" s="6" t="s">
        <v>169</v>
      </c>
      <c r="E32" s="120" t="s">
        <v>38</v>
      </c>
      <c r="F32" s="14" t="s">
        <v>158</v>
      </c>
      <c r="G32" s="45"/>
      <c r="H32" s="6"/>
      <c r="I32" s="6"/>
      <c r="J32" s="6"/>
      <c r="K32" s="6"/>
      <c r="L32" s="6"/>
      <c r="M32" s="6"/>
      <c r="N32" s="6">
        <v>1</v>
      </c>
      <c r="O32" s="6"/>
      <c r="P32" s="6"/>
      <c r="Q32" s="6">
        <v>1</v>
      </c>
      <c r="R32" s="6"/>
      <c r="S32" s="6">
        <v>22</v>
      </c>
      <c r="T32" s="6">
        <v>7</v>
      </c>
      <c r="U32" s="6">
        <v>1</v>
      </c>
      <c r="V32" s="6">
        <v>1</v>
      </c>
      <c r="W32" s="6"/>
      <c r="X32" s="14"/>
      <c r="Y32" s="26">
        <f t="shared" si="1"/>
        <v>24</v>
      </c>
      <c r="Z32" s="14">
        <f t="shared" si="2"/>
        <v>9</v>
      </c>
      <c r="AA32" s="19">
        <f t="shared" si="0"/>
        <v>33</v>
      </c>
      <c r="AC32" s="113" t="s">
        <v>89</v>
      </c>
      <c r="AE32" s="84"/>
    </row>
    <row r="33" spans="1:31" s="19" customFormat="1" x14ac:dyDescent="0.2">
      <c r="A33" s="34">
        <v>143501</v>
      </c>
      <c r="B33" s="6" t="s">
        <v>172</v>
      </c>
      <c r="C33" s="7" t="s">
        <v>499</v>
      </c>
      <c r="D33" s="6" t="s">
        <v>171</v>
      </c>
      <c r="E33" s="120" t="s">
        <v>38</v>
      </c>
      <c r="F33" s="14" t="s">
        <v>158</v>
      </c>
      <c r="G33" s="45"/>
      <c r="H33" s="6"/>
      <c r="I33" s="6">
        <v>1</v>
      </c>
      <c r="J33" s="6"/>
      <c r="K33" s="6"/>
      <c r="L33" s="6"/>
      <c r="M33" s="6"/>
      <c r="N33" s="6"/>
      <c r="O33" s="6"/>
      <c r="P33" s="6"/>
      <c r="Q33" s="6">
        <v>3</v>
      </c>
      <c r="R33" s="6"/>
      <c r="S33" s="6">
        <v>4</v>
      </c>
      <c r="T33" s="6">
        <v>3</v>
      </c>
      <c r="U33" s="6">
        <v>1</v>
      </c>
      <c r="V33" s="6"/>
      <c r="W33" s="6"/>
      <c r="X33" s="14">
        <v>3</v>
      </c>
      <c r="Y33" s="26">
        <f t="shared" si="1"/>
        <v>9</v>
      </c>
      <c r="Z33" s="14">
        <f t="shared" si="2"/>
        <v>6</v>
      </c>
      <c r="AA33" s="19">
        <f t="shared" si="0"/>
        <v>15</v>
      </c>
      <c r="AC33" s="113" t="s">
        <v>89</v>
      </c>
      <c r="AE33" s="84"/>
    </row>
    <row r="34" spans="1:31" s="19" customFormat="1" x14ac:dyDescent="0.2">
      <c r="A34" s="34">
        <v>160301</v>
      </c>
      <c r="B34" s="6" t="s">
        <v>174</v>
      </c>
      <c r="C34" s="7" t="s">
        <v>499</v>
      </c>
      <c r="D34" s="6" t="s">
        <v>173</v>
      </c>
      <c r="E34" s="120" t="s">
        <v>16</v>
      </c>
      <c r="F34" s="14" t="s">
        <v>138</v>
      </c>
      <c r="G34" s="45"/>
      <c r="H34" s="6"/>
      <c r="I34" s="6"/>
      <c r="J34" s="6"/>
      <c r="K34" s="6"/>
      <c r="L34" s="6"/>
      <c r="M34" s="6">
        <v>5</v>
      </c>
      <c r="N34" s="6">
        <v>3</v>
      </c>
      <c r="O34" s="6"/>
      <c r="P34" s="6"/>
      <c r="Q34" s="6">
        <v>1</v>
      </c>
      <c r="R34" s="6"/>
      <c r="S34" s="6">
        <v>5</v>
      </c>
      <c r="T34" s="6">
        <v>3</v>
      </c>
      <c r="U34" s="6"/>
      <c r="V34" s="6">
        <v>1</v>
      </c>
      <c r="W34" s="6">
        <v>1</v>
      </c>
      <c r="X34" s="14"/>
      <c r="Y34" s="26">
        <f t="shared" si="1"/>
        <v>12</v>
      </c>
      <c r="Z34" s="14">
        <f t="shared" si="2"/>
        <v>7</v>
      </c>
      <c r="AA34" s="19">
        <f t="shared" si="0"/>
        <v>19</v>
      </c>
      <c r="AC34" s="241" t="s">
        <v>90</v>
      </c>
      <c r="AD34" s="19">
        <f>SUM(AA34:AA39)</f>
        <v>105</v>
      </c>
      <c r="AE34" s="84">
        <v>16</v>
      </c>
    </row>
    <row r="35" spans="1:31" s="19" customFormat="1" x14ac:dyDescent="0.2">
      <c r="A35" s="34">
        <v>160501</v>
      </c>
      <c r="B35" s="6" t="s">
        <v>176</v>
      </c>
      <c r="C35" s="7" t="s">
        <v>499</v>
      </c>
      <c r="D35" s="6" t="s">
        <v>175</v>
      </c>
      <c r="E35" s="120" t="s">
        <v>16</v>
      </c>
      <c r="F35" s="14" t="s">
        <v>138</v>
      </c>
      <c r="G35" s="45">
        <v>1</v>
      </c>
      <c r="H35" s="6"/>
      <c r="I35" s="6"/>
      <c r="J35" s="6"/>
      <c r="K35" s="6"/>
      <c r="L35" s="6"/>
      <c r="M35" s="6">
        <v>1</v>
      </c>
      <c r="N35" s="6">
        <v>1</v>
      </c>
      <c r="O35" s="6"/>
      <c r="P35" s="6"/>
      <c r="Q35" s="6">
        <v>2</v>
      </c>
      <c r="R35" s="6"/>
      <c r="S35" s="6">
        <v>19</v>
      </c>
      <c r="T35" s="6">
        <v>11</v>
      </c>
      <c r="U35" s="6">
        <v>1</v>
      </c>
      <c r="V35" s="6"/>
      <c r="W35" s="6">
        <v>1</v>
      </c>
      <c r="X35" s="14"/>
      <c r="Y35" s="26">
        <f t="shared" si="1"/>
        <v>25</v>
      </c>
      <c r="Z35" s="14">
        <f t="shared" si="2"/>
        <v>12</v>
      </c>
      <c r="AA35" s="19">
        <f t="shared" si="0"/>
        <v>37</v>
      </c>
      <c r="AC35" s="113" t="s">
        <v>90</v>
      </c>
      <c r="AE35" s="84"/>
    </row>
    <row r="36" spans="1:31" s="19" customFormat="1" x14ac:dyDescent="0.2">
      <c r="A36" s="34">
        <v>160901</v>
      </c>
      <c r="B36" s="6" t="s">
        <v>178</v>
      </c>
      <c r="C36" s="7" t="s">
        <v>499</v>
      </c>
      <c r="D36" s="6" t="s">
        <v>177</v>
      </c>
      <c r="E36" s="120" t="s">
        <v>16</v>
      </c>
      <c r="F36" s="14" t="s">
        <v>138</v>
      </c>
      <c r="G36" s="45"/>
      <c r="H36" s="6">
        <v>1</v>
      </c>
      <c r="I36" s="6"/>
      <c r="J36" s="6"/>
      <c r="K36" s="6"/>
      <c r="L36" s="6"/>
      <c r="M36" s="6"/>
      <c r="N36" s="6"/>
      <c r="O36" s="6"/>
      <c r="P36" s="6"/>
      <c r="Q36" s="6">
        <v>1</v>
      </c>
      <c r="R36" s="6"/>
      <c r="S36" s="6">
        <v>5</v>
      </c>
      <c r="T36" s="6">
        <v>9</v>
      </c>
      <c r="U36" s="6"/>
      <c r="V36" s="6"/>
      <c r="W36" s="6"/>
      <c r="X36" s="14"/>
      <c r="Y36" s="26">
        <f t="shared" si="1"/>
        <v>6</v>
      </c>
      <c r="Z36" s="14">
        <f t="shared" si="2"/>
        <v>10</v>
      </c>
      <c r="AA36" s="19">
        <f t="shared" si="0"/>
        <v>16</v>
      </c>
      <c r="AC36" s="113" t="s">
        <v>90</v>
      </c>
      <c r="AE36" s="84"/>
    </row>
    <row r="37" spans="1:31" s="19" customFormat="1" x14ac:dyDescent="0.2">
      <c r="A37" s="34">
        <v>160902</v>
      </c>
      <c r="B37" s="6" t="s">
        <v>180</v>
      </c>
      <c r="C37" s="7" t="s">
        <v>499</v>
      </c>
      <c r="D37" s="6" t="s">
        <v>179</v>
      </c>
      <c r="E37" s="120" t="s">
        <v>16</v>
      </c>
      <c r="F37" s="14" t="s">
        <v>138</v>
      </c>
      <c r="G37" s="45"/>
      <c r="H37" s="6"/>
      <c r="I37" s="6"/>
      <c r="J37" s="6"/>
      <c r="K37" s="6"/>
      <c r="L37" s="6"/>
      <c r="M37" s="6"/>
      <c r="N37" s="6"/>
      <c r="O37" s="6"/>
      <c r="P37" s="6"/>
      <c r="Q37" s="6"/>
      <c r="R37" s="6"/>
      <c r="S37" s="6">
        <v>1</v>
      </c>
      <c r="T37" s="6">
        <v>2</v>
      </c>
      <c r="U37" s="6"/>
      <c r="V37" s="6"/>
      <c r="W37" s="6"/>
      <c r="X37" s="14"/>
      <c r="Y37" s="26">
        <f t="shared" si="1"/>
        <v>1</v>
      </c>
      <c r="Z37" s="14">
        <f t="shared" si="2"/>
        <v>2</v>
      </c>
      <c r="AA37" s="19">
        <f t="shared" si="0"/>
        <v>3</v>
      </c>
      <c r="AC37" s="20" t="s">
        <v>90</v>
      </c>
      <c r="AE37" s="84"/>
    </row>
    <row r="38" spans="1:31" s="19" customFormat="1" x14ac:dyDescent="0.2">
      <c r="A38" s="34">
        <v>160905</v>
      </c>
      <c r="B38" s="6" t="s">
        <v>182</v>
      </c>
      <c r="C38" s="7" t="s">
        <v>499</v>
      </c>
      <c r="D38" s="6" t="s">
        <v>181</v>
      </c>
      <c r="E38" s="120" t="s">
        <v>16</v>
      </c>
      <c r="F38" s="14" t="s">
        <v>138</v>
      </c>
      <c r="G38" s="45"/>
      <c r="H38" s="6"/>
      <c r="I38" s="6"/>
      <c r="J38" s="6"/>
      <c r="K38" s="6"/>
      <c r="L38" s="6"/>
      <c r="M38" s="6"/>
      <c r="N38" s="6"/>
      <c r="O38" s="6"/>
      <c r="P38" s="6"/>
      <c r="Q38" s="6">
        <v>2</v>
      </c>
      <c r="R38" s="6">
        <v>7</v>
      </c>
      <c r="S38" s="6">
        <v>7</v>
      </c>
      <c r="T38" s="6">
        <v>8</v>
      </c>
      <c r="U38" s="6"/>
      <c r="V38" s="6"/>
      <c r="W38" s="6">
        <v>1</v>
      </c>
      <c r="X38" s="14"/>
      <c r="Y38" s="26">
        <f t="shared" si="1"/>
        <v>10</v>
      </c>
      <c r="Z38" s="14">
        <f t="shared" si="2"/>
        <v>15</v>
      </c>
      <c r="AA38" s="19">
        <f t="shared" si="0"/>
        <v>25</v>
      </c>
      <c r="AC38" s="113" t="s">
        <v>90</v>
      </c>
      <c r="AE38" s="84"/>
    </row>
    <row r="39" spans="1:31" s="19" customFormat="1" x14ac:dyDescent="0.2">
      <c r="A39" s="34">
        <v>161200</v>
      </c>
      <c r="B39" s="6" t="s">
        <v>184</v>
      </c>
      <c r="C39" s="7" t="s">
        <v>499</v>
      </c>
      <c r="D39" s="6" t="s">
        <v>183</v>
      </c>
      <c r="E39" s="120" t="s">
        <v>16</v>
      </c>
      <c r="F39" s="14" t="s">
        <v>138</v>
      </c>
      <c r="G39" s="45"/>
      <c r="H39" s="6"/>
      <c r="I39" s="6"/>
      <c r="J39" s="6"/>
      <c r="K39" s="6"/>
      <c r="L39" s="6"/>
      <c r="M39" s="6"/>
      <c r="N39" s="6"/>
      <c r="O39" s="6"/>
      <c r="P39" s="6"/>
      <c r="Q39" s="6"/>
      <c r="R39" s="6"/>
      <c r="S39" s="6">
        <v>1</v>
      </c>
      <c r="T39" s="6">
        <v>2</v>
      </c>
      <c r="U39" s="6"/>
      <c r="V39" s="6">
        <v>1</v>
      </c>
      <c r="W39" s="6"/>
      <c r="X39" s="14">
        <v>1</v>
      </c>
      <c r="Y39" s="26">
        <f t="shared" si="1"/>
        <v>1</v>
      </c>
      <c r="Z39" s="14">
        <f t="shared" si="2"/>
        <v>4</v>
      </c>
      <c r="AA39" s="19">
        <f t="shared" si="0"/>
        <v>5</v>
      </c>
      <c r="AC39" s="113" t="s">
        <v>90</v>
      </c>
      <c r="AE39" s="84"/>
    </row>
    <row r="40" spans="1:31" s="19" customFormat="1" x14ac:dyDescent="0.2">
      <c r="A40" s="34">
        <v>190701</v>
      </c>
      <c r="B40" s="6" t="s">
        <v>428</v>
      </c>
      <c r="C40" s="7" t="s">
        <v>499</v>
      </c>
      <c r="D40" s="6" t="s">
        <v>185</v>
      </c>
      <c r="E40" s="120" t="s">
        <v>473</v>
      </c>
      <c r="F40" s="14" t="s">
        <v>26</v>
      </c>
      <c r="G40" s="45"/>
      <c r="H40" s="6"/>
      <c r="I40" s="6">
        <v>4</v>
      </c>
      <c r="J40" s="6">
        <v>11</v>
      </c>
      <c r="K40" s="6"/>
      <c r="L40" s="6">
        <v>1</v>
      </c>
      <c r="M40" s="6">
        <v>1</v>
      </c>
      <c r="N40" s="6">
        <v>4</v>
      </c>
      <c r="O40" s="6"/>
      <c r="P40" s="6"/>
      <c r="Q40" s="6">
        <v>1</v>
      </c>
      <c r="R40" s="6">
        <v>24</v>
      </c>
      <c r="S40" s="6">
        <v>5</v>
      </c>
      <c r="T40" s="6">
        <v>85</v>
      </c>
      <c r="U40" s="6">
        <v>2</v>
      </c>
      <c r="V40" s="6">
        <v>7</v>
      </c>
      <c r="W40" s="6"/>
      <c r="X40" s="14">
        <v>2</v>
      </c>
      <c r="Y40" s="26">
        <f t="shared" si="1"/>
        <v>13</v>
      </c>
      <c r="Z40" s="14">
        <f t="shared" si="2"/>
        <v>134</v>
      </c>
      <c r="AA40" s="19">
        <f t="shared" ref="AA40:AA72" si="3">SUM(Y40:Z40)</f>
        <v>147</v>
      </c>
      <c r="AC40" s="241" t="s">
        <v>89</v>
      </c>
      <c r="AD40" s="19">
        <f>SUM(AA40:AA41)</f>
        <v>208</v>
      </c>
      <c r="AE40" s="84">
        <v>19</v>
      </c>
    </row>
    <row r="41" spans="1:31" s="19" customFormat="1" x14ac:dyDescent="0.2">
      <c r="A41" s="34">
        <v>190901</v>
      </c>
      <c r="B41" s="6" t="s">
        <v>429</v>
      </c>
      <c r="C41" s="7" t="s">
        <v>499</v>
      </c>
      <c r="D41" s="6" t="s">
        <v>474</v>
      </c>
      <c r="E41" s="120" t="s">
        <v>30</v>
      </c>
      <c r="F41" s="14" t="s">
        <v>26</v>
      </c>
      <c r="G41" s="45"/>
      <c r="H41" s="6">
        <v>2</v>
      </c>
      <c r="I41" s="6"/>
      <c r="J41" s="6"/>
      <c r="K41" s="6"/>
      <c r="L41" s="6"/>
      <c r="M41" s="6">
        <v>1</v>
      </c>
      <c r="N41" s="6">
        <v>2</v>
      </c>
      <c r="O41" s="6"/>
      <c r="P41" s="6"/>
      <c r="Q41" s="6"/>
      <c r="R41" s="6">
        <v>3</v>
      </c>
      <c r="S41" s="6">
        <v>2</v>
      </c>
      <c r="T41" s="6">
        <v>45</v>
      </c>
      <c r="U41" s="6">
        <v>1</v>
      </c>
      <c r="V41" s="6">
        <v>3</v>
      </c>
      <c r="W41" s="6"/>
      <c r="X41" s="14">
        <v>2</v>
      </c>
      <c r="Y41" s="26">
        <f t="shared" si="1"/>
        <v>4</v>
      </c>
      <c r="Z41" s="14">
        <f t="shared" si="2"/>
        <v>57</v>
      </c>
      <c r="AA41" s="19">
        <f t="shared" si="3"/>
        <v>61</v>
      </c>
      <c r="AC41" s="113" t="s">
        <v>89</v>
      </c>
      <c r="AE41" s="84"/>
    </row>
    <row r="42" spans="1:31" s="19" customFormat="1" x14ac:dyDescent="0.2">
      <c r="A42" s="34">
        <v>230101</v>
      </c>
      <c r="B42" s="110" t="s">
        <v>187</v>
      </c>
      <c r="C42" s="7" t="s">
        <v>499</v>
      </c>
      <c r="D42" s="6" t="s">
        <v>186</v>
      </c>
      <c r="E42" s="120" t="s">
        <v>16</v>
      </c>
      <c r="F42" s="14" t="s">
        <v>138</v>
      </c>
      <c r="G42" s="45">
        <v>2</v>
      </c>
      <c r="H42" s="6"/>
      <c r="I42" s="6">
        <v>3</v>
      </c>
      <c r="J42" s="6">
        <v>3</v>
      </c>
      <c r="K42" s="6"/>
      <c r="L42" s="6"/>
      <c r="M42" s="6"/>
      <c r="N42" s="6">
        <v>2</v>
      </c>
      <c r="O42" s="6"/>
      <c r="P42" s="6"/>
      <c r="Q42" s="6">
        <v>3</v>
      </c>
      <c r="R42" s="6"/>
      <c r="S42" s="6">
        <v>9</v>
      </c>
      <c r="T42" s="6">
        <v>24</v>
      </c>
      <c r="U42" s="6">
        <v>1</v>
      </c>
      <c r="V42" s="6">
        <v>2</v>
      </c>
      <c r="W42" s="6"/>
      <c r="X42" s="14">
        <v>1</v>
      </c>
      <c r="Y42" s="26">
        <f t="shared" si="1"/>
        <v>18</v>
      </c>
      <c r="Z42" s="14">
        <f t="shared" si="2"/>
        <v>32</v>
      </c>
      <c r="AA42" s="19">
        <f t="shared" si="3"/>
        <v>50</v>
      </c>
      <c r="AC42" s="241" t="s">
        <v>90</v>
      </c>
      <c r="AD42" s="19">
        <f>SUM(AA42:AA43)</f>
        <v>61</v>
      </c>
      <c r="AE42" s="84">
        <v>23</v>
      </c>
    </row>
    <row r="43" spans="1:31" s="19" customFormat="1" x14ac:dyDescent="0.2">
      <c r="A43" s="34">
        <v>231304</v>
      </c>
      <c r="B43" s="6" t="s">
        <v>189</v>
      </c>
      <c r="C43" s="7" t="s">
        <v>499</v>
      </c>
      <c r="D43" s="6" t="s">
        <v>188</v>
      </c>
      <c r="E43" s="120" t="s">
        <v>16</v>
      </c>
      <c r="F43" s="14" t="s">
        <v>138</v>
      </c>
      <c r="G43" s="45"/>
      <c r="H43" s="6"/>
      <c r="I43" s="6"/>
      <c r="J43" s="6">
        <v>1</v>
      </c>
      <c r="K43" s="6"/>
      <c r="L43" s="6"/>
      <c r="M43" s="6"/>
      <c r="N43" s="6"/>
      <c r="O43" s="6"/>
      <c r="P43" s="6"/>
      <c r="Q43" s="6"/>
      <c r="R43" s="6"/>
      <c r="S43" s="6">
        <v>5</v>
      </c>
      <c r="T43" s="6">
        <v>4</v>
      </c>
      <c r="U43" s="6"/>
      <c r="V43" s="6">
        <v>1</v>
      </c>
      <c r="W43" s="6"/>
      <c r="X43" s="14"/>
      <c r="Y43" s="26">
        <f t="shared" si="1"/>
        <v>5</v>
      </c>
      <c r="Z43" s="14">
        <f t="shared" si="2"/>
        <v>6</v>
      </c>
      <c r="AA43" s="19">
        <f t="shared" si="3"/>
        <v>11</v>
      </c>
      <c r="AC43" s="241" t="s">
        <v>90</v>
      </c>
      <c r="AE43" s="84"/>
    </row>
    <row r="44" spans="1:31" s="19" customFormat="1" x14ac:dyDescent="0.2">
      <c r="A44" s="34">
        <v>240199</v>
      </c>
      <c r="B44" s="6" t="s">
        <v>190</v>
      </c>
      <c r="C44" s="7" t="s">
        <v>499</v>
      </c>
      <c r="D44" s="6" t="s">
        <v>476</v>
      </c>
      <c r="E44" s="120" t="s">
        <v>475</v>
      </c>
      <c r="F44" s="14" t="s">
        <v>27</v>
      </c>
      <c r="G44" s="45"/>
      <c r="H44" s="6"/>
      <c r="I44" s="6"/>
      <c r="J44" s="6"/>
      <c r="K44" s="6"/>
      <c r="L44" s="6"/>
      <c r="M44" s="6"/>
      <c r="N44" s="6"/>
      <c r="O44" s="6"/>
      <c r="P44" s="6"/>
      <c r="Q44" s="6"/>
      <c r="R44" s="6"/>
      <c r="S44" s="6">
        <v>1</v>
      </c>
      <c r="T44" s="6">
        <v>3</v>
      </c>
      <c r="U44" s="6"/>
      <c r="V44" s="6">
        <v>2</v>
      </c>
      <c r="W44" s="6"/>
      <c r="X44" s="14"/>
      <c r="Y44" s="26">
        <f t="shared" si="1"/>
        <v>1</v>
      </c>
      <c r="Z44" s="14">
        <f t="shared" si="2"/>
        <v>5</v>
      </c>
      <c r="AA44" s="19">
        <f t="shared" si="3"/>
        <v>6</v>
      </c>
      <c r="AC44" s="241" t="s">
        <v>110</v>
      </c>
      <c r="AD44" s="19">
        <f>SUM(AA44)</f>
        <v>6</v>
      </c>
      <c r="AE44" s="84">
        <v>24</v>
      </c>
    </row>
    <row r="45" spans="1:31" s="19" customFormat="1" x14ac:dyDescent="0.2">
      <c r="A45" s="34">
        <v>260101</v>
      </c>
      <c r="B45" s="6" t="s">
        <v>192</v>
      </c>
      <c r="C45" s="7" t="s">
        <v>499</v>
      </c>
      <c r="D45" s="6" t="s">
        <v>191</v>
      </c>
      <c r="E45" s="120" t="s">
        <v>37</v>
      </c>
      <c r="F45" s="14" t="s">
        <v>193</v>
      </c>
      <c r="G45" s="45"/>
      <c r="H45" s="6"/>
      <c r="I45" s="6"/>
      <c r="J45" s="6">
        <v>1</v>
      </c>
      <c r="K45" s="6"/>
      <c r="L45" s="6"/>
      <c r="M45" s="6">
        <v>1</v>
      </c>
      <c r="N45" s="6">
        <v>2</v>
      </c>
      <c r="O45" s="6"/>
      <c r="P45" s="6"/>
      <c r="Q45" s="6">
        <v>2</v>
      </c>
      <c r="R45" s="6">
        <v>3</v>
      </c>
      <c r="S45" s="6">
        <v>8</v>
      </c>
      <c r="T45" s="6">
        <v>16</v>
      </c>
      <c r="U45" s="6">
        <v>1</v>
      </c>
      <c r="V45" s="6"/>
      <c r="W45" s="6"/>
      <c r="X45" s="14">
        <v>1</v>
      </c>
      <c r="Y45" s="26">
        <f t="shared" si="1"/>
        <v>12</v>
      </c>
      <c r="Z45" s="14">
        <f t="shared" si="2"/>
        <v>23</v>
      </c>
      <c r="AA45" s="19">
        <f t="shared" si="3"/>
        <v>35</v>
      </c>
      <c r="AC45" s="113" t="s">
        <v>90</v>
      </c>
      <c r="AD45" s="19">
        <f>SUM(AA45:AA48)</f>
        <v>186</v>
      </c>
      <c r="AE45" s="86">
        <v>26</v>
      </c>
    </row>
    <row r="46" spans="1:31" s="19" customFormat="1" x14ac:dyDescent="0.2">
      <c r="A46" s="34">
        <v>260101</v>
      </c>
      <c r="B46" s="6" t="s">
        <v>195</v>
      </c>
      <c r="C46" s="7" t="s">
        <v>499</v>
      </c>
      <c r="D46" s="6" t="s">
        <v>194</v>
      </c>
      <c r="E46" s="120" t="s">
        <v>37</v>
      </c>
      <c r="F46" s="14" t="s">
        <v>193</v>
      </c>
      <c r="G46" s="45"/>
      <c r="H46" s="6"/>
      <c r="I46" s="6">
        <v>1</v>
      </c>
      <c r="J46" s="6">
        <v>2</v>
      </c>
      <c r="K46" s="6"/>
      <c r="L46" s="6"/>
      <c r="M46" s="6">
        <v>3</v>
      </c>
      <c r="N46" s="6">
        <v>4</v>
      </c>
      <c r="O46" s="6"/>
      <c r="P46" s="6"/>
      <c r="Q46" s="6">
        <v>5</v>
      </c>
      <c r="R46" s="6">
        <v>10</v>
      </c>
      <c r="S46" s="6">
        <v>21</v>
      </c>
      <c r="T46" s="6">
        <v>28</v>
      </c>
      <c r="U46" s="6">
        <v>2</v>
      </c>
      <c r="V46" s="6">
        <v>3</v>
      </c>
      <c r="W46" s="6">
        <v>1</v>
      </c>
      <c r="X46" s="14">
        <v>1</v>
      </c>
      <c r="Y46" s="26">
        <f t="shared" si="1"/>
        <v>33</v>
      </c>
      <c r="Z46" s="14">
        <f t="shared" si="2"/>
        <v>48</v>
      </c>
      <c r="AA46" s="19">
        <f t="shared" si="3"/>
        <v>81</v>
      </c>
      <c r="AC46" s="241" t="s">
        <v>89</v>
      </c>
      <c r="AE46" s="84"/>
    </row>
    <row r="47" spans="1:31" s="19" customFormat="1" x14ac:dyDescent="0.2">
      <c r="A47" s="34">
        <v>260406</v>
      </c>
      <c r="B47" s="6" t="s">
        <v>197</v>
      </c>
      <c r="C47" s="7" t="s">
        <v>499</v>
      </c>
      <c r="D47" s="6" t="s">
        <v>196</v>
      </c>
      <c r="E47" s="120" t="s">
        <v>37</v>
      </c>
      <c r="F47" s="14" t="s">
        <v>126</v>
      </c>
      <c r="G47" s="45">
        <v>1</v>
      </c>
      <c r="H47" s="6"/>
      <c r="I47" s="6">
        <v>1</v>
      </c>
      <c r="J47" s="6"/>
      <c r="K47" s="6"/>
      <c r="L47" s="6"/>
      <c r="M47" s="6">
        <v>1</v>
      </c>
      <c r="N47" s="6"/>
      <c r="O47" s="6"/>
      <c r="P47" s="6"/>
      <c r="Q47" s="6"/>
      <c r="R47" s="6">
        <v>2</v>
      </c>
      <c r="S47" s="6">
        <v>14</v>
      </c>
      <c r="T47" s="6">
        <v>19</v>
      </c>
      <c r="U47" s="6">
        <v>1</v>
      </c>
      <c r="V47" s="6">
        <v>2</v>
      </c>
      <c r="W47" s="6"/>
      <c r="X47" s="14"/>
      <c r="Y47" s="26">
        <f t="shared" si="1"/>
        <v>18</v>
      </c>
      <c r="Z47" s="14">
        <f t="shared" si="2"/>
        <v>23</v>
      </c>
      <c r="AA47" s="19">
        <f t="shared" si="3"/>
        <v>41</v>
      </c>
      <c r="AC47" s="241" t="s">
        <v>89</v>
      </c>
    </row>
    <row r="48" spans="1:31" s="19" customFormat="1" x14ac:dyDescent="0.2">
      <c r="A48" s="34">
        <v>261302</v>
      </c>
      <c r="B48" s="6" t="s">
        <v>199</v>
      </c>
      <c r="C48" s="7" t="s">
        <v>499</v>
      </c>
      <c r="D48" s="6" t="s">
        <v>198</v>
      </c>
      <c r="E48" s="120" t="s">
        <v>37</v>
      </c>
      <c r="F48" s="14" t="s">
        <v>193</v>
      </c>
      <c r="G48" s="45"/>
      <c r="H48" s="6"/>
      <c r="I48" s="6"/>
      <c r="J48" s="6">
        <v>1</v>
      </c>
      <c r="K48" s="6"/>
      <c r="L48" s="6"/>
      <c r="M48" s="6">
        <v>1</v>
      </c>
      <c r="N48" s="6"/>
      <c r="O48" s="6"/>
      <c r="P48" s="6"/>
      <c r="Q48" s="6"/>
      <c r="R48" s="6">
        <v>2</v>
      </c>
      <c r="S48" s="6">
        <v>9</v>
      </c>
      <c r="T48" s="6">
        <v>14</v>
      </c>
      <c r="U48" s="6">
        <v>1</v>
      </c>
      <c r="V48" s="6">
        <v>1</v>
      </c>
      <c r="W48" s="6"/>
      <c r="X48" s="14"/>
      <c r="Y48" s="26">
        <f t="shared" si="1"/>
        <v>11</v>
      </c>
      <c r="Z48" s="14">
        <f t="shared" si="2"/>
        <v>18</v>
      </c>
      <c r="AA48" s="19">
        <f t="shared" si="3"/>
        <v>29</v>
      </c>
      <c r="AC48" s="241" t="s">
        <v>89</v>
      </c>
      <c r="AE48" s="84"/>
    </row>
    <row r="49" spans="1:31" s="19" customFormat="1" x14ac:dyDescent="0.2">
      <c r="A49" s="34">
        <v>270101</v>
      </c>
      <c r="B49" s="6" t="s">
        <v>201</v>
      </c>
      <c r="C49" s="7" t="s">
        <v>499</v>
      </c>
      <c r="D49" s="6" t="s">
        <v>200</v>
      </c>
      <c r="E49" s="120" t="s">
        <v>16</v>
      </c>
      <c r="F49" s="14" t="s">
        <v>150</v>
      </c>
      <c r="G49" s="45"/>
      <c r="H49" s="6">
        <v>1</v>
      </c>
      <c r="I49" s="6"/>
      <c r="J49" s="6"/>
      <c r="K49" s="6"/>
      <c r="L49" s="6"/>
      <c r="M49" s="6"/>
      <c r="N49" s="6"/>
      <c r="O49" s="6"/>
      <c r="P49" s="6"/>
      <c r="Q49" s="6"/>
      <c r="R49" s="6"/>
      <c r="S49" s="6">
        <v>4</v>
      </c>
      <c r="T49" s="6">
        <v>5</v>
      </c>
      <c r="U49" s="6">
        <v>2</v>
      </c>
      <c r="V49" s="6"/>
      <c r="W49" s="6"/>
      <c r="X49" s="14"/>
      <c r="Y49" s="26">
        <f t="shared" si="1"/>
        <v>6</v>
      </c>
      <c r="Z49" s="14">
        <f t="shared" si="2"/>
        <v>6</v>
      </c>
      <c r="AA49" s="19">
        <f t="shared" si="3"/>
        <v>12</v>
      </c>
      <c r="AC49" s="241" t="s">
        <v>90</v>
      </c>
      <c r="AD49" s="19">
        <f>SUM(AA49:AA50)</f>
        <v>40</v>
      </c>
      <c r="AE49" s="84">
        <v>27</v>
      </c>
    </row>
    <row r="50" spans="1:31" s="19" customFormat="1" x14ac:dyDescent="0.2">
      <c r="A50" s="34">
        <v>270101</v>
      </c>
      <c r="B50" s="95" t="s">
        <v>203</v>
      </c>
      <c r="C50" s="7" t="s">
        <v>499</v>
      </c>
      <c r="D50" s="6" t="s">
        <v>202</v>
      </c>
      <c r="E50" s="120" t="s">
        <v>16</v>
      </c>
      <c r="F50" s="14" t="s">
        <v>150</v>
      </c>
      <c r="G50" s="45">
        <v>2</v>
      </c>
      <c r="H50" s="6"/>
      <c r="I50" s="6">
        <v>1</v>
      </c>
      <c r="J50" s="6"/>
      <c r="K50" s="6"/>
      <c r="L50" s="6"/>
      <c r="M50" s="6">
        <v>2</v>
      </c>
      <c r="N50" s="6"/>
      <c r="O50" s="6"/>
      <c r="P50" s="6"/>
      <c r="Q50" s="6"/>
      <c r="R50" s="6"/>
      <c r="S50" s="6">
        <v>12</v>
      </c>
      <c r="T50" s="6">
        <v>9</v>
      </c>
      <c r="U50" s="6">
        <v>2</v>
      </c>
      <c r="V50" s="6"/>
      <c r="W50" s="6"/>
      <c r="X50" s="14"/>
      <c r="Y50" s="26">
        <f t="shared" si="1"/>
        <v>19</v>
      </c>
      <c r="Z50" s="14">
        <f t="shared" si="2"/>
        <v>9</v>
      </c>
      <c r="AA50" s="19">
        <f t="shared" si="3"/>
        <v>28</v>
      </c>
      <c r="AC50" s="20" t="s">
        <v>89</v>
      </c>
      <c r="AE50" s="84"/>
    </row>
    <row r="51" spans="1:31" s="19" customFormat="1" x14ac:dyDescent="0.2">
      <c r="A51" s="34">
        <v>310505</v>
      </c>
      <c r="B51" s="6" t="s">
        <v>204</v>
      </c>
      <c r="C51" s="7" t="s">
        <v>499</v>
      </c>
      <c r="D51" s="6" t="s">
        <v>477</v>
      </c>
      <c r="E51" s="120" t="s">
        <v>473</v>
      </c>
      <c r="F51" s="14" t="s">
        <v>26</v>
      </c>
      <c r="G51" s="45"/>
      <c r="H51" s="6">
        <v>2</v>
      </c>
      <c r="I51" s="6">
        <v>3</v>
      </c>
      <c r="J51" s="6">
        <v>1</v>
      </c>
      <c r="K51" s="6"/>
      <c r="L51" s="6"/>
      <c r="M51" s="6">
        <v>4</v>
      </c>
      <c r="N51" s="6">
        <v>2</v>
      </c>
      <c r="O51" s="6"/>
      <c r="P51" s="6"/>
      <c r="Q51" s="6">
        <v>5</v>
      </c>
      <c r="R51" s="6">
        <v>3</v>
      </c>
      <c r="S51" s="6">
        <v>52</v>
      </c>
      <c r="T51" s="6">
        <v>92</v>
      </c>
      <c r="U51" s="6">
        <v>3</v>
      </c>
      <c r="V51" s="6">
        <v>1</v>
      </c>
      <c r="W51" s="6">
        <v>1</v>
      </c>
      <c r="X51" s="14">
        <v>3</v>
      </c>
      <c r="Y51" s="26">
        <f t="shared" si="1"/>
        <v>68</v>
      </c>
      <c r="Z51" s="14">
        <f t="shared" si="2"/>
        <v>104</v>
      </c>
      <c r="AA51" s="19">
        <f t="shared" si="3"/>
        <v>172</v>
      </c>
      <c r="AC51" s="113" t="s">
        <v>89</v>
      </c>
      <c r="AD51" s="19">
        <f>SUM(AA51)</f>
        <v>172</v>
      </c>
      <c r="AE51" s="84">
        <v>31</v>
      </c>
    </row>
    <row r="52" spans="1:31" s="19" customFormat="1" x14ac:dyDescent="0.2">
      <c r="A52" s="34">
        <v>340199</v>
      </c>
      <c r="B52" s="6" t="s">
        <v>206</v>
      </c>
      <c r="C52" s="7" t="s">
        <v>499</v>
      </c>
      <c r="D52" s="6" t="s">
        <v>205</v>
      </c>
      <c r="E52" s="120" t="s">
        <v>473</v>
      </c>
      <c r="F52" s="14" t="s">
        <v>26</v>
      </c>
      <c r="G52" s="45"/>
      <c r="H52" s="6"/>
      <c r="I52" s="6">
        <v>4</v>
      </c>
      <c r="J52" s="6">
        <v>9</v>
      </c>
      <c r="K52" s="6"/>
      <c r="L52" s="6"/>
      <c r="M52" s="6">
        <v>1</v>
      </c>
      <c r="N52" s="6">
        <v>6</v>
      </c>
      <c r="O52" s="6"/>
      <c r="P52" s="6"/>
      <c r="Q52" s="6">
        <v>3</v>
      </c>
      <c r="R52" s="6">
        <v>8</v>
      </c>
      <c r="S52" s="6">
        <v>12</v>
      </c>
      <c r="T52" s="6">
        <v>62</v>
      </c>
      <c r="U52" s="6">
        <v>3</v>
      </c>
      <c r="V52" s="6">
        <v>2</v>
      </c>
      <c r="W52" s="6">
        <v>2</v>
      </c>
      <c r="X52" s="14">
        <v>2</v>
      </c>
      <c r="Y52" s="26">
        <f t="shared" si="1"/>
        <v>25</v>
      </c>
      <c r="Z52" s="14">
        <f t="shared" si="2"/>
        <v>89</v>
      </c>
      <c r="AA52" s="19">
        <f t="shared" si="3"/>
        <v>114</v>
      </c>
      <c r="AC52" s="241" t="s">
        <v>89</v>
      </c>
      <c r="AD52" s="19">
        <f>SUM(AA52)</f>
        <v>114</v>
      </c>
      <c r="AE52" s="19">
        <v>34</v>
      </c>
    </row>
    <row r="53" spans="1:31" s="19" customFormat="1" x14ac:dyDescent="0.2">
      <c r="A53" s="34">
        <v>380101</v>
      </c>
      <c r="B53" s="6" t="s">
        <v>208</v>
      </c>
      <c r="C53" s="7" t="s">
        <v>499</v>
      </c>
      <c r="D53" s="6" t="s">
        <v>207</v>
      </c>
      <c r="E53" s="120" t="s">
        <v>16</v>
      </c>
      <c r="F53" s="14" t="s">
        <v>138</v>
      </c>
      <c r="G53" s="45"/>
      <c r="H53" s="6"/>
      <c r="I53" s="6"/>
      <c r="J53" s="6"/>
      <c r="K53" s="6"/>
      <c r="L53" s="6"/>
      <c r="M53" s="6"/>
      <c r="N53" s="6"/>
      <c r="O53" s="6"/>
      <c r="P53" s="6"/>
      <c r="Q53" s="6"/>
      <c r="R53" s="6"/>
      <c r="S53" s="6">
        <v>4</v>
      </c>
      <c r="T53" s="6">
        <v>2</v>
      </c>
      <c r="U53" s="6">
        <v>1</v>
      </c>
      <c r="V53" s="6"/>
      <c r="W53" s="6"/>
      <c r="X53" s="14"/>
      <c r="Y53" s="26">
        <f t="shared" si="1"/>
        <v>5</v>
      </c>
      <c r="Z53" s="14">
        <f t="shared" si="2"/>
        <v>2</v>
      </c>
      <c r="AA53" s="19">
        <f t="shared" si="3"/>
        <v>7</v>
      </c>
      <c r="AC53" s="241" t="s">
        <v>90</v>
      </c>
      <c r="AD53" s="19">
        <f>SUM(AA53)</f>
        <v>7</v>
      </c>
      <c r="AE53" s="84">
        <v>38</v>
      </c>
    </row>
    <row r="54" spans="1:31" s="19" customFormat="1" x14ac:dyDescent="0.2">
      <c r="A54" s="34">
        <v>400501</v>
      </c>
      <c r="B54" s="6" t="s">
        <v>210</v>
      </c>
      <c r="C54" s="7" t="s">
        <v>499</v>
      </c>
      <c r="D54" s="6" t="s">
        <v>209</v>
      </c>
      <c r="E54" s="120" t="s">
        <v>16</v>
      </c>
      <c r="F54" s="14" t="s">
        <v>150</v>
      </c>
      <c r="G54" s="45"/>
      <c r="H54" s="6"/>
      <c r="I54" s="6"/>
      <c r="J54" s="6"/>
      <c r="K54" s="6"/>
      <c r="L54" s="6"/>
      <c r="M54" s="6"/>
      <c r="N54" s="6"/>
      <c r="O54" s="6"/>
      <c r="P54" s="6"/>
      <c r="Q54" s="6"/>
      <c r="R54" s="6"/>
      <c r="S54" s="6">
        <v>3</v>
      </c>
      <c r="T54" s="6">
        <v>1</v>
      </c>
      <c r="U54" s="6"/>
      <c r="V54" s="6"/>
      <c r="W54" s="6"/>
      <c r="X54" s="14"/>
      <c r="Y54" s="26">
        <f t="shared" si="1"/>
        <v>3</v>
      </c>
      <c r="Z54" s="14">
        <f t="shared" si="2"/>
        <v>1</v>
      </c>
      <c r="AA54" s="19">
        <f t="shared" si="3"/>
        <v>4</v>
      </c>
      <c r="AC54" s="241" t="s">
        <v>90</v>
      </c>
      <c r="AD54" s="19">
        <f>SUM(AA54:AA58)</f>
        <v>26</v>
      </c>
      <c r="AE54" s="84">
        <v>40</v>
      </c>
    </row>
    <row r="55" spans="1:31" s="19" customFormat="1" x14ac:dyDescent="0.2">
      <c r="A55" s="34">
        <v>400501</v>
      </c>
      <c r="B55" s="6" t="s">
        <v>212</v>
      </c>
      <c r="C55" s="7" t="s">
        <v>499</v>
      </c>
      <c r="D55" s="6" t="s">
        <v>211</v>
      </c>
      <c r="E55" s="120" t="s">
        <v>16</v>
      </c>
      <c r="F55" s="14" t="s">
        <v>150</v>
      </c>
      <c r="G55" s="45">
        <v>1</v>
      </c>
      <c r="H55" s="6"/>
      <c r="I55" s="6"/>
      <c r="J55" s="6"/>
      <c r="K55" s="6"/>
      <c r="L55" s="6"/>
      <c r="M55" s="6"/>
      <c r="N55" s="6">
        <v>1</v>
      </c>
      <c r="O55" s="6"/>
      <c r="P55" s="6"/>
      <c r="Q55" s="6"/>
      <c r="R55" s="6"/>
      <c r="S55" s="6">
        <v>2</v>
      </c>
      <c r="T55" s="6">
        <v>1</v>
      </c>
      <c r="U55" s="6"/>
      <c r="V55" s="6"/>
      <c r="W55" s="6">
        <v>2</v>
      </c>
      <c r="X55" s="14"/>
      <c r="Y55" s="26">
        <f t="shared" si="1"/>
        <v>5</v>
      </c>
      <c r="Z55" s="14">
        <f t="shared" si="2"/>
        <v>2</v>
      </c>
      <c r="AA55" s="19">
        <f t="shared" si="3"/>
        <v>7</v>
      </c>
      <c r="AC55" s="113" t="s">
        <v>89</v>
      </c>
    </row>
    <row r="56" spans="1:31" s="19" customFormat="1" x14ac:dyDescent="0.2">
      <c r="A56" s="34">
        <v>400699</v>
      </c>
      <c r="B56" s="6" t="s">
        <v>214</v>
      </c>
      <c r="C56" s="7" t="s">
        <v>499</v>
      </c>
      <c r="D56" s="6" t="s">
        <v>213</v>
      </c>
      <c r="E56" s="120" t="s">
        <v>37</v>
      </c>
      <c r="F56" s="14" t="s">
        <v>126</v>
      </c>
      <c r="G56" s="45"/>
      <c r="H56" s="6"/>
      <c r="I56" s="6"/>
      <c r="J56" s="6"/>
      <c r="K56" s="6"/>
      <c r="L56" s="6"/>
      <c r="M56" s="6"/>
      <c r="N56" s="6"/>
      <c r="O56" s="6"/>
      <c r="P56" s="6"/>
      <c r="Q56" s="6">
        <v>2</v>
      </c>
      <c r="R56" s="6"/>
      <c r="S56" s="6">
        <v>3</v>
      </c>
      <c r="T56" s="6">
        <v>4</v>
      </c>
      <c r="U56" s="6">
        <v>1</v>
      </c>
      <c r="V56" s="6">
        <v>1</v>
      </c>
      <c r="W56" s="6"/>
      <c r="X56" s="14">
        <v>1</v>
      </c>
      <c r="Y56" s="26">
        <f t="shared" si="1"/>
        <v>6</v>
      </c>
      <c r="Z56" s="14">
        <f t="shared" si="2"/>
        <v>6</v>
      </c>
      <c r="AA56" s="19">
        <f t="shared" si="3"/>
        <v>12</v>
      </c>
      <c r="AC56" s="113" t="s">
        <v>89</v>
      </c>
      <c r="AE56" s="84"/>
    </row>
    <row r="57" spans="1:31" s="19" customFormat="1" x14ac:dyDescent="0.2">
      <c r="A57" s="34">
        <v>400801</v>
      </c>
      <c r="B57" s="6" t="s">
        <v>216</v>
      </c>
      <c r="C57" s="7" t="s">
        <v>499</v>
      </c>
      <c r="D57" s="6" t="s">
        <v>215</v>
      </c>
      <c r="E57" s="120" t="s">
        <v>16</v>
      </c>
      <c r="F57" s="14" t="s">
        <v>150</v>
      </c>
      <c r="G57" s="45"/>
      <c r="H57" s="6"/>
      <c r="I57" s="6"/>
      <c r="J57" s="6"/>
      <c r="K57" s="6"/>
      <c r="L57" s="6"/>
      <c r="M57" s="6"/>
      <c r="N57" s="6"/>
      <c r="O57" s="6"/>
      <c r="P57" s="6"/>
      <c r="Q57" s="6"/>
      <c r="R57" s="6"/>
      <c r="S57" s="6">
        <v>1</v>
      </c>
      <c r="T57" s="6">
        <v>1</v>
      </c>
      <c r="U57" s="6"/>
      <c r="V57" s="6"/>
      <c r="W57" s="6"/>
      <c r="X57" s="14"/>
      <c r="Y57" s="26">
        <f t="shared" si="1"/>
        <v>1</v>
      </c>
      <c r="Z57" s="14">
        <f t="shared" si="2"/>
        <v>1</v>
      </c>
      <c r="AA57" s="19">
        <f>SUM(Y57:Z57)</f>
        <v>2</v>
      </c>
      <c r="AC57" s="241" t="s">
        <v>89</v>
      </c>
      <c r="AE57" s="84"/>
    </row>
    <row r="58" spans="1:31" s="19" customFormat="1" x14ac:dyDescent="0.2">
      <c r="A58" s="34">
        <v>400899</v>
      </c>
      <c r="B58" s="59" t="s">
        <v>688</v>
      </c>
      <c r="C58" s="7" t="s">
        <v>499</v>
      </c>
      <c r="D58" s="6" t="s">
        <v>669</v>
      </c>
      <c r="E58" s="120" t="s">
        <v>16</v>
      </c>
      <c r="F58" s="14" t="s">
        <v>150</v>
      </c>
      <c r="G58" s="45"/>
      <c r="H58" s="6"/>
      <c r="I58" s="6"/>
      <c r="J58" s="6"/>
      <c r="K58" s="6"/>
      <c r="L58" s="6"/>
      <c r="M58" s="6"/>
      <c r="N58" s="6"/>
      <c r="O58" s="6"/>
      <c r="P58" s="6"/>
      <c r="Q58" s="6"/>
      <c r="R58" s="6"/>
      <c r="S58" s="6">
        <v>1</v>
      </c>
      <c r="T58" s="6"/>
      <c r="U58" s="6"/>
      <c r="V58" s="6"/>
      <c r="W58" s="6"/>
      <c r="X58" s="14"/>
      <c r="Y58" s="26">
        <f t="shared" si="1"/>
        <v>1</v>
      </c>
      <c r="Z58" s="14">
        <f t="shared" si="2"/>
        <v>0</v>
      </c>
      <c r="AA58" s="19">
        <f t="shared" si="3"/>
        <v>1</v>
      </c>
      <c r="AC58" s="241" t="s">
        <v>89</v>
      </c>
      <c r="AE58" s="84"/>
    </row>
    <row r="59" spans="1:31" s="50" customFormat="1" x14ac:dyDescent="0.2">
      <c r="A59" s="54">
        <v>420101</v>
      </c>
      <c r="B59" s="48" t="s">
        <v>217</v>
      </c>
      <c r="C59" s="55" t="s">
        <v>499</v>
      </c>
      <c r="D59" s="48" t="s">
        <v>478</v>
      </c>
      <c r="E59" s="118" t="s">
        <v>473</v>
      </c>
      <c r="F59" s="56" t="s">
        <v>141</v>
      </c>
      <c r="G59" s="57"/>
      <c r="H59" s="48">
        <v>1</v>
      </c>
      <c r="I59" s="48">
        <v>2</v>
      </c>
      <c r="J59" s="48">
        <v>6</v>
      </c>
      <c r="K59" s="48"/>
      <c r="L59" s="48">
        <v>1</v>
      </c>
      <c r="M59" s="48"/>
      <c r="N59" s="48">
        <v>4</v>
      </c>
      <c r="O59" s="48"/>
      <c r="P59" s="48"/>
      <c r="Q59" s="48">
        <v>2</v>
      </c>
      <c r="R59" s="48">
        <v>19</v>
      </c>
      <c r="S59" s="48">
        <v>17</v>
      </c>
      <c r="T59" s="48">
        <v>95</v>
      </c>
      <c r="U59" s="48">
        <v>6</v>
      </c>
      <c r="V59" s="48">
        <v>10</v>
      </c>
      <c r="W59" s="48">
        <v>2</v>
      </c>
      <c r="X59" s="56">
        <v>2</v>
      </c>
      <c r="Y59" s="58">
        <f t="shared" si="1"/>
        <v>29</v>
      </c>
      <c r="Z59" s="56">
        <f t="shared" si="2"/>
        <v>138</v>
      </c>
      <c r="AA59" s="50">
        <f t="shared" si="3"/>
        <v>167</v>
      </c>
      <c r="AC59" s="241" t="s">
        <v>90</v>
      </c>
      <c r="AD59" s="19">
        <f>SUM(AA59:AA60)</f>
        <v>210</v>
      </c>
      <c r="AE59" s="84">
        <v>42</v>
      </c>
    </row>
    <row r="60" spans="1:31" s="19" customFormat="1" x14ac:dyDescent="0.2">
      <c r="A60" s="34">
        <v>420101</v>
      </c>
      <c r="B60" s="6" t="s">
        <v>218</v>
      </c>
      <c r="C60" s="7" t="s">
        <v>499</v>
      </c>
      <c r="D60" s="6" t="s">
        <v>479</v>
      </c>
      <c r="E60" s="120" t="s">
        <v>473</v>
      </c>
      <c r="F60" s="14" t="s">
        <v>141</v>
      </c>
      <c r="G60" s="45"/>
      <c r="H60" s="6"/>
      <c r="I60" s="6"/>
      <c r="J60" s="6">
        <v>2</v>
      </c>
      <c r="K60" s="6"/>
      <c r="L60" s="6"/>
      <c r="M60" s="6"/>
      <c r="N60" s="6"/>
      <c r="O60" s="6"/>
      <c r="P60" s="6"/>
      <c r="Q60" s="6">
        <v>4</v>
      </c>
      <c r="R60" s="6">
        <v>3</v>
      </c>
      <c r="S60" s="6">
        <v>6</v>
      </c>
      <c r="T60" s="6">
        <v>25</v>
      </c>
      <c r="U60" s="6">
        <v>2</v>
      </c>
      <c r="V60" s="6">
        <v>1</v>
      </c>
      <c r="W60" s="6"/>
      <c r="X60" s="14"/>
      <c r="Y60" s="26">
        <f t="shared" si="1"/>
        <v>12</v>
      </c>
      <c r="Z60" s="14">
        <f t="shared" si="2"/>
        <v>31</v>
      </c>
      <c r="AA60" s="19">
        <f t="shared" si="3"/>
        <v>43</v>
      </c>
      <c r="AC60" s="113" t="s">
        <v>89</v>
      </c>
      <c r="AE60" s="84"/>
    </row>
    <row r="61" spans="1:31" s="19" customFormat="1" x14ac:dyDescent="0.2">
      <c r="A61" s="34">
        <v>440501</v>
      </c>
      <c r="B61" s="95" t="s">
        <v>220</v>
      </c>
      <c r="C61" s="7" t="s">
        <v>499</v>
      </c>
      <c r="D61" s="6" t="s">
        <v>219</v>
      </c>
      <c r="E61" s="120" t="s">
        <v>37</v>
      </c>
      <c r="F61" s="14" t="s">
        <v>126</v>
      </c>
      <c r="G61" s="45"/>
      <c r="H61" s="6"/>
      <c r="I61" s="6"/>
      <c r="J61" s="6"/>
      <c r="K61" s="6"/>
      <c r="L61" s="6"/>
      <c r="M61" s="6"/>
      <c r="N61" s="6"/>
      <c r="O61" s="6"/>
      <c r="P61" s="6"/>
      <c r="Q61" s="6"/>
      <c r="R61" s="6">
        <v>1</v>
      </c>
      <c r="S61" s="6">
        <v>7</v>
      </c>
      <c r="T61" s="6">
        <v>7</v>
      </c>
      <c r="U61" s="6"/>
      <c r="V61" s="6"/>
      <c r="W61" s="6"/>
      <c r="X61" s="14">
        <v>2</v>
      </c>
      <c r="Y61" s="26">
        <f t="shared" si="1"/>
        <v>7</v>
      </c>
      <c r="Z61" s="14">
        <f t="shared" si="2"/>
        <v>10</v>
      </c>
      <c r="AA61" s="19">
        <f t="shared" si="3"/>
        <v>17</v>
      </c>
      <c r="AC61" s="113" t="s">
        <v>89</v>
      </c>
      <c r="AD61" s="19">
        <f>SUM(AA61:AA62)</f>
        <v>29</v>
      </c>
      <c r="AE61" s="19">
        <v>44</v>
      </c>
    </row>
    <row r="62" spans="1:31" s="19" customFormat="1" x14ac:dyDescent="0.2">
      <c r="A62" s="29">
        <v>440501</v>
      </c>
      <c r="B62" s="6" t="s">
        <v>222</v>
      </c>
      <c r="C62" s="7" t="s">
        <v>499</v>
      </c>
      <c r="D62" s="6" t="s">
        <v>221</v>
      </c>
      <c r="E62" s="120" t="s">
        <v>37</v>
      </c>
      <c r="F62" s="14" t="s">
        <v>126</v>
      </c>
      <c r="G62" s="45"/>
      <c r="H62" s="6"/>
      <c r="I62" s="6"/>
      <c r="J62" s="6">
        <v>1</v>
      </c>
      <c r="K62" s="6"/>
      <c r="L62" s="6"/>
      <c r="M62" s="6"/>
      <c r="N62" s="6"/>
      <c r="O62" s="6"/>
      <c r="P62" s="6"/>
      <c r="Q62" s="6"/>
      <c r="R62" s="6"/>
      <c r="S62" s="6">
        <v>7</v>
      </c>
      <c r="T62" s="6">
        <v>4</v>
      </c>
      <c r="U62" s="6"/>
      <c r="V62" s="6"/>
      <c r="W62" s="6"/>
      <c r="X62" s="14"/>
      <c r="Y62" s="26">
        <f t="shared" si="1"/>
        <v>7</v>
      </c>
      <c r="Z62" s="14">
        <f t="shared" si="2"/>
        <v>5</v>
      </c>
      <c r="AA62" s="19">
        <f t="shared" si="3"/>
        <v>12</v>
      </c>
      <c r="AC62" s="241" t="s">
        <v>90</v>
      </c>
      <c r="AE62" s="84"/>
    </row>
    <row r="63" spans="1:31" s="19" customFormat="1" x14ac:dyDescent="0.2">
      <c r="A63" s="34">
        <v>450201</v>
      </c>
      <c r="B63" s="6" t="s">
        <v>224</v>
      </c>
      <c r="C63" s="7" t="s">
        <v>499</v>
      </c>
      <c r="D63" s="6" t="s">
        <v>223</v>
      </c>
      <c r="E63" s="120" t="s">
        <v>16</v>
      </c>
      <c r="F63" s="14" t="s">
        <v>141</v>
      </c>
      <c r="G63" s="45"/>
      <c r="H63" s="6"/>
      <c r="I63" s="6"/>
      <c r="J63" s="6"/>
      <c r="K63" s="6"/>
      <c r="L63" s="6"/>
      <c r="M63" s="6"/>
      <c r="N63" s="6">
        <v>1</v>
      </c>
      <c r="O63" s="6"/>
      <c r="P63" s="6"/>
      <c r="Q63" s="6"/>
      <c r="R63" s="6">
        <v>1</v>
      </c>
      <c r="S63" s="6">
        <v>2</v>
      </c>
      <c r="T63" s="6">
        <v>6</v>
      </c>
      <c r="U63" s="6">
        <v>1</v>
      </c>
      <c r="V63" s="6">
        <v>1</v>
      </c>
      <c r="W63" s="6"/>
      <c r="X63" s="14">
        <v>1</v>
      </c>
      <c r="Y63" s="26">
        <f t="shared" si="1"/>
        <v>3</v>
      </c>
      <c r="Z63" s="14">
        <f t="shared" si="2"/>
        <v>10</v>
      </c>
      <c r="AA63" s="19">
        <f t="shared" si="3"/>
        <v>13</v>
      </c>
      <c r="AC63" s="113" t="s">
        <v>90</v>
      </c>
      <c r="AD63" s="19">
        <f>SUM(AA63:AA69)</f>
        <v>242</v>
      </c>
      <c r="AE63" s="84">
        <v>45</v>
      </c>
    </row>
    <row r="64" spans="1:31" s="19" customFormat="1" x14ac:dyDescent="0.2">
      <c r="A64" s="34">
        <v>450401</v>
      </c>
      <c r="B64" s="6" t="s">
        <v>672</v>
      </c>
      <c r="C64" s="7" t="s">
        <v>499</v>
      </c>
      <c r="D64" s="6" t="s">
        <v>671</v>
      </c>
      <c r="E64" s="120" t="s">
        <v>16</v>
      </c>
      <c r="F64" s="14" t="s">
        <v>141</v>
      </c>
      <c r="G64" s="45"/>
      <c r="H64" s="6"/>
      <c r="I64" s="6">
        <v>1</v>
      </c>
      <c r="J64" s="6"/>
      <c r="K64" s="6"/>
      <c r="L64" s="6"/>
      <c r="M64" s="6"/>
      <c r="N64" s="6"/>
      <c r="O64" s="6"/>
      <c r="P64" s="6"/>
      <c r="Q64" s="6"/>
      <c r="R64" s="6"/>
      <c r="S64" s="6"/>
      <c r="T64" s="6"/>
      <c r="U64" s="6"/>
      <c r="V64" s="6"/>
      <c r="W64" s="6"/>
      <c r="X64" s="14"/>
      <c r="Y64" s="26">
        <f t="shared" si="1"/>
        <v>1</v>
      </c>
      <c r="Z64" s="14">
        <f t="shared" si="2"/>
        <v>0</v>
      </c>
      <c r="AA64" s="19">
        <f t="shared" si="3"/>
        <v>1</v>
      </c>
      <c r="AC64" s="241" t="s">
        <v>90</v>
      </c>
      <c r="AE64" s="84"/>
    </row>
    <row r="65" spans="1:31" s="19" customFormat="1" x14ac:dyDescent="0.2">
      <c r="A65" s="34">
        <v>450601</v>
      </c>
      <c r="B65" s="6" t="s">
        <v>226</v>
      </c>
      <c r="C65" s="7" t="s">
        <v>499</v>
      </c>
      <c r="D65" s="6" t="s">
        <v>225</v>
      </c>
      <c r="E65" s="120" t="s">
        <v>16</v>
      </c>
      <c r="F65" s="14" t="s">
        <v>141</v>
      </c>
      <c r="G65" s="45"/>
      <c r="H65" s="6"/>
      <c r="I65" s="6"/>
      <c r="J65" s="6"/>
      <c r="K65" s="6"/>
      <c r="L65" s="6"/>
      <c r="M65" s="6">
        <v>1</v>
      </c>
      <c r="N65" s="6"/>
      <c r="O65" s="6"/>
      <c r="P65" s="6"/>
      <c r="Q65" s="6">
        <v>4</v>
      </c>
      <c r="R65" s="6">
        <v>1</v>
      </c>
      <c r="S65" s="6">
        <v>28</v>
      </c>
      <c r="T65" s="6">
        <v>7</v>
      </c>
      <c r="U65" s="6">
        <v>2</v>
      </c>
      <c r="V65" s="6"/>
      <c r="W65" s="6">
        <v>2</v>
      </c>
      <c r="X65" s="14"/>
      <c r="Y65" s="26">
        <f t="shared" si="1"/>
        <v>37</v>
      </c>
      <c r="Z65" s="14">
        <f t="shared" si="2"/>
        <v>8</v>
      </c>
      <c r="AA65" s="19">
        <f t="shared" si="3"/>
        <v>45</v>
      </c>
      <c r="AC65" s="241" t="s">
        <v>90</v>
      </c>
      <c r="AE65" s="84"/>
    </row>
    <row r="66" spans="1:31" s="19" customFormat="1" x14ac:dyDescent="0.2">
      <c r="A66" s="34">
        <v>450603</v>
      </c>
      <c r="B66" s="6" t="s">
        <v>228</v>
      </c>
      <c r="C66" s="7" t="s">
        <v>499</v>
      </c>
      <c r="D66" s="6" t="s">
        <v>227</v>
      </c>
      <c r="E66" s="120" t="s">
        <v>16</v>
      </c>
      <c r="F66" s="14" t="s">
        <v>141</v>
      </c>
      <c r="G66" s="45"/>
      <c r="H66" s="6"/>
      <c r="I66" s="6">
        <v>3</v>
      </c>
      <c r="J66" s="6"/>
      <c r="K66" s="6"/>
      <c r="L66" s="6"/>
      <c r="M66" s="6"/>
      <c r="N66" s="6">
        <v>2</v>
      </c>
      <c r="O66" s="6"/>
      <c r="P66" s="6"/>
      <c r="Q66" s="6"/>
      <c r="R66" s="6"/>
      <c r="S66" s="6">
        <v>21</v>
      </c>
      <c r="T66" s="6">
        <v>6</v>
      </c>
      <c r="U66" s="6"/>
      <c r="V66" s="6">
        <v>2</v>
      </c>
      <c r="W66" s="6"/>
      <c r="X66" s="14"/>
      <c r="Y66" s="26">
        <f t="shared" si="1"/>
        <v>24</v>
      </c>
      <c r="Z66" s="14">
        <f t="shared" si="2"/>
        <v>10</v>
      </c>
      <c r="AA66" s="19">
        <f t="shared" si="3"/>
        <v>34</v>
      </c>
      <c r="AC66" s="113" t="s">
        <v>89</v>
      </c>
    </row>
    <row r="67" spans="1:31" s="19" customFormat="1" x14ac:dyDescent="0.2">
      <c r="A67" s="34">
        <v>451001</v>
      </c>
      <c r="B67" s="6" t="s">
        <v>230</v>
      </c>
      <c r="C67" s="7" t="s">
        <v>499</v>
      </c>
      <c r="D67" s="6" t="s">
        <v>229</v>
      </c>
      <c r="E67" s="120" t="s">
        <v>16</v>
      </c>
      <c r="F67" s="14" t="s">
        <v>141</v>
      </c>
      <c r="G67" s="45"/>
      <c r="H67" s="6"/>
      <c r="I67" s="6"/>
      <c r="J67" s="6">
        <v>1</v>
      </c>
      <c r="K67" s="6"/>
      <c r="L67" s="6"/>
      <c r="M67" s="6"/>
      <c r="N67" s="6">
        <v>2</v>
      </c>
      <c r="O67" s="6"/>
      <c r="P67" s="6"/>
      <c r="Q67" s="6">
        <v>2</v>
      </c>
      <c r="R67" s="6">
        <v>3</v>
      </c>
      <c r="S67" s="6">
        <v>30</v>
      </c>
      <c r="T67" s="6">
        <v>22</v>
      </c>
      <c r="U67" s="6">
        <v>1</v>
      </c>
      <c r="V67" s="6">
        <v>1</v>
      </c>
      <c r="W67" s="6">
        <v>1</v>
      </c>
      <c r="X67" s="14">
        <v>1</v>
      </c>
      <c r="Y67" s="26">
        <f t="shared" si="1"/>
        <v>34</v>
      </c>
      <c r="Z67" s="14">
        <f t="shared" si="2"/>
        <v>30</v>
      </c>
      <c r="AA67" s="19">
        <f t="shared" si="3"/>
        <v>64</v>
      </c>
      <c r="AC67" s="241" t="s">
        <v>90</v>
      </c>
      <c r="AE67" s="84"/>
    </row>
    <row r="68" spans="1:31" s="19" customFormat="1" x14ac:dyDescent="0.2">
      <c r="A68" s="34">
        <v>451101</v>
      </c>
      <c r="B68" s="6" t="s">
        <v>232</v>
      </c>
      <c r="C68" s="7" t="s">
        <v>499</v>
      </c>
      <c r="D68" s="6" t="s">
        <v>231</v>
      </c>
      <c r="E68" s="120" t="s">
        <v>16</v>
      </c>
      <c r="F68" s="14" t="s">
        <v>141</v>
      </c>
      <c r="G68" s="45"/>
      <c r="H68" s="6">
        <v>1</v>
      </c>
      <c r="I68" s="6"/>
      <c r="J68" s="6"/>
      <c r="K68" s="6"/>
      <c r="L68" s="6"/>
      <c r="M68" s="6">
        <v>1</v>
      </c>
      <c r="N68" s="6"/>
      <c r="O68" s="6"/>
      <c r="P68" s="6"/>
      <c r="Q68" s="6"/>
      <c r="R68" s="6">
        <v>1</v>
      </c>
      <c r="S68" s="6">
        <v>3</v>
      </c>
      <c r="T68" s="6">
        <v>6</v>
      </c>
      <c r="U68" s="6">
        <v>2</v>
      </c>
      <c r="V68" s="6"/>
      <c r="W68" s="6"/>
      <c r="X68" s="14"/>
      <c r="Y68" s="26">
        <f t="shared" si="1"/>
        <v>6</v>
      </c>
      <c r="Z68" s="14">
        <f t="shared" si="2"/>
        <v>8</v>
      </c>
      <c r="AA68" s="19">
        <f t="shared" si="3"/>
        <v>14</v>
      </c>
      <c r="AC68" s="113" t="s">
        <v>90</v>
      </c>
      <c r="AE68" s="84"/>
    </row>
    <row r="69" spans="1:31" s="19" customFormat="1" x14ac:dyDescent="0.2">
      <c r="A69" s="34">
        <v>459999</v>
      </c>
      <c r="B69" s="6" t="s">
        <v>234</v>
      </c>
      <c r="C69" s="7" t="s">
        <v>499</v>
      </c>
      <c r="D69" s="6" t="s">
        <v>233</v>
      </c>
      <c r="E69" s="120" t="s">
        <v>16</v>
      </c>
      <c r="F69" s="14" t="s">
        <v>141</v>
      </c>
      <c r="G69" s="45"/>
      <c r="H69" s="6"/>
      <c r="I69" s="6"/>
      <c r="J69" s="6">
        <v>3</v>
      </c>
      <c r="K69" s="6"/>
      <c r="L69" s="6"/>
      <c r="M69" s="6"/>
      <c r="N69" s="6"/>
      <c r="O69" s="6"/>
      <c r="P69" s="6"/>
      <c r="Q69" s="6">
        <v>2</v>
      </c>
      <c r="R69" s="6">
        <v>8</v>
      </c>
      <c r="S69" s="6">
        <v>36</v>
      </c>
      <c r="T69" s="6">
        <v>15</v>
      </c>
      <c r="U69" s="6">
        <v>2</v>
      </c>
      <c r="V69" s="6"/>
      <c r="W69" s="6">
        <v>2</v>
      </c>
      <c r="X69" s="14">
        <v>3</v>
      </c>
      <c r="Y69" s="26">
        <f t="shared" si="1"/>
        <v>42</v>
      </c>
      <c r="Z69" s="14">
        <f t="shared" si="2"/>
        <v>29</v>
      </c>
      <c r="AA69" s="19">
        <f t="shared" si="3"/>
        <v>71</v>
      </c>
      <c r="AC69" s="241" t="s">
        <v>89</v>
      </c>
      <c r="AE69" s="84"/>
    </row>
    <row r="70" spans="1:31" s="19" customFormat="1" x14ac:dyDescent="0.2">
      <c r="A70" s="34">
        <v>500501</v>
      </c>
      <c r="B70" s="6" t="s">
        <v>236</v>
      </c>
      <c r="C70" s="7" t="s">
        <v>499</v>
      </c>
      <c r="D70" s="6" t="s">
        <v>235</v>
      </c>
      <c r="E70" s="120" t="s">
        <v>16</v>
      </c>
      <c r="F70" s="14" t="s">
        <v>155</v>
      </c>
      <c r="G70" s="45"/>
      <c r="H70" s="6"/>
      <c r="I70" s="6"/>
      <c r="J70" s="6"/>
      <c r="K70" s="6"/>
      <c r="L70" s="6"/>
      <c r="M70" s="6"/>
      <c r="N70" s="6">
        <v>1</v>
      </c>
      <c r="O70" s="6"/>
      <c r="P70" s="6"/>
      <c r="Q70" s="6"/>
      <c r="R70" s="6">
        <v>1</v>
      </c>
      <c r="S70" s="6">
        <v>2</v>
      </c>
      <c r="T70" s="6">
        <v>4</v>
      </c>
      <c r="U70" s="6"/>
      <c r="V70" s="6"/>
      <c r="W70" s="6">
        <v>1</v>
      </c>
      <c r="X70" s="14">
        <v>1</v>
      </c>
      <c r="Y70" s="26">
        <f t="shared" si="1"/>
        <v>3</v>
      </c>
      <c r="Z70" s="14">
        <f t="shared" si="2"/>
        <v>7</v>
      </c>
      <c r="AA70" s="19">
        <f t="shared" si="3"/>
        <v>10</v>
      </c>
      <c r="AC70" s="241" t="s">
        <v>92</v>
      </c>
      <c r="AD70" s="19">
        <f>SUM(AA70:AA76)</f>
        <v>99</v>
      </c>
      <c r="AE70" s="84">
        <v>50</v>
      </c>
    </row>
    <row r="71" spans="1:31" s="19" customFormat="1" x14ac:dyDescent="0.2">
      <c r="A71" s="34">
        <v>500602</v>
      </c>
      <c r="B71" s="6" t="s">
        <v>238</v>
      </c>
      <c r="C71" s="7" t="s">
        <v>499</v>
      </c>
      <c r="D71" s="6" t="s">
        <v>237</v>
      </c>
      <c r="E71" s="120" t="s">
        <v>16</v>
      </c>
      <c r="F71" s="14" t="s">
        <v>155</v>
      </c>
      <c r="G71" s="45"/>
      <c r="H71" s="6"/>
      <c r="I71" s="6">
        <v>2</v>
      </c>
      <c r="J71" s="6">
        <v>1</v>
      </c>
      <c r="K71" s="6"/>
      <c r="L71" s="6"/>
      <c r="M71" s="6"/>
      <c r="N71" s="6"/>
      <c r="O71" s="6"/>
      <c r="P71" s="6"/>
      <c r="Q71" s="6">
        <v>1</v>
      </c>
      <c r="R71" s="6">
        <v>1</v>
      </c>
      <c r="S71" s="6">
        <v>22</v>
      </c>
      <c r="T71" s="6">
        <v>10</v>
      </c>
      <c r="U71" s="6">
        <v>1</v>
      </c>
      <c r="V71" s="6"/>
      <c r="W71" s="6">
        <v>1</v>
      </c>
      <c r="X71" s="14"/>
      <c r="Y71" s="26">
        <f t="shared" si="1"/>
        <v>27</v>
      </c>
      <c r="Z71" s="14">
        <f t="shared" si="2"/>
        <v>12</v>
      </c>
      <c r="AA71" s="19">
        <f t="shared" si="3"/>
        <v>39</v>
      </c>
      <c r="AC71" s="241" t="s">
        <v>90</v>
      </c>
    </row>
    <row r="72" spans="1:31" s="19" customFormat="1" x14ac:dyDescent="0.2">
      <c r="A72" s="34">
        <v>500702</v>
      </c>
      <c r="B72" s="6" t="s">
        <v>240</v>
      </c>
      <c r="C72" s="7" t="s">
        <v>499</v>
      </c>
      <c r="D72" s="6" t="s">
        <v>239</v>
      </c>
      <c r="E72" s="120" t="s">
        <v>16</v>
      </c>
      <c r="F72" s="14" t="s">
        <v>155</v>
      </c>
      <c r="G72" s="45"/>
      <c r="H72" s="6">
        <v>2</v>
      </c>
      <c r="I72" s="6"/>
      <c r="J72" s="6">
        <v>2</v>
      </c>
      <c r="K72" s="6"/>
      <c r="L72" s="6"/>
      <c r="M72" s="6"/>
      <c r="N72" s="6"/>
      <c r="O72" s="6"/>
      <c r="P72" s="6"/>
      <c r="Q72" s="6">
        <v>1</v>
      </c>
      <c r="R72" s="6">
        <v>2</v>
      </c>
      <c r="S72" s="6">
        <v>2</v>
      </c>
      <c r="T72" s="6">
        <v>6</v>
      </c>
      <c r="U72" s="6"/>
      <c r="V72" s="6">
        <v>1</v>
      </c>
      <c r="W72" s="6"/>
      <c r="X72" s="14"/>
      <c r="Y72" s="26">
        <f t="shared" si="1"/>
        <v>3</v>
      </c>
      <c r="Z72" s="14">
        <f t="shared" si="2"/>
        <v>13</v>
      </c>
      <c r="AA72" s="19">
        <f t="shared" si="3"/>
        <v>16</v>
      </c>
      <c r="AC72" s="113" t="s">
        <v>90</v>
      </c>
      <c r="AE72" s="84"/>
    </row>
    <row r="73" spans="1:31" s="19" customFormat="1" x14ac:dyDescent="0.2">
      <c r="A73" s="34">
        <v>500702</v>
      </c>
      <c r="B73" s="6" t="s">
        <v>242</v>
      </c>
      <c r="C73" s="7" t="s">
        <v>499</v>
      </c>
      <c r="D73" s="6" t="s">
        <v>241</v>
      </c>
      <c r="E73" s="120" t="s">
        <v>16</v>
      </c>
      <c r="F73" s="14" t="s">
        <v>155</v>
      </c>
      <c r="G73" s="45"/>
      <c r="H73" s="6"/>
      <c r="I73" s="6"/>
      <c r="J73" s="6"/>
      <c r="K73" s="6"/>
      <c r="L73" s="6"/>
      <c r="M73" s="6"/>
      <c r="N73" s="6"/>
      <c r="O73" s="6"/>
      <c r="P73" s="6"/>
      <c r="Q73" s="6">
        <v>1</v>
      </c>
      <c r="R73" s="6">
        <v>2</v>
      </c>
      <c r="S73" s="6">
        <v>4</v>
      </c>
      <c r="T73" s="6">
        <v>6</v>
      </c>
      <c r="U73" s="6">
        <v>1</v>
      </c>
      <c r="V73" s="6">
        <v>1</v>
      </c>
      <c r="W73" s="6"/>
      <c r="X73" s="14"/>
      <c r="Y73" s="26">
        <f t="shared" si="1"/>
        <v>6</v>
      </c>
      <c r="Z73" s="14">
        <f t="shared" si="2"/>
        <v>9</v>
      </c>
      <c r="AA73" s="19">
        <f t="shared" ref="AA73:AA92" si="4">SUM(Y73:Z73)</f>
        <v>15</v>
      </c>
      <c r="AC73" s="241" t="s">
        <v>92</v>
      </c>
      <c r="AE73" s="84"/>
    </row>
    <row r="74" spans="1:31" s="19" customFormat="1" x14ac:dyDescent="0.2">
      <c r="A74" s="34">
        <v>500703</v>
      </c>
      <c r="B74" s="6" t="s">
        <v>244</v>
      </c>
      <c r="C74" s="7" t="s">
        <v>499</v>
      </c>
      <c r="D74" s="6" t="s">
        <v>243</v>
      </c>
      <c r="E74" s="120" t="s">
        <v>16</v>
      </c>
      <c r="F74" s="14" t="s">
        <v>155</v>
      </c>
      <c r="G74" s="45"/>
      <c r="H74" s="6"/>
      <c r="I74" s="6"/>
      <c r="J74" s="6"/>
      <c r="K74" s="6"/>
      <c r="L74" s="6"/>
      <c r="M74" s="6"/>
      <c r="N74" s="6">
        <v>1</v>
      </c>
      <c r="O74" s="6"/>
      <c r="P74" s="6"/>
      <c r="Q74" s="6"/>
      <c r="R74" s="6"/>
      <c r="S74" s="6"/>
      <c r="T74" s="6">
        <v>2</v>
      </c>
      <c r="U74" s="6"/>
      <c r="V74" s="6">
        <v>1</v>
      </c>
      <c r="W74" s="6"/>
      <c r="X74" s="14"/>
      <c r="Y74" s="26">
        <f t="shared" ref="Y74:Y92" si="5">G74+I74+K74+M74+O74+Q74+S74+U74+W74</f>
        <v>0</v>
      </c>
      <c r="Z74" s="14">
        <f t="shared" ref="Z74:Z92" si="6">H74+J74+L74+N74+P74+R74+T74+V74+X74</f>
        <v>4</v>
      </c>
      <c r="AA74" s="19">
        <f t="shared" si="4"/>
        <v>4</v>
      </c>
      <c r="AC74" s="241" t="s">
        <v>90</v>
      </c>
      <c r="AE74" s="84"/>
    </row>
    <row r="75" spans="1:31" s="19" customFormat="1" x14ac:dyDescent="0.2">
      <c r="A75" s="34">
        <v>500901</v>
      </c>
      <c r="B75" s="6" t="s">
        <v>246</v>
      </c>
      <c r="C75" s="7" t="s">
        <v>499</v>
      </c>
      <c r="D75" s="6" t="s">
        <v>245</v>
      </c>
      <c r="E75" s="120" t="s">
        <v>16</v>
      </c>
      <c r="F75" s="14" t="s">
        <v>155</v>
      </c>
      <c r="G75" s="45"/>
      <c r="H75" s="6">
        <v>1</v>
      </c>
      <c r="I75" s="6"/>
      <c r="J75" s="6"/>
      <c r="K75" s="6"/>
      <c r="L75" s="6"/>
      <c r="M75" s="6"/>
      <c r="N75" s="6"/>
      <c r="O75" s="6"/>
      <c r="P75" s="6"/>
      <c r="Q75" s="6"/>
      <c r="R75" s="6"/>
      <c r="S75" s="6">
        <v>1</v>
      </c>
      <c r="T75" s="6">
        <v>2</v>
      </c>
      <c r="U75" s="6"/>
      <c r="V75" s="6"/>
      <c r="W75" s="6"/>
      <c r="X75" s="14"/>
      <c r="Y75" s="26">
        <f t="shared" si="5"/>
        <v>1</v>
      </c>
      <c r="Z75" s="14">
        <f t="shared" si="6"/>
        <v>3</v>
      </c>
      <c r="AA75" s="19">
        <f t="shared" si="4"/>
        <v>4</v>
      </c>
      <c r="AC75" s="241" t="s">
        <v>90</v>
      </c>
      <c r="AE75" s="84"/>
    </row>
    <row r="76" spans="1:31" s="19" customFormat="1" x14ac:dyDescent="0.2">
      <c r="A76" s="34">
        <v>500901</v>
      </c>
      <c r="B76" s="6" t="s">
        <v>673</v>
      </c>
      <c r="C76" s="7" t="s">
        <v>499</v>
      </c>
      <c r="D76" s="6" t="s">
        <v>247</v>
      </c>
      <c r="E76" s="120" t="s">
        <v>16</v>
      </c>
      <c r="F76" s="14" t="s">
        <v>155</v>
      </c>
      <c r="G76" s="45"/>
      <c r="H76" s="6"/>
      <c r="I76" s="6"/>
      <c r="J76" s="6"/>
      <c r="K76" s="6"/>
      <c r="L76" s="6"/>
      <c r="M76" s="6"/>
      <c r="N76" s="6"/>
      <c r="O76" s="6"/>
      <c r="P76" s="6"/>
      <c r="Q76" s="6"/>
      <c r="R76" s="6"/>
      <c r="S76" s="6">
        <v>8</v>
      </c>
      <c r="T76" s="6">
        <v>3</v>
      </c>
      <c r="U76" s="6"/>
      <c r="V76" s="6"/>
      <c r="W76" s="6"/>
      <c r="X76" s="14"/>
      <c r="Y76" s="26">
        <f t="shared" si="5"/>
        <v>8</v>
      </c>
      <c r="Z76" s="14">
        <f t="shared" si="6"/>
        <v>3</v>
      </c>
      <c r="AA76" s="19">
        <f t="shared" si="4"/>
        <v>11</v>
      </c>
      <c r="AC76" s="241" t="s">
        <v>93</v>
      </c>
      <c r="AE76" s="84"/>
    </row>
    <row r="77" spans="1:31" s="19" customFormat="1" x14ac:dyDescent="0.2">
      <c r="A77" s="34">
        <v>510201</v>
      </c>
      <c r="B77" s="6" t="s">
        <v>249</v>
      </c>
      <c r="C77" s="7" t="s">
        <v>499</v>
      </c>
      <c r="D77" s="6" t="s">
        <v>248</v>
      </c>
      <c r="E77" s="120" t="s">
        <v>473</v>
      </c>
      <c r="F77" s="14" t="s">
        <v>26</v>
      </c>
      <c r="G77" s="45"/>
      <c r="H77" s="6"/>
      <c r="I77" s="6"/>
      <c r="J77" s="6">
        <v>1</v>
      </c>
      <c r="K77" s="6"/>
      <c r="L77" s="6"/>
      <c r="M77" s="6"/>
      <c r="N77" s="6"/>
      <c r="O77" s="6"/>
      <c r="P77" s="6"/>
      <c r="Q77" s="6">
        <v>1</v>
      </c>
      <c r="R77" s="6">
        <v>3</v>
      </c>
      <c r="S77" s="6">
        <v>2</v>
      </c>
      <c r="T77" s="6">
        <v>56</v>
      </c>
      <c r="U77" s="6"/>
      <c r="V77" s="6">
        <v>7</v>
      </c>
      <c r="W77" s="6"/>
      <c r="X77" s="14"/>
      <c r="Y77" s="26">
        <f t="shared" ref="Y77:Y86" si="7">G77+I77+K77+M77+O77+Q77+S77+U77+W77</f>
        <v>3</v>
      </c>
      <c r="Z77" s="14">
        <f t="shared" ref="Z77:Z86" si="8">H77+J77+L77+N77+P77+R77+T77+V77+X77</f>
        <v>67</v>
      </c>
      <c r="AA77" s="19">
        <f t="shared" ref="AA77:AA86" si="9">SUM(Y77:Z77)</f>
        <v>70</v>
      </c>
      <c r="AC77" s="241" t="s">
        <v>89</v>
      </c>
      <c r="AD77" s="19">
        <f>SUM(AA77:AA82)</f>
        <v>562</v>
      </c>
      <c r="AE77" s="84">
        <v>51</v>
      </c>
    </row>
    <row r="78" spans="1:31" s="19" customFormat="1" x14ac:dyDescent="0.2">
      <c r="A78" s="34">
        <v>511005</v>
      </c>
      <c r="B78" s="6" t="s">
        <v>251</v>
      </c>
      <c r="C78" s="7" t="s">
        <v>499</v>
      </c>
      <c r="D78" s="6" t="s">
        <v>250</v>
      </c>
      <c r="E78" s="120" t="s">
        <v>37</v>
      </c>
      <c r="F78" s="14" t="s">
        <v>126</v>
      </c>
      <c r="G78" s="45"/>
      <c r="H78" s="6"/>
      <c r="I78" s="6">
        <v>1</v>
      </c>
      <c r="J78" s="6">
        <v>2</v>
      </c>
      <c r="K78" s="6"/>
      <c r="L78" s="6"/>
      <c r="M78" s="6"/>
      <c r="N78" s="6">
        <v>1</v>
      </c>
      <c r="O78" s="6"/>
      <c r="P78" s="6"/>
      <c r="Q78" s="6">
        <v>1</v>
      </c>
      <c r="R78" s="6">
        <v>2</v>
      </c>
      <c r="S78" s="6">
        <v>5</v>
      </c>
      <c r="T78" s="6">
        <v>10</v>
      </c>
      <c r="U78" s="6">
        <v>1</v>
      </c>
      <c r="V78" s="6">
        <v>5</v>
      </c>
      <c r="W78" s="6"/>
      <c r="X78" s="14"/>
      <c r="Y78" s="26">
        <f t="shared" si="7"/>
        <v>8</v>
      </c>
      <c r="Z78" s="14">
        <f t="shared" si="8"/>
        <v>20</v>
      </c>
      <c r="AA78" s="19">
        <f t="shared" si="9"/>
        <v>28</v>
      </c>
      <c r="AC78" s="241" t="s">
        <v>89</v>
      </c>
      <c r="AE78" s="84"/>
    </row>
    <row r="79" spans="1:31" s="19" customFormat="1" x14ac:dyDescent="0.2">
      <c r="A79" s="34">
        <v>512003</v>
      </c>
      <c r="B79" s="6" t="s">
        <v>253</v>
      </c>
      <c r="C79" s="7" t="s">
        <v>499</v>
      </c>
      <c r="D79" s="6" t="s">
        <v>252</v>
      </c>
      <c r="E79" s="120" t="s">
        <v>48</v>
      </c>
      <c r="F79" s="14" t="s">
        <v>29</v>
      </c>
      <c r="G79" s="45">
        <v>1</v>
      </c>
      <c r="H79" s="6"/>
      <c r="I79" s="6"/>
      <c r="J79" s="6">
        <v>1</v>
      </c>
      <c r="K79" s="6"/>
      <c r="L79" s="6"/>
      <c r="M79" s="6"/>
      <c r="N79" s="6">
        <v>4</v>
      </c>
      <c r="O79" s="6"/>
      <c r="P79" s="6"/>
      <c r="Q79" s="6">
        <v>1</v>
      </c>
      <c r="R79" s="6">
        <v>1</v>
      </c>
      <c r="S79" s="6">
        <v>12</v>
      </c>
      <c r="T79" s="6">
        <v>20</v>
      </c>
      <c r="U79" s="6">
        <v>1</v>
      </c>
      <c r="V79" s="6"/>
      <c r="W79" s="6"/>
      <c r="X79" s="14"/>
      <c r="Y79" s="26">
        <f t="shared" si="7"/>
        <v>15</v>
      </c>
      <c r="Z79" s="14">
        <f t="shared" si="8"/>
        <v>26</v>
      </c>
      <c r="AA79" s="19">
        <f t="shared" si="9"/>
        <v>41</v>
      </c>
      <c r="AC79" s="241" t="s">
        <v>89</v>
      </c>
      <c r="AE79" s="84"/>
    </row>
    <row r="80" spans="1:31" s="19" customFormat="1" x14ac:dyDescent="0.2">
      <c r="A80" s="34">
        <v>513101</v>
      </c>
      <c r="B80" s="6" t="s">
        <v>254</v>
      </c>
      <c r="C80" s="7" t="s">
        <v>499</v>
      </c>
      <c r="D80" s="6" t="s">
        <v>480</v>
      </c>
      <c r="E80" s="120" t="s">
        <v>473</v>
      </c>
      <c r="F80" s="14" t="s">
        <v>126</v>
      </c>
      <c r="G80" s="45"/>
      <c r="H80" s="6">
        <v>1</v>
      </c>
      <c r="I80" s="6"/>
      <c r="J80" s="6"/>
      <c r="K80" s="6"/>
      <c r="L80" s="6"/>
      <c r="M80" s="6"/>
      <c r="N80" s="6"/>
      <c r="O80" s="6"/>
      <c r="P80" s="6"/>
      <c r="Q80" s="6"/>
      <c r="R80" s="6">
        <v>3</v>
      </c>
      <c r="S80" s="6">
        <v>4</v>
      </c>
      <c r="T80" s="6">
        <v>29</v>
      </c>
      <c r="U80" s="6"/>
      <c r="V80" s="6">
        <v>2</v>
      </c>
      <c r="W80" s="6"/>
      <c r="X80" s="14"/>
      <c r="Y80" s="26">
        <f t="shared" si="7"/>
        <v>4</v>
      </c>
      <c r="Z80" s="14">
        <f t="shared" si="8"/>
        <v>35</v>
      </c>
      <c r="AA80" s="19">
        <f t="shared" si="9"/>
        <v>39</v>
      </c>
      <c r="AC80" s="241" t="s">
        <v>89</v>
      </c>
      <c r="AE80" s="84"/>
    </row>
    <row r="81" spans="1:31" s="19" customFormat="1" x14ac:dyDescent="0.2">
      <c r="A81" s="34">
        <v>513801</v>
      </c>
      <c r="B81" s="6" t="s">
        <v>483</v>
      </c>
      <c r="C81" s="7" t="s">
        <v>499</v>
      </c>
      <c r="D81" s="6" t="s">
        <v>482</v>
      </c>
      <c r="E81" s="120" t="s">
        <v>481</v>
      </c>
      <c r="F81" s="14" t="s">
        <v>257</v>
      </c>
      <c r="G81" s="45">
        <v>1</v>
      </c>
      <c r="H81" s="6"/>
      <c r="I81" s="6">
        <v>3</v>
      </c>
      <c r="J81" s="6">
        <v>10</v>
      </c>
      <c r="K81" s="6"/>
      <c r="L81" s="6">
        <v>2</v>
      </c>
      <c r="M81" s="6">
        <v>1</v>
      </c>
      <c r="N81" s="6">
        <v>6</v>
      </c>
      <c r="O81" s="6"/>
      <c r="P81" s="6">
        <v>1</v>
      </c>
      <c r="Q81" s="6">
        <v>1</v>
      </c>
      <c r="R81" s="6">
        <v>7</v>
      </c>
      <c r="S81" s="6">
        <v>12</v>
      </c>
      <c r="T81" s="6">
        <v>131</v>
      </c>
      <c r="U81" s="6">
        <v>2</v>
      </c>
      <c r="V81" s="6">
        <v>16</v>
      </c>
      <c r="W81" s="6"/>
      <c r="X81" s="14">
        <v>2</v>
      </c>
      <c r="Y81" s="26">
        <f t="shared" si="7"/>
        <v>20</v>
      </c>
      <c r="Z81" s="14">
        <f t="shared" si="8"/>
        <v>175</v>
      </c>
      <c r="AA81" s="19">
        <f t="shared" si="9"/>
        <v>195</v>
      </c>
      <c r="AC81" s="241" t="s">
        <v>89</v>
      </c>
      <c r="AE81" s="84"/>
    </row>
    <row r="82" spans="1:31" s="19" customFormat="1" x14ac:dyDescent="0.2">
      <c r="A82" s="34">
        <v>513801</v>
      </c>
      <c r="B82" s="6" t="s">
        <v>256</v>
      </c>
      <c r="C82" s="7" t="s">
        <v>499</v>
      </c>
      <c r="D82" s="6" t="s">
        <v>255</v>
      </c>
      <c r="E82" s="120" t="s">
        <v>39</v>
      </c>
      <c r="F82" s="14" t="s">
        <v>257</v>
      </c>
      <c r="G82" s="45"/>
      <c r="H82" s="6"/>
      <c r="I82" s="6">
        <v>1</v>
      </c>
      <c r="J82" s="6">
        <v>3</v>
      </c>
      <c r="K82" s="6"/>
      <c r="L82" s="6"/>
      <c r="M82" s="6"/>
      <c r="N82" s="6">
        <v>3</v>
      </c>
      <c r="O82" s="6"/>
      <c r="P82" s="6"/>
      <c r="Q82" s="6">
        <v>3</v>
      </c>
      <c r="R82" s="6">
        <v>7</v>
      </c>
      <c r="S82" s="6">
        <v>14</v>
      </c>
      <c r="T82" s="6">
        <v>144</v>
      </c>
      <c r="U82" s="6">
        <v>1</v>
      </c>
      <c r="V82" s="6">
        <v>7</v>
      </c>
      <c r="W82" s="6"/>
      <c r="X82" s="14">
        <v>6</v>
      </c>
      <c r="Y82" s="26">
        <f t="shared" si="7"/>
        <v>19</v>
      </c>
      <c r="Z82" s="14">
        <f t="shared" si="8"/>
        <v>170</v>
      </c>
      <c r="AA82" s="19">
        <f t="shared" si="9"/>
        <v>189</v>
      </c>
      <c r="AC82" s="241" t="s">
        <v>89</v>
      </c>
      <c r="AE82" s="84"/>
    </row>
    <row r="83" spans="1:31" s="19" customFormat="1" x14ac:dyDescent="0.2">
      <c r="A83" s="34">
        <v>520101</v>
      </c>
      <c r="B83" s="6" t="s">
        <v>258</v>
      </c>
      <c r="C83" s="7" t="s">
        <v>499</v>
      </c>
      <c r="D83" s="6" t="s">
        <v>484</v>
      </c>
      <c r="E83" s="120" t="s">
        <v>475</v>
      </c>
      <c r="F83" s="14" t="s">
        <v>27</v>
      </c>
      <c r="G83" s="45"/>
      <c r="H83" s="6"/>
      <c r="I83" s="6">
        <v>1</v>
      </c>
      <c r="J83" s="6"/>
      <c r="K83" s="6"/>
      <c r="L83" s="6"/>
      <c r="M83" s="6"/>
      <c r="N83" s="6"/>
      <c r="O83" s="6"/>
      <c r="P83" s="6"/>
      <c r="Q83" s="6"/>
      <c r="R83" s="6"/>
      <c r="S83" s="6"/>
      <c r="T83" s="6">
        <v>2</v>
      </c>
      <c r="U83" s="6">
        <v>2</v>
      </c>
      <c r="V83" s="6">
        <v>1</v>
      </c>
      <c r="W83" s="6"/>
      <c r="X83" s="14"/>
      <c r="Y83" s="26">
        <f t="shared" si="7"/>
        <v>3</v>
      </c>
      <c r="Z83" s="14">
        <f t="shared" si="8"/>
        <v>3</v>
      </c>
      <c r="AA83" s="19">
        <f t="shared" si="9"/>
        <v>6</v>
      </c>
      <c r="AC83" s="113" t="s">
        <v>110</v>
      </c>
      <c r="AD83" s="19">
        <f>SUM(AA83:AA91)</f>
        <v>377</v>
      </c>
      <c r="AE83" s="84">
        <v>52</v>
      </c>
    </row>
    <row r="84" spans="1:31" s="19" customFormat="1" x14ac:dyDescent="0.2">
      <c r="A84" s="34">
        <v>520201</v>
      </c>
      <c r="B84" s="6" t="s">
        <v>260</v>
      </c>
      <c r="C84" s="7" t="s">
        <v>499</v>
      </c>
      <c r="D84" s="6" t="s">
        <v>259</v>
      </c>
      <c r="E84" s="120" t="s">
        <v>30</v>
      </c>
      <c r="F84" s="14" t="s">
        <v>30</v>
      </c>
      <c r="G84" s="45"/>
      <c r="H84" s="6"/>
      <c r="I84" s="6"/>
      <c r="J84" s="6">
        <v>1</v>
      </c>
      <c r="K84" s="6"/>
      <c r="L84" s="6"/>
      <c r="M84" s="6">
        <v>1</v>
      </c>
      <c r="N84" s="6"/>
      <c r="O84" s="6"/>
      <c r="P84" s="6"/>
      <c r="Q84" s="6"/>
      <c r="R84" s="6">
        <v>3</v>
      </c>
      <c r="S84" s="6">
        <v>10</v>
      </c>
      <c r="T84" s="6">
        <v>8</v>
      </c>
      <c r="U84" s="6">
        <v>1</v>
      </c>
      <c r="V84" s="6"/>
      <c r="W84" s="6"/>
      <c r="X84" s="14"/>
      <c r="Y84" s="26">
        <f t="shared" si="7"/>
        <v>12</v>
      </c>
      <c r="Z84" s="14">
        <f t="shared" si="8"/>
        <v>12</v>
      </c>
      <c r="AA84" s="19">
        <f t="shared" si="9"/>
        <v>24</v>
      </c>
      <c r="AC84" s="241" t="s">
        <v>89</v>
      </c>
      <c r="AE84" s="84"/>
    </row>
    <row r="85" spans="1:31" s="19" customFormat="1" x14ac:dyDescent="0.2">
      <c r="A85" s="34">
        <v>520201</v>
      </c>
      <c r="B85" s="6" t="s">
        <v>262</v>
      </c>
      <c r="C85" s="7" t="s">
        <v>499</v>
      </c>
      <c r="D85" s="6" t="s">
        <v>261</v>
      </c>
      <c r="E85" s="120" t="s">
        <v>30</v>
      </c>
      <c r="F85" s="14" t="s">
        <v>30</v>
      </c>
      <c r="G85" s="45"/>
      <c r="H85" s="6"/>
      <c r="I85" s="6">
        <v>1</v>
      </c>
      <c r="J85" s="6"/>
      <c r="K85" s="6"/>
      <c r="L85" s="6"/>
      <c r="M85" s="6"/>
      <c r="N85" s="6"/>
      <c r="O85" s="6"/>
      <c r="P85" s="6"/>
      <c r="Q85" s="6"/>
      <c r="R85" s="6"/>
      <c r="S85" s="6">
        <v>11</v>
      </c>
      <c r="T85" s="6">
        <v>8</v>
      </c>
      <c r="U85" s="6"/>
      <c r="V85" s="6"/>
      <c r="W85" s="6"/>
      <c r="X85" s="14"/>
      <c r="Y85" s="26">
        <f t="shared" si="7"/>
        <v>12</v>
      </c>
      <c r="Z85" s="14">
        <f t="shared" si="8"/>
        <v>8</v>
      </c>
      <c r="AA85" s="19">
        <f t="shared" si="9"/>
        <v>20</v>
      </c>
      <c r="AC85" s="241" t="s">
        <v>89</v>
      </c>
      <c r="AE85" s="84"/>
    </row>
    <row r="86" spans="1:31" s="19" customFormat="1" x14ac:dyDescent="0.2">
      <c r="A86" s="34">
        <v>520203</v>
      </c>
      <c r="B86" s="6" t="s">
        <v>430</v>
      </c>
      <c r="C86" s="7" t="s">
        <v>499</v>
      </c>
      <c r="D86" s="6" t="s">
        <v>263</v>
      </c>
      <c r="E86" s="120" t="s">
        <v>30</v>
      </c>
      <c r="F86" s="14" t="s">
        <v>30</v>
      </c>
      <c r="G86" s="45"/>
      <c r="H86" s="6"/>
      <c r="I86" s="6">
        <v>2</v>
      </c>
      <c r="J86" s="6"/>
      <c r="K86" s="6"/>
      <c r="L86" s="6"/>
      <c r="M86" s="6"/>
      <c r="N86" s="6">
        <v>1</v>
      </c>
      <c r="O86" s="6"/>
      <c r="P86" s="6"/>
      <c r="Q86" s="6">
        <v>3</v>
      </c>
      <c r="R86" s="6"/>
      <c r="S86" s="6">
        <v>37</v>
      </c>
      <c r="T86" s="6">
        <v>14</v>
      </c>
      <c r="U86" s="6"/>
      <c r="V86" s="6">
        <v>1</v>
      </c>
      <c r="W86" s="6"/>
      <c r="X86" s="14">
        <v>2</v>
      </c>
      <c r="Y86" s="26">
        <f t="shared" si="7"/>
        <v>42</v>
      </c>
      <c r="Z86" s="14">
        <f t="shared" si="8"/>
        <v>18</v>
      </c>
      <c r="AA86" s="19">
        <f t="shared" si="9"/>
        <v>60</v>
      </c>
      <c r="AC86" s="113" t="s">
        <v>89</v>
      </c>
      <c r="AE86" s="84"/>
    </row>
    <row r="87" spans="1:31" s="19" customFormat="1" x14ac:dyDescent="0.2">
      <c r="A87" s="34">
        <v>520301</v>
      </c>
      <c r="B87" s="6" t="s">
        <v>265</v>
      </c>
      <c r="C87" s="7" t="s">
        <v>499</v>
      </c>
      <c r="D87" s="6" t="s">
        <v>264</v>
      </c>
      <c r="E87" s="120" t="s">
        <v>30</v>
      </c>
      <c r="F87" s="14" t="s">
        <v>30</v>
      </c>
      <c r="G87" s="45">
        <v>2</v>
      </c>
      <c r="H87" s="6">
        <v>1</v>
      </c>
      <c r="I87" s="6">
        <v>3</v>
      </c>
      <c r="J87" s="6">
        <v>1</v>
      </c>
      <c r="K87" s="6"/>
      <c r="L87" s="6"/>
      <c r="M87" s="6">
        <v>3</v>
      </c>
      <c r="N87" s="6">
        <v>2</v>
      </c>
      <c r="O87" s="6"/>
      <c r="P87" s="6"/>
      <c r="Q87" s="6">
        <v>3</v>
      </c>
      <c r="R87" s="6">
        <v>6</v>
      </c>
      <c r="S87" s="6">
        <v>39</v>
      </c>
      <c r="T87" s="6">
        <v>24</v>
      </c>
      <c r="U87" s="6">
        <v>4</v>
      </c>
      <c r="V87" s="6">
        <v>4</v>
      </c>
      <c r="W87" s="6">
        <v>2</v>
      </c>
      <c r="X87" s="14">
        <v>1</v>
      </c>
      <c r="Y87" s="26">
        <f t="shared" si="5"/>
        <v>56</v>
      </c>
      <c r="Z87" s="14">
        <f t="shared" si="6"/>
        <v>39</v>
      </c>
      <c r="AA87" s="19">
        <f t="shared" si="4"/>
        <v>95</v>
      </c>
      <c r="AC87" s="113" t="s">
        <v>89</v>
      </c>
      <c r="AE87" s="84"/>
    </row>
    <row r="88" spans="1:31" s="19" customFormat="1" x14ac:dyDescent="0.2">
      <c r="A88" s="34">
        <v>520801</v>
      </c>
      <c r="B88" s="6" t="s">
        <v>267</v>
      </c>
      <c r="C88" s="7" t="s">
        <v>499</v>
      </c>
      <c r="D88" s="6" t="s">
        <v>266</v>
      </c>
      <c r="E88" s="120" t="s">
        <v>30</v>
      </c>
      <c r="F88" s="14" t="s">
        <v>30</v>
      </c>
      <c r="G88" s="45">
        <v>7</v>
      </c>
      <c r="H88" s="6">
        <v>14</v>
      </c>
      <c r="I88" s="6">
        <v>1</v>
      </c>
      <c r="J88" s="6"/>
      <c r="K88" s="6"/>
      <c r="L88" s="6"/>
      <c r="M88" s="6"/>
      <c r="N88" s="6">
        <v>1</v>
      </c>
      <c r="O88" s="6"/>
      <c r="P88" s="6"/>
      <c r="Q88" s="6">
        <v>3</v>
      </c>
      <c r="R88" s="6"/>
      <c r="S88" s="6">
        <v>51</v>
      </c>
      <c r="T88" s="6">
        <v>10</v>
      </c>
      <c r="U88" s="6">
        <v>1</v>
      </c>
      <c r="V88" s="6">
        <v>1</v>
      </c>
      <c r="W88" s="6">
        <v>1</v>
      </c>
      <c r="X88" s="14"/>
      <c r="Y88" s="26">
        <f t="shared" si="5"/>
        <v>64</v>
      </c>
      <c r="Z88" s="14">
        <f t="shared" si="6"/>
        <v>26</v>
      </c>
      <c r="AA88" s="19">
        <f t="shared" si="4"/>
        <v>90</v>
      </c>
      <c r="AC88" s="113" t="s">
        <v>89</v>
      </c>
      <c r="AE88" s="84"/>
    </row>
    <row r="89" spans="1:31" s="19" customFormat="1" x14ac:dyDescent="0.2">
      <c r="A89" s="34">
        <v>521101</v>
      </c>
      <c r="B89" s="6" t="s">
        <v>269</v>
      </c>
      <c r="C89" s="7" t="s">
        <v>499</v>
      </c>
      <c r="D89" s="6" t="s">
        <v>268</v>
      </c>
      <c r="E89" s="122" t="s">
        <v>30</v>
      </c>
      <c r="F89" s="14" t="s">
        <v>30</v>
      </c>
      <c r="G89" s="45">
        <v>2</v>
      </c>
      <c r="H89" s="6">
        <v>1</v>
      </c>
      <c r="I89" s="6"/>
      <c r="J89" s="6"/>
      <c r="K89" s="6"/>
      <c r="L89" s="6"/>
      <c r="M89" s="6"/>
      <c r="N89" s="6"/>
      <c r="O89" s="6"/>
      <c r="P89" s="6"/>
      <c r="Q89" s="6"/>
      <c r="R89" s="6"/>
      <c r="S89" s="6">
        <v>3</v>
      </c>
      <c r="T89" s="6">
        <v>4</v>
      </c>
      <c r="U89" s="6"/>
      <c r="V89" s="6"/>
      <c r="W89" s="6"/>
      <c r="X89" s="14"/>
      <c r="Y89" s="26">
        <f t="shared" si="5"/>
        <v>5</v>
      </c>
      <c r="Z89" s="14">
        <f t="shared" si="6"/>
        <v>5</v>
      </c>
      <c r="AA89" s="19">
        <f t="shared" si="4"/>
        <v>10</v>
      </c>
      <c r="AC89" s="113" t="s">
        <v>89</v>
      </c>
      <c r="AE89" s="84"/>
    </row>
    <row r="90" spans="1:31" s="19" customFormat="1" x14ac:dyDescent="0.2">
      <c r="A90" s="34">
        <v>521401</v>
      </c>
      <c r="B90" s="6" t="s">
        <v>271</v>
      </c>
      <c r="C90" s="7" t="s">
        <v>499</v>
      </c>
      <c r="D90" s="6" t="s">
        <v>270</v>
      </c>
      <c r="E90" s="123" t="s">
        <v>30</v>
      </c>
      <c r="F90" s="14" t="s">
        <v>30</v>
      </c>
      <c r="G90" s="45"/>
      <c r="H90" s="6"/>
      <c r="I90" s="6">
        <v>4</v>
      </c>
      <c r="J90" s="6"/>
      <c r="K90" s="6"/>
      <c r="L90" s="6"/>
      <c r="M90" s="6"/>
      <c r="N90" s="6">
        <v>2</v>
      </c>
      <c r="O90" s="6"/>
      <c r="P90" s="6"/>
      <c r="Q90" s="6">
        <v>1</v>
      </c>
      <c r="R90" s="6">
        <v>1</v>
      </c>
      <c r="S90" s="6">
        <v>22</v>
      </c>
      <c r="T90" s="6">
        <v>35</v>
      </c>
      <c r="U90" s="6"/>
      <c r="V90" s="6">
        <v>1</v>
      </c>
      <c r="W90" s="6"/>
      <c r="X90" s="14">
        <v>1</v>
      </c>
      <c r="Y90" s="26">
        <f t="shared" si="5"/>
        <v>27</v>
      </c>
      <c r="Z90" s="14">
        <f t="shared" si="6"/>
        <v>40</v>
      </c>
      <c r="AA90" s="19">
        <f t="shared" si="4"/>
        <v>67</v>
      </c>
      <c r="AC90" s="113" t="s">
        <v>89</v>
      </c>
      <c r="AE90" s="84"/>
    </row>
    <row r="91" spans="1:31" s="19" customFormat="1" x14ac:dyDescent="0.2">
      <c r="A91" s="34">
        <v>521904</v>
      </c>
      <c r="B91" s="6" t="s">
        <v>272</v>
      </c>
      <c r="C91" s="7" t="s">
        <v>499</v>
      </c>
      <c r="D91" s="6" t="s">
        <v>485</v>
      </c>
      <c r="E91" s="120" t="s">
        <v>30</v>
      </c>
      <c r="F91" s="14" t="s">
        <v>26</v>
      </c>
      <c r="G91" s="45"/>
      <c r="H91" s="6"/>
      <c r="I91" s="6"/>
      <c r="J91" s="6"/>
      <c r="K91" s="6"/>
      <c r="L91" s="6"/>
      <c r="M91" s="6"/>
      <c r="N91" s="6"/>
      <c r="O91" s="6"/>
      <c r="P91" s="6"/>
      <c r="Q91" s="6"/>
      <c r="R91" s="6"/>
      <c r="S91" s="6">
        <v>1</v>
      </c>
      <c r="T91" s="6">
        <v>3</v>
      </c>
      <c r="U91" s="6">
        <v>1</v>
      </c>
      <c r="V91" s="6"/>
      <c r="W91" s="6"/>
      <c r="X91" s="14"/>
      <c r="Y91" s="26">
        <f t="shared" si="5"/>
        <v>2</v>
      </c>
      <c r="Z91" s="14">
        <f t="shared" si="6"/>
        <v>3</v>
      </c>
      <c r="AA91" s="19">
        <f t="shared" si="4"/>
        <v>5</v>
      </c>
      <c r="AC91" s="241" t="s">
        <v>89</v>
      </c>
      <c r="AE91" s="84"/>
    </row>
    <row r="92" spans="1:31" s="19" customFormat="1" x14ac:dyDescent="0.2">
      <c r="A92" s="35">
        <v>540101</v>
      </c>
      <c r="B92" s="111" t="s">
        <v>416</v>
      </c>
      <c r="C92" s="16" t="s">
        <v>499</v>
      </c>
      <c r="D92" s="15" t="s">
        <v>273</v>
      </c>
      <c r="E92" s="121" t="s">
        <v>16</v>
      </c>
      <c r="F92" s="17" t="s">
        <v>138</v>
      </c>
      <c r="G92" s="46"/>
      <c r="H92" s="15"/>
      <c r="I92" s="15"/>
      <c r="J92" s="15"/>
      <c r="K92" s="15"/>
      <c r="L92" s="15"/>
      <c r="M92" s="15"/>
      <c r="N92" s="15"/>
      <c r="O92" s="15"/>
      <c r="P92" s="15"/>
      <c r="Q92" s="15">
        <v>1</v>
      </c>
      <c r="R92" s="15">
        <v>1</v>
      </c>
      <c r="S92" s="15">
        <v>20</v>
      </c>
      <c r="T92" s="15">
        <v>11</v>
      </c>
      <c r="U92" s="15">
        <v>2</v>
      </c>
      <c r="V92" s="15">
        <v>2</v>
      </c>
      <c r="W92" s="15"/>
      <c r="X92" s="17">
        <v>1</v>
      </c>
      <c r="Y92" s="27">
        <f t="shared" si="5"/>
        <v>23</v>
      </c>
      <c r="Z92" s="17">
        <f t="shared" si="6"/>
        <v>15</v>
      </c>
      <c r="AA92" s="19">
        <f t="shared" si="4"/>
        <v>38</v>
      </c>
      <c r="AC92" s="162" t="s">
        <v>90</v>
      </c>
      <c r="AD92" s="163">
        <f>SUM(AA92)</f>
        <v>38</v>
      </c>
      <c r="AE92" s="164">
        <v>54</v>
      </c>
    </row>
    <row r="93" spans="1:31" s="19" customFormat="1" x14ac:dyDescent="0.2">
      <c r="A93" s="20" t="s">
        <v>1</v>
      </c>
      <c r="C93" s="20"/>
      <c r="D93" s="42"/>
      <c r="E93" s="20"/>
      <c r="F93" s="20"/>
      <c r="G93" s="19">
        <f t="shared" ref="G93:AA93" si="10">SUM(G7:G92)</f>
        <v>25</v>
      </c>
      <c r="H93" s="19">
        <f t="shared" si="10"/>
        <v>32</v>
      </c>
      <c r="I93" s="19">
        <f t="shared" si="10"/>
        <v>64</v>
      </c>
      <c r="J93" s="19">
        <f t="shared" si="10"/>
        <v>72</v>
      </c>
      <c r="K93" s="19">
        <f t="shared" si="10"/>
        <v>0</v>
      </c>
      <c r="L93" s="19">
        <f t="shared" si="10"/>
        <v>4</v>
      </c>
      <c r="M93" s="19">
        <f t="shared" si="10"/>
        <v>45</v>
      </c>
      <c r="N93" s="19">
        <f t="shared" si="10"/>
        <v>73</v>
      </c>
      <c r="O93" s="19">
        <f t="shared" si="10"/>
        <v>1</v>
      </c>
      <c r="P93" s="19">
        <f t="shared" si="10"/>
        <v>1</v>
      </c>
      <c r="Q93" s="19">
        <f t="shared" si="10"/>
        <v>96</v>
      </c>
      <c r="R93" s="19">
        <f t="shared" si="10"/>
        <v>170</v>
      </c>
      <c r="S93" s="19">
        <f t="shared" si="10"/>
        <v>1047</v>
      </c>
      <c r="T93" s="19">
        <f t="shared" si="10"/>
        <v>1519</v>
      </c>
      <c r="U93" s="19">
        <f t="shared" si="10"/>
        <v>82</v>
      </c>
      <c r="V93" s="19">
        <f t="shared" si="10"/>
        <v>111</v>
      </c>
      <c r="W93" s="19">
        <f t="shared" si="10"/>
        <v>34</v>
      </c>
      <c r="X93" s="19">
        <f t="shared" si="10"/>
        <v>54</v>
      </c>
      <c r="Y93" s="19">
        <f t="shared" si="10"/>
        <v>1394</v>
      </c>
      <c r="Z93" s="19">
        <f t="shared" si="10"/>
        <v>2036</v>
      </c>
      <c r="AA93" s="19">
        <f t="shared" si="10"/>
        <v>3430</v>
      </c>
      <c r="AC93" s="20"/>
      <c r="AD93" s="19">
        <f>SUM(AD7:AD92)</f>
        <v>3430</v>
      </c>
      <c r="AE93" s="84"/>
    </row>
    <row r="94" spans="1:31" s="19" customFormat="1" x14ac:dyDescent="0.2">
      <c r="A94" s="20"/>
      <c r="C94" s="20"/>
      <c r="D94" s="42"/>
      <c r="E94" s="20"/>
      <c r="F94" s="20"/>
      <c r="AC94" s="20"/>
      <c r="AE94" s="84"/>
    </row>
    <row r="95" spans="1:31" s="19" customFormat="1" x14ac:dyDescent="0.2">
      <c r="A95" s="20"/>
      <c r="C95" s="20"/>
      <c r="D95" s="42"/>
      <c r="E95" s="20"/>
      <c r="F95" s="20"/>
      <c r="AC95" s="20"/>
      <c r="AE95" s="84"/>
    </row>
    <row r="96" spans="1:31" x14ac:dyDescent="0.2">
      <c r="A96" s="2" t="s">
        <v>7</v>
      </c>
      <c r="C96" s="1"/>
      <c r="E96" s="1"/>
      <c r="AB96" s="19"/>
    </row>
    <row r="97" spans="1:31" x14ac:dyDescent="0.2">
      <c r="A97" s="2" t="s">
        <v>423</v>
      </c>
      <c r="C97" s="1"/>
      <c r="E97" s="1"/>
      <c r="AB97" s="19"/>
      <c r="AC97" s="20"/>
    </row>
    <row r="98" spans="1:31" x14ac:dyDescent="0.2">
      <c r="A98" s="2" t="s">
        <v>664</v>
      </c>
      <c r="E98" s="1"/>
      <c r="AB98" s="19"/>
    </row>
    <row r="99" spans="1:31" x14ac:dyDescent="0.2">
      <c r="A99" s="53"/>
      <c r="C99" s="2" t="s">
        <v>14</v>
      </c>
      <c r="E99" s="1"/>
      <c r="AB99" s="19"/>
      <c r="AC99" s="20"/>
    </row>
    <row r="100" spans="1:31" x14ac:dyDescent="0.2">
      <c r="A100" s="1"/>
      <c r="C100" s="1"/>
      <c r="E100" s="1"/>
      <c r="G100" s="253" t="s">
        <v>8</v>
      </c>
      <c r="H100" s="253"/>
      <c r="I100" s="253" t="s">
        <v>10</v>
      </c>
      <c r="J100" s="253"/>
      <c r="K100" s="253" t="s">
        <v>9</v>
      </c>
      <c r="L100" s="253"/>
      <c r="M100" s="253" t="s">
        <v>118</v>
      </c>
      <c r="N100" s="253"/>
      <c r="O100" s="254" t="s">
        <v>119</v>
      </c>
      <c r="P100" s="255"/>
      <c r="Q100" s="253" t="s">
        <v>3</v>
      </c>
      <c r="R100" s="253"/>
      <c r="S100" s="253" t="s">
        <v>4</v>
      </c>
      <c r="T100" s="253"/>
      <c r="U100" s="253" t="s">
        <v>5</v>
      </c>
      <c r="V100" s="253"/>
      <c r="W100" s="254" t="s">
        <v>88</v>
      </c>
      <c r="X100" s="255"/>
      <c r="Y100" s="253" t="s">
        <v>12</v>
      </c>
      <c r="Z100" s="253"/>
      <c r="AB100" s="19"/>
    </row>
    <row r="101" spans="1:31" x14ac:dyDescent="0.2">
      <c r="A101" s="3" t="s">
        <v>87</v>
      </c>
      <c r="B101" s="4" t="s">
        <v>50</v>
      </c>
      <c r="C101" s="5" t="s">
        <v>2</v>
      </c>
      <c r="D101" s="41" t="s">
        <v>51</v>
      </c>
      <c r="E101" s="5" t="s">
        <v>32</v>
      </c>
      <c r="F101" s="5" t="s">
        <v>33</v>
      </c>
      <c r="G101" s="24" t="s">
        <v>0</v>
      </c>
      <c r="H101" s="24" t="s">
        <v>6</v>
      </c>
      <c r="I101" s="24" t="s">
        <v>0</v>
      </c>
      <c r="J101" s="24" t="s">
        <v>6</v>
      </c>
      <c r="K101" s="24" t="s">
        <v>0</v>
      </c>
      <c r="L101" s="24" t="s">
        <v>6</v>
      </c>
      <c r="M101" s="33" t="s">
        <v>0</v>
      </c>
      <c r="N101" s="33" t="s">
        <v>6</v>
      </c>
      <c r="O101" s="33" t="s">
        <v>0</v>
      </c>
      <c r="P101" s="33" t="s">
        <v>6</v>
      </c>
      <c r="Q101" s="24" t="s">
        <v>0</v>
      </c>
      <c r="R101" s="24" t="s">
        <v>6</v>
      </c>
      <c r="S101" s="24" t="s">
        <v>0</v>
      </c>
      <c r="T101" s="24" t="s">
        <v>6</v>
      </c>
      <c r="U101" s="24" t="s">
        <v>0</v>
      </c>
      <c r="V101" s="24" t="s">
        <v>6</v>
      </c>
      <c r="W101" s="33" t="s">
        <v>0</v>
      </c>
      <c r="X101" s="33" t="s">
        <v>6</v>
      </c>
      <c r="Y101" s="24" t="s">
        <v>0</v>
      </c>
      <c r="Z101" s="24" t="s">
        <v>6</v>
      </c>
      <c r="AA101" s="32" t="s">
        <v>1</v>
      </c>
      <c r="AB101" s="19"/>
      <c r="AC101" s="78" t="s">
        <v>106</v>
      </c>
      <c r="AD101" s="86" t="s">
        <v>115</v>
      </c>
      <c r="AE101" s="40" t="s">
        <v>116</v>
      </c>
    </row>
    <row r="102" spans="1:31" s="19" customFormat="1" x14ac:dyDescent="0.2">
      <c r="A102" s="248" t="s">
        <v>415</v>
      </c>
      <c r="B102" s="112" t="s">
        <v>279</v>
      </c>
      <c r="C102" s="77" t="s">
        <v>501</v>
      </c>
      <c r="D102" s="11" t="s">
        <v>95</v>
      </c>
      <c r="E102" s="119" t="s">
        <v>41</v>
      </c>
      <c r="F102" s="13" t="s">
        <v>126</v>
      </c>
      <c r="G102" s="47">
        <v>2</v>
      </c>
      <c r="H102" s="11"/>
      <c r="I102" s="11">
        <v>1</v>
      </c>
      <c r="J102" s="11"/>
      <c r="K102" s="11"/>
      <c r="L102" s="11"/>
      <c r="M102" s="11">
        <v>1</v>
      </c>
      <c r="N102" s="11">
        <v>3</v>
      </c>
      <c r="O102" s="11"/>
      <c r="P102" s="11"/>
      <c r="Q102" s="11"/>
      <c r="R102" s="11"/>
      <c r="S102" s="11">
        <v>5</v>
      </c>
      <c r="T102" s="11">
        <v>8</v>
      </c>
      <c r="U102" s="11">
        <v>1</v>
      </c>
      <c r="V102" s="11"/>
      <c r="W102" s="11"/>
      <c r="X102" s="13"/>
      <c r="Y102" s="25">
        <f t="shared" ref="Y102:Y151" si="11">G102+I102+K102+M102+O102+Q102+S102+U102+W102</f>
        <v>10</v>
      </c>
      <c r="Z102" s="13">
        <f t="shared" ref="Z102:Z151" si="12">H102+J102+L102+N102+P102+R102+T102+V102+X102</f>
        <v>11</v>
      </c>
      <c r="AA102" s="19">
        <f t="shared" ref="AA102:AA136" si="13">SUM(Y102:Z102)</f>
        <v>21</v>
      </c>
      <c r="AC102" s="113" t="s">
        <v>95</v>
      </c>
      <c r="AD102" s="19">
        <f>SUM(AA102)</f>
        <v>21</v>
      </c>
      <c r="AE102" s="187" t="s">
        <v>81</v>
      </c>
    </row>
    <row r="103" spans="1:31" s="19" customFormat="1" x14ac:dyDescent="0.2">
      <c r="A103" s="249" t="s">
        <v>412</v>
      </c>
      <c r="B103" s="110" t="s">
        <v>281</v>
      </c>
      <c r="C103" s="7" t="s">
        <v>501</v>
      </c>
      <c r="D103" s="6" t="s">
        <v>280</v>
      </c>
      <c r="E103" s="120" t="s">
        <v>40</v>
      </c>
      <c r="F103" s="14" t="s">
        <v>138</v>
      </c>
      <c r="G103" s="45"/>
      <c r="H103" s="6"/>
      <c r="I103" s="6"/>
      <c r="J103" s="6"/>
      <c r="K103" s="6"/>
      <c r="L103" s="6">
        <v>1</v>
      </c>
      <c r="M103" s="6"/>
      <c r="N103" s="6">
        <v>1</v>
      </c>
      <c r="O103" s="6"/>
      <c r="P103" s="6"/>
      <c r="Q103" s="6"/>
      <c r="R103" s="6"/>
      <c r="S103" s="6">
        <v>1</v>
      </c>
      <c r="T103" s="6">
        <v>2</v>
      </c>
      <c r="U103" s="6"/>
      <c r="V103" s="6"/>
      <c r="W103" s="6"/>
      <c r="X103" s="14"/>
      <c r="Y103" s="26">
        <f t="shared" si="11"/>
        <v>1</v>
      </c>
      <c r="Z103" s="14">
        <f t="shared" si="12"/>
        <v>4</v>
      </c>
      <c r="AA103" s="19">
        <f t="shared" si="13"/>
        <v>5</v>
      </c>
      <c r="AC103" s="241" t="s">
        <v>96</v>
      </c>
      <c r="AD103" s="19">
        <f>SUM(AA103)</f>
        <v>5</v>
      </c>
      <c r="AE103" s="242" t="s">
        <v>83</v>
      </c>
    </row>
    <row r="104" spans="1:31" s="19" customFormat="1" x14ac:dyDescent="0.2">
      <c r="A104" s="109">
        <v>110101</v>
      </c>
      <c r="B104" s="6" t="s">
        <v>283</v>
      </c>
      <c r="C104" s="7" t="s">
        <v>501</v>
      </c>
      <c r="D104" s="6" t="s">
        <v>282</v>
      </c>
      <c r="E104" s="120" t="s">
        <v>40</v>
      </c>
      <c r="F104" s="14" t="s">
        <v>150</v>
      </c>
      <c r="G104" s="45"/>
      <c r="H104" s="6">
        <v>2</v>
      </c>
      <c r="I104" s="6"/>
      <c r="J104" s="6">
        <v>1</v>
      </c>
      <c r="K104" s="6"/>
      <c r="L104" s="6"/>
      <c r="M104" s="6">
        <v>3</v>
      </c>
      <c r="N104" s="6">
        <v>2</v>
      </c>
      <c r="O104" s="6"/>
      <c r="P104" s="6"/>
      <c r="Q104" s="6"/>
      <c r="R104" s="6"/>
      <c r="S104" s="6">
        <v>2</v>
      </c>
      <c r="T104" s="6"/>
      <c r="U104" s="6"/>
      <c r="V104" s="6"/>
      <c r="W104" s="6"/>
      <c r="X104" s="14"/>
      <c r="Y104" s="26">
        <f t="shared" si="11"/>
        <v>5</v>
      </c>
      <c r="Z104" s="14">
        <f t="shared" si="12"/>
        <v>5</v>
      </c>
      <c r="AA104" s="19">
        <f t="shared" si="13"/>
        <v>10</v>
      </c>
      <c r="AC104" s="20" t="s">
        <v>94</v>
      </c>
      <c r="AD104" s="19">
        <f>SUM(AA104:AA105)</f>
        <v>30</v>
      </c>
      <c r="AE104" s="84">
        <v>11</v>
      </c>
    </row>
    <row r="105" spans="1:31" s="19" customFormat="1" x14ac:dyDescent="0.2">
      <c r="A105" s="109">
        <v>111003</v>
      </c>
      <c r="B105" s="6" t="s">
        <v>498</v>
      </c>
      <c r="C105" s="7" t="s">
        <v>501</v>
      </c>
      <c r="D105" s="6" t="s">
        <v>497</v>
      </c>
      <c r="E105" s="120" t="s">
        <v>40</v>
      </c>
      <c r="F105" s="14" t="s">
        <v>150</v>
      </c>
      <c r="G105" s="45"/>
      <c r="H105" s="6"/>
      <c r="I105" s="6">
        <v>2</v>
      </c>
      <c r="J105" s="6"/>
      <c r="K105" s="6"/>
      <c r="L105" s="6"/>
      <c r="M105" s="6"/>
      <c r="N105" s="6"/>
      <c r="O105" s="6"/>
      <c r="P105" s="6"/>
      <c r="Q105" s="6"/>
      <c r="R105" s="6">
        <v>1</v>
      </c>
      <c r="S105" s="6">
        <v>13</v>
      </c>
      <c r="T105" s="6">
        <v>2</v>
      </c>
      <c r="U105" s="6">
        <v>2</v>
      </c>
      <c r="V105" s="6"/>
      <c r="W105" s="6"/>
      <c r="X105" s="14"/>
      <c r="Y105" s="26">
        <f t="shared" si="11"/>
        <v>17</v>
      </c>
      <c r="Z105" s="14">
        <f t="shared" si="12"/>
        <v>3</v>
      </c>
      <c r="AA105" s="19">
        <f t="shared" si="13"/>
        <v>20</v>
      </c>
      <c r="AC105" s="241" t="s">
        <v>507</v>
      </c>
      <c r="AE105" s="84"/>
    </row>
    <row r="106" spans="1:31" s="19" customFormat="1" x14ac:dyDescent="0.2">
      <c r="A106" s="109">
        <v>130101</v>
      </c>
      <c r="B106" s="110" t="s">
        <v>285</v>
      </c>
      <c r="C106" s="7" t="s">
        <v>501</v>
      </c>
      <c r="D106" s="6" t="s">
        <v>284</v>
      </c>
      <c r="E106" s="120" t="s">
        <v>488</v>
      </c>
      <c r="F106" s="14" t="s">
        <v>26</v>
      </c>
      <c r="G106" s="45"/>
      <c r="H106" s="6"/>
      <c r="I106" s="6"/>
      <c r="J106" s="6"/>
      <c r="K106" s="6"/>
      <c r="L106" s="6"/>
      <c r="M106" s="6"/>
      <c r="N106" s="6">
        <v>3</v>
      </c>
      <c r="O106" s="6"/>
      <c r="P106" s="6"/>
      <c r="Q106" s="6"/>
      <c r="R106" s="6"/>
      <c r="S106" s="6">
        <v>3</v>
      </c>
      <c r="T106" s="6">
        <v>15</v>
      </c>
      <c r="U106" s="6"/>
      <c r="V106" s="6"/>
      <c r="W106" s="6"/>
      <c r="X106" s="14"/>
      <c r="Y106" s="26">
        <f t="shared" si="11"/>
        <v>3</v>
      </c>
      <c r="Z106" s="14">
        <f t="shared" si="12"/>
        <v>18</v>
      </c>
      <c r="AA106" s="19">
        <f t="shared" si="13"/>
        <v>21</v>
      </c>
      <c r="AC106" s="241" t="s">
        <v>96</v>
      </c>
      <c r="AD106" s="19">
        <f>SUM(AA106:AA109)</f>
        <v>54</v>
      </c>
      <c r="AE106" s="83">
        <v>13</v>
      </c>
    </row>
    <row r="107" spans="1:31" s="19" customFormat="1" x14ac:dyDescent="0.2">
      <c r="A107" s="109">
        <v>130101</v>
      </c>
      <c r="B107" s="6" t="s">
        <v>275</v>
      </c>
      <c r="C107" s="7" t="s">
        <v>501</v>
      </c>
      <c r="D107" s="6" t="s">
        <v>274</v>
      </c>
      <c r="E107" s="120" t="s">
        <v>488</v>
      </c>
      <c r="F107" s="14" t="s">
        <v>26</v>
      </c>
      <c r="G107" s="45"/>
      <c r="H107" s="6"/>
      <c r="I107" s="6"/>
      <c r="J107" s="6"/>
      <c r="K107" s="6"/>
      <c r="L107" s="6">
        <v>1</v>
      </c>
      <c r="M107" s="6"/>
      <c r="N107" s="6">
        <v>2</v>
      </c>
      <c r="O107" s="6"/>
      <c r="P107" s="6"/>
      <c r="Q107" s="6">
        <v>1</v>
      </c>
      <c r="R107" s="6"/>
      <c r="S107" s="6">
        <v>3</v>
      </c>
      <c r="T107" s="6">
        <v>9</v>
      </c>
      <c r="U107" s="6"/>
      <c r="V107" s="6">
        <v>2</v>
      </c>
      <c r="W107" s="6"/>
      <c r="X107" s="14"/>
      <c r="Y107" s="26">
        <f t="shared" si="11"/>
        <v>4</v>
      </c>
      <c r="Z107" s="14">
        <f t="shared" si="12"/>
        <v>14</v>
      </c>
      <c r="AA107" s="19">
        <f t="shared" si="13"/>
        <v>18</v>
      </c>
      <c r="AC107" s="113" t="s">
        <v>96</v>
      </c>
      <c r="AE107" s="83"/>
    </row>
    <row r="108" spans="1:31" s="19" customFormat="1" x14ac:dyDescent="0.2">
      <c r="A108" s="109">
        <v>131001</v>
      </c>
      <c r="B108" s="6" t="s">
        <v>287</v>
      </c>
      <c r="C108" s="7" t="s">
        <v>501</v>
      </c>
      <c r="D108" s="6" t="s">
        <v>286</v>
      </c>
      <c r="E108" s="120" t="s">
        <v>488</v>
      </c>
      <c r="F108" s="14" t="s">
        <v>26</v>
      </c>
      <c r="G108" s="45"/>
      <c r="H108" s="6"/>
      <c r="I108" s="6"/>
      <c r="J108" s="6"/>
      <c r="K108" s="6"/>
      <c r="L108" s="6"/>
      <c r="M108" s="6"/>
      <c r="N108" s="6"/>
      <c r="O108" s="6"/>
      <c r="P108" s="6"/>
      <c r="Q108" s="6"/>
      <c r="R108" s="6"/>
      <c r="S108" s="6"/>
      <c r="T108" s="6">
        <v>3</v>
      </c>
      <c r="U108" s="6"/>
      <c r="V108" s="6"/>
      <c r="W108" s="6"/>
      <c r="X108" s="14"/>
      <c r="Y108" s="26">
        <f>G108+I108+K108+M108+O108+Q108+S108+U108+W108</f>
        <v>0</v>
      </c>
      <c r="Z108" s="14">
        <f>H108+J108+L108+N108+P108+R108+T108+V108+X108</f>
        <v>3</v>
      </c>
      <c r="AA108" s="19">
        <f>SUM(Y108:Z108)</f>
        <v>3</v>
      </c>
      <c r="AC108" s="241" t="s">
        <v>96</v>
      </c>
      <c r="AE108" s="84"/>
    </row>
    <row r="109" spans="1:31" s="19" customFormat="1" x14ac:dyDescent="0.2">
      <c r="A109" s="109">
        <v>131401</v>
      </c>
      <c r="B109" s="6" t="s">
        <v>681</v>
      </c>
      <c r="C109" s="227" t="s">
        <v>501</v>
      </c>
      <c r="D109" s="6" t="s">
        <v>680</v>
      </c>
      <c r="E109" s="120" t="s">
        <v>488</v>
      </c>
      <c r="F109" s="14" t="s">
        <v>682</v>
      </c>
      <c r="G109" s="45"/>
      <c r="H109" s="6"/>
      <c r="I109" s="6"/>
      <c r="J109" s="6"/>
      <c r="K109" s="6"/>
      <c r="L109" s="6">
        <v>1</v>
      </c>
      <c r="M109" s="6"/>
      <c r="N109" s="6"/>
      <c r="O109" s="6"/>
      <c r="P109" s="6"/>
      <c r="Q109" s="6"/>
      <c r="R109" s="6">
        <v>1</v>
      </c>
      <c r="S109" s="6">
        <v>2</v>
      </c>
      <c r="T109" s="6">
        <v>8</v>
      </c>
      <c r="U109" s="6"/>
      <c r="V109" s="6"/>
      <c r="W109" s="6"/>
      <c r="X109" s="14"/>
      <c r="Y109" s="26">
        <f>G109+I109+K109+M109+O109+Q109+S109+U109+W109</f>
        <v>2</v>
      </c>
      <c r="Z109" s="14">
        <f>H109+J109+L109+N109+P109+R109+T109+V109+X109</f>
        <v>10</v>
      </c>
      <c r="AA109" s="19">
        <f>SUM(Y109:Z109)</f>
        <v>12</v>
      </c>
      <c r="AC109" s="241" t="s">
        <v>96</v>
      </c>
      <c r="AD109"/>
      <c r="AE109" s="84"/>
    </row>
    <row r="110" spans="1:31" s="19" customFormat="1" x14ac:dyDescent="0.2">
      <c r="A110" s="29">
        <v>140701</v>
      </c>
      <c r="B110" s="6" t="s">
        <v>289</v>
      </c>
      <c r="C110" s="7" t="s">
        <v>501</v>
      </c>
      <c r="D110" s="6" t="s">
        <v>288</v>
      </c>
      <c r="E110" s="120" t="s">
        <v>43</v>
      </c>
      <c r="F110" s="14" t="s">
        <v>158</v>
      </c>
      <c r="G110" s="45"/>
      <c r="H110" s="6"/>
      <c r="I110" s="6"/>
      <c r="J110" s="6"/>
      <c r="K110" s="6"/>
      <c r="L110" s="6"/>
      <c r="M110" s="6"/>
      <c r="N110" s="6"/>
      <c r="O110" s="6"/>
      <c r="P110" s="6"/>
      <c r="Q110" s="6"/>
      <c r="R110" s="6">
        <v>1</v>
      </c>
      <c r="S110" s="6">
        <v>2</v>
      </c>
      <c r="T110" s="6"/>
      <c r="U110" s="6"/>
      <c r="V110" s="6"/>
      <c r="W110" s="6"/>
      <c r="X110" s="14"/>
      <c r="Y110" s="26">
        <f t="shared" si="11"/>
        <v>2</v>
      </c>
      <c r="Z110" s="14">
        <f t="shared" si="12"/>
        <v>1</v>
      </c>
      <c r="AA110" s="19">
        <f t="shared" si="13"/>
        <v>3</v>
      </c>
      <c r="AC110" s="241" t="s">
        <v>94</v>
      </c>
      <c r="AD110" s="19">
        <f>SUM(AA110:AA115)</f>
        <v>49</v>
      </c>
      <c r="AE110" s="84">
        <v>14</v>
      </c>
    </row>
    <row r="111" spans="1:31" s="19" customFormat="1" x14ac:dyDescent="0.2">
      <c r="A111" s="29">
        <v>140801</v>
      </c>
      <c r="B111" s="6" t="s">
        <v>291</v>
      </c>
      <c r="C111" s="7" t="s">
        <v>501</v>
      </c>
      <c r="D111" s="6" t="s">
        <v>290</v>
      </c>
      <c r="E111" s="120" t="s">
        <v>43</v>
      </c>
      <c r="F111" s="14" t="s">
        <v>158</v>
      </c>
      <c r="G111" s="45"/>
      <c r="H111" s="6"/>
      <c r="I111" s="6">
        <v>1</v>
      </c>
      <c r="J111" s="6"/>
      <c r="K111" s="6"/>
      <c r="L111" s="6"/>
      <c r="M111" s="6">
        <v>1</v>
      </c>
      <c r="N111" s="6">
        <v>1</v>
      </c>
      <c r="O111" s="6"/>
      <c r="P111" s="6"/>
      <c r="Q111" s="6"/>
      <c r="R111" s="6"/>
      <c r="S111" s="6">
        <v>6</v>
      </c>
      <c r="T111" s="6"/>
      <c r="U111" s="6"/>
      <c r="V111" s="6"/>
      <c r="W111" s="6"/>
      <c r="X111" s="14"/>
      <c r="Y111" s="26">
        <f>G111+I111+K111+M111+O111+Q111+S111+U111+W111</f>
        <v>8</v>
      </c>
      <c r="Z111" s="14">
        <f>H111+J111+L111+N111+P111+R111+T111+V111+X111</f>
        <v>1</v>
      </c>
      <c r="AA111" s="19">
        <f>SUM(Y111:Z111)</f>
        <v>9</v>
      </c>
      <c r="AC111" s="241" t="s">
        <v>94</v>
      </c>
      <c r="AE111" s="84"/>
    </row>
    <row r="112" spans="1:31" s="19" customFormat="1" x14ac:dyDescent="0.2">
      <c r="A112" s="29">
        <v>141001</v>
      </c>
      <c r="B112" s="6" t="s">
        <v>293</v>
      </c>
      <c r="C112" s="7" t="s">
        <v>501</v>
      </c>
      <c r="D112" s="6" t="s">
        <v>292</v>
      </c>
      <c r="E112" s="120" t="s">
        <v>43</v>
      </c>
      <c r="F112" s="14" t="s">
        <v>158</v>
      </c>
      <c r="G112" s="45"/>
      <c r="H112" s="6"/>
      <c r="I112" s="6">
        <v>1</v>
      </c>
      <c r="J112" s="6"/>
      <c r="K112" s="6"/>
      <c r="L112" s="6"/>
      <c r="M112" s="6">
        <v>1</v>
      </c>
      <c r="N112" s="6"/>
      <c r="O112" s="6"/>
      <c r="P112" s="6"/>
      <c r="Q112" s="6">
        <v>1</v>
      </c>
      <c r="R112" s="6"/>
      <c r="S112" s="6">
        <v>9</v>
      </c>
      <c r="T112" s="6"/>
      <c r="U112" s="6"/>
      <c r="V112" s="6">
        <v>1</v>
      </c>
      <c r="W112" s="6">
        <v>1</v>
      </c>
      <c r="X112" s="14"/>
      <c r="Y112" s="26">
        <f t="shared" si="11"/>
        <v>13</v>
      </c>
      <c r="Z112" s="14">
        <f t="shared" si="12"/>
        <v>1</v>
      </c>
      <c r="AA112" s="19">
        <f t="shared" si="13"/>
        <v>14</v>
      </c>
      <c r="AC112" s="241" t="s">
        <v>94</v>
      </c>
      <c r="AE112" s="84"/>
    </row>
    <row r="113" spans="1:31" s="19" customFormat="1" x14ac:dyDescent="0.2">
      <c r="A113" s="29">
        <v>141901</v>
      </c>
      <c r="B113" s="6" t="s">
        <v>295</v>
      </c>
      <c r="C113" s="7" t="s">
        <v>501</v>
      </c>
      <c r="D113" s="6" t="s">
        <v>294</v>
      </c>
      <c r="E113" s="120" t="s">
        <v>43</v>
      </c>
      <c r="F113" s="14" t="s">
        <v>158</v>
      </c>
      <c r="G113" s="45"/>
      <c r="H113" s="6"/>
      <c r="I113" s="6">
        <v>1</v>
      </c>
      <c r="J113" s="6"/>
      <c r="K113" s="6"/>
      <c r="L113" s="6"/>
      <c r="M113" s="6"/>
      <c r="N113" s="6"/>
      <c r="O113" s="6"/>
      <c r="P113" s="6"/>
      <c r="Q113" s="6"/>
      <c r="R113" s="6"/>
      <c r="S113" s="6">
        <v>3</v>
      </c>
      <c r="T113" s="6">
        <v>1</v>
      </c>
      <c r="U113" s="6">
        <v>2</v>
      </c>
      <c r="V113" s="6"/>
      <c r="W113" s="6"/>
      <c r="X113" s="14"/>
      <c r="Y113" s="26">
        <f t="shared" si="11"/>
        <v>6</v>
      </c>
      <c r="Z113" s="14">
        <f t="shared" si="12"/>
        <v>1</v>
      </c>
      <c r="AA113" s="19">
        <f t="shared" si="13"/>
        <v>7</v>
      </c>
      <c r="AC113" s="113" t="s">
        <v>94</v>
      </c>
      <c r="AE113" s="84"/>
    </row>
    <row r="114" spans="1:31" s="19" customFormat="1" x14ac:dyDescent="0.2">
      <c r="A114" s="29">
        <v>142401</v>
      </c>
      <c r="B114" s="6" t="s">
        <v>297</v>
      </c>
      <c r="C114" s="7" t="s">
        <v>501</v>
      </c>
      <c r="D114" s="6" t="s">
        <v>296</v>
      </c>
      <c r="E114" s="120" t="s">
        <v>43</v>
      </c>
      <c r="F114" s="14" t="s">
        <v>158</v>
      </c>
      <c r="G114" s="45">
        <v>1</v>
      </c>
      <c r="H114" s="6"/>
      <c r="I114" s="6"/>
      <c r="J114" s="6"/>
      <c r="K114" s="6"/>
      <c r="L114" s="6"/>
      <c r="M114" s="6">
        <v>1</v>
      </c>
      <c r="N114" s="6">
        <v>2</v>
      </c>
      <c r="O114" s="6"/>
      <c r="P114" s="6"/>
      <c r="Q114" s="6"/>
      <c r="R114" s="6">
        <v>1</v>
      </c>
      <c r="S114" s="6">
        <v>4</v>
      </c>
      <c r="T114" s="6"/>
      <c r="U114" s="6">
        <v>1</v>
      </c>
      <c r="V114" s="6"/>
      <c r="W114" s="6"/>
      <c r="X114" s="14"/>
      <c r="Y114" s="26">
        <f t="shared" si="11"/>
        <v>7</v>
      </c>
      <c r="Z114" s="14">
        <f t="shared" si="12"/>
        <v>3</v>
      </c>
      <c r="AA114" s="19">
        <f t="shared" si="13"/>
        <v>10</v>
      </c>
      <c r="AC114" s="113" t="s">
        <v>94</v>
      </c>
    </row>
    <row r="115" spans="1:31" s="19" customFormat="1" x14ac:dyDescent="0.2">
      <c r="A115" s="29">
        <v>143501</v>
      </c>
      <c r="B115" s="6" t="s">
        <v>299</v>
      </c>
      <c r="C115" s="7" t="s">
        <v>501</v>
      </c>
      <c r="D115" s="6" t="s">
        <v>298</v>
      </c>
      <c r="E115" s="120" t="s">
        <v>43</v>
      </c>
      <c r="F115" s="14" t="s">
        <v>158</v>
      </c>
      <c r="G115" s="45"/>
      <c r="H115" s="6"/>
      <c r="I115" s="6"/>
      <c r="J115" s="6"/>
      <c r="K115" s="6"/>
      <c r="L115" s="6"/>
      <c r="M115" s="6"/>
      <c r="N115" s="6"/>
      <c r="O115" s="6"/>
      <c r="P115" s="6"/>
      <c r="Q115" s="6"/>
      <c r="R115" s="6">
        <v>1</v>
      </c>
      <c r="S115" s="6">
        <v>5</v>
      </c>
      <c r="T115" s="6"/>
      <c r="U115" s="6"/>
      <c r="V115" s="6"/>
      <c r="W115" s="6"/>
      <c r="X115" s="14"/>
      <c r="Y115" s="26">
        <f t="shared" si="11"/>
        <v>5</v>
      </c>
      <c r="Z115" s="14">
        <f t="shared" si="12"/>
        <v>1</v>
      </c>
      <c r="AA115" s="19">
        <f t="shared" si="13"/>
        <v>6</v>
      </c>
      <c r="AC115" s="113" t="s">
        <v>94</v>
      </c>
    </row>
    <row r="116" spans="1:31" s="19" customFormat="1" x14ac:dyDescent="0.2">
      <c r="A116" s="29">
        <v>160905</v>
      </c>
      <c r="B116" s="6" t="s">
        <v>301</v>
      </c>
      <c r="C116" s="7" t="s">
        <v>501</v>
      </c>
      <c r="D116" s="6" t="s">
        <v>300</v>
      </c>
      <c r="E116" s="120" t="s">
        <v>40</v>
      </c>
      <c r="F116" s="14" t="s">
        <v>138</v>
      </c>
      <c r="G116" s="45"/>
      <c r="H116" s="6"/>
      <c r="I116" s="6"/>
      <c r="J116" s="6"/>
      <c r="K116" s="6"/>
      <c r="L116" s="6"/>
      <c r="M116" s="6"/>
      <c r="N116" s="6"/>
      <c r="O116" s="6"/>
      <c r="P116" s="6"/>
      <c r="Q116" s="6"/>
      <c r="R116" s="6"/>
      <c r="S116" s="6"/>
      <c r="T116" s="6">
        <v>2</v>
      </c>
      <c r="U116" s="6">
        <v>1</v>
      </c>
      <c r="V116" s="6"/>
      <c r="W116" s="6"/>
      <c r="X116" s="14"/>
      <c r="Y116" s="26">
        <f t="shared" si="11"/>
        <v>1</v>
      </c>
      <c r="Z116" s="14">
        <f t="shared" si="12"/>
        <v>2</v>
      </c>
      <c r="AA116" s="19">
        <f t="shared" si="13"/>
        <v>3</v>
      </c>
      <c r="AC116" s="241" t="s">
        <v>96</v>
      </c>
      <c r="AD116" s="19">
        <f>SUM(AA116)</f>
        <v>3</v>
      </c>
      <c r="AE116" s="19">
        <v>16</v>
      </c>
    </row>
    <row r="117" spans="1:31" s="19" customFormat="1" x14ac:dyDescent="0.2">
      <c r="A117" s="29">
        <v>190501</v>
      </c>
      <c r="B117" s="6" t="s">
        <v>448</v>
      </c>
      <c r="C117" s="7" t="s">
        <v>501</v>
      </c>
      <c r="D117" s="6" t="s">
        <v>302</v>
      </c>
      <c r="E117" s="120" t="s">
        <v>489</v>
      </c>
      <c r="F117" s="14" t="s">
        <v>126</v>
      </c>
      <c r="G117" s="45"/>
      <c r="H117" s="6"/>
      <c r="I117" s="6"/>
      <c r="J117" s="6"/>
      <c r="K117" s="6"/>
      <c r="L117" s="6"/>
      <c r="M117" s="6"/>
      <c r="N117" s="6">
        <v>2</v>
      </c>
      <c r="O117" s="6"/>
      <c r="P117" s="6"/>
      <c r="Q117" s="6"/>
      <c r="R117" s="6"/>
      <c r="S117" s="6"/>
      <c r="T117" s="6">
        <v>4</v>
      </c>
      <c r="U117" s="6"/>
      <c r="V117" s="6">
        <v>2</v>
      </c>
      <c r="W117" s="6"/>
      <c r="X117" s="14"/>
      <c r="Y117" s="26">
        <f t="shared" si="11"/>
        <v>0</v>
      </c>
      <c r="Z117" s="14">
        <f t="shared" si="12"/>
        <v>8</v>
      </c>
      <c r="AA117" s="19">
        <f t="shared" si="13"/>
        <v>8</v>
      </c>
      <c r="AC117" s="20" t="s">
        <v>94</v>
      </c>
      <c r="AD117" s="19">
        <f>SUM(AA117:AA119)</f>
        <v>34</v>
      </c>
      <c r="AE117" s="84">
        <v>19</v>
      </c>
    </row>
    <row r="118" spans="1:31" s="19" customFormat="1" x14ac:dyDescent="0.2">
      <c r="A118" s="29">
        <v>190701</v>
      </c>
      <c r="B118" s="6" t="s">
        <v>449</v>
      </c>
      <c r="C118" s="7" t="s">
        <v>501</v>
      </c>
      <c r="D118" s="6" t="s">
        <v>303</v>
      </c>
      <c r="E118" s="120" t="s">
        <v>489</v>
      </c>
      <c r="F118" s="14" t="s">
        <v>26</v>
      </c>
      <c r="G118" s="45"/>
      <c r="H118" s="6"/>
      <c r="I118" s="6">
        <v>1</v>
      </c>
      <c r="J118" s="6">
        <v>1</v>
      </c>
      <c r="K118" s="6"/>
      <c r="L118" s="6"/>
      <c r="M118" s="6"/>
      <c r="N118" s="6"/>
      <c r="O118" s="6"/>
      <c r="P118" s="6"/>
      <c r="Q118" s="6"/>
      <c r="R118" s="6"/>
      <c r="S118" s="6">
        <v>5</v>
      </c>
      <c r="T118" s="6">
        <v>10</v>
      </c>
      <c r="U118" s="6">
        <v>1</v>
      </c>
      <c r="V118" s="6">
        <v>4</v>
      </c>
      <c r="W118" s="6"/>
      <c r="X118" s="14"/>
      <c r="Y118" s="26">
        <f t="shared" si="11"/>
        <v>7</v>
      </c>
      <c r="Z118" s="14">
        <f t="shared" si="12"/>
        <v>15</v>
      </c>
      <c r="AA118" s="19">
        <f t="shared" si="13"/>
        <v>22</v>
      </c>
      <c r="AC118" s="113" t="s">
        <v>94</v>
      </c>
      <c r="AE118" s="84"/>
    </row>
    <row r="119" spans="1:31" s="19" customFormat="1" x14ac:dyDescent="0.2">
      <c r="A119" s="29">
        <v>190901</v>
      </c>
      <c r="B119" s="6" t="s">
        <v>450</v>
      </c>
      <c r="C119" s="7" t="s">
        <v>501</v>
      </c>
      <c r="D119" s="6" t="s">
        <v>304</v>
      </c>
      <c r="E119" s="120" t="s">
        <v>47</v>
      </c>
      <c r="F119" s="14" t="s">
        <v>26</v>
      </c>
      <c r="G119" s="45"/>
      <c r="H119" s="6"/>
      <c r="I119" s="6"/>
      <c r="J119" s="6"/>
      <c r="K119" s="6"/>
      <c r="L119" s="6"/>
      <c r="M119" s="6"/>
      <c r="N119" s="6">
        <v>1</v>
      </c>
      <c r="O119" s="6"/>
      <c r="P119" s="6"/>
      <c r="Q119" s="6"/>
      <c r="R119" s="6"/>
      <c r="S119" s="6"/>
      <c r="T119" s="6">
        <v>2</v>
      </c>
      <c r="U119" s="6"/>
      <c r="V119" s="6">
        <v>1</v>
      </c>
      <c r="W119" s="6"/>
      <c r="X119" s="14"/>
      <c r="Y119" s="26">
        <f t="shared" si="11"/>
        <v>0</v>
      </c>
      <c r="Z119" s="14">
        <f t="shared" si="12"/>
        <v>4</v>
      </c>
      <c r="AA119" s="19">
        <f t="shared" si="13"/>
        <v>4</v>
      </c>
      <c r="AC119" s="241" t="s">
        <v>94</v>
      </c>
      <c r="AE119" s="84"/>
    </row>
    <row r="120" spans="1:31" s="19" customFormat="1" x14ac:dyDescent="0.2">
      <c r="A120" s="29">
        <v>230101</v>
      </c>
      <c r="B120" s="6" t="s">
        <v>306</v>
      </c>
      <c r="C120" s="7" t="s">
        <v>501</v>
      </c>
      <c r="D120" s="6" t="s">
        <v>305</v>
      </c>
      <c r="E120" s="120" t="s">
        <v>40</v>
      </c>
      <c r="F120" s="14" t="s">
        <v>138</v>
      </c>
      <c r="G120" s="45"/>
      <c r="H120" s="6"/>
      <c r="I120" s="6"/>
      <c r="J120" s="6"/>
      <c r="K120" s="6"/>
      <c r="L120" s="6"/>
      <c r="M120" s="6"/>
      <c r="N120" s="6"/>
      <c r="O120" s="6"/>
      <c r="P120" s="6"/>
      <c r="Q120" s="6"/>
      <c r="R120" s="6"/>
      <c r="S120" s="6">
        <v>1</v>
      </c>
      <c r="T120" s="6">
        <v>1</v>
      </c>
      <c r="U120" s="6"/>
      <c r="V120" s="6"/>
      <c r="W120" s="6"/>
      <c r="X120" s="14"/>
      <c r="Y120" s="26">
        <f t="shared" si="11"/>
        <v>1</v>
      </c>
      <c r="Z120" s="14">
        <f t="shared" si="12"/>
        <v>1</v>
      </c>
      <c r="AA120" s="19">
        <f t="shared" si="13"/>
        <v>2</v>
      </c>
      <c r="AC120" s="241" t="s">
        <v>96</v>
      </c>
      <c r="AD120" s="19">
        <f>SUM(AA120)</f>
        <v>2</v>
      </c>
      <c r="AE120" s="84">
        <v>23</v>
      </c>
    </row>
    <row r="121" spans="1:31" s="19" customFormat="1" x14ac:dyDescent="0.2">
      <c r="A121" s="29">
        <v>250101</v>
      </c>
      <c r="B121" s="110" t="s">
        <v>308</v>
      </c>
      <c r="C121" s="7" t="s">
        <v>501</v>
      </c>
      <c r="D121" s="6" t="s">
        <v>307</v>
      </c>
      <c r="E121" s="120" t="s">
        <v>40</v>
      </c>
      <c r="F121" s="14" t="s">
        <v>141</v>
      </c>
      <c r="G121" s="45"/>
      <c r="H121" s="6"/>
      <c r="I121" s="6"/>
      <c r="J121" s="6"/>
      <c r="K121" s="6"/>
      <c r="L121" s="6"/>
      <c r="M121" s="6"/>
      <c r="N121" s="6">
        <v>1</v>
      </c>
      <c r="O121" s="6"/>
      <c r="P121" s="6"/>
      <c r="Q121" s="6"/>
      <c r="R121" s="6"/>
      <c r="S121" s="6">
        <v>5</v>
      </c>
      <c r="T121" s="6">
        <v>30</v>
      </c>
      <c r="U121" s="6"/>
      <c r="V121" s="6">
        <v>2</v>
      </c>
      <c r="W121" s="6"/>
      <c r="X121" s="14"/>
      <c r="Y121" s="26">
        <f t="shared" si="11"/>
        <v>5</v>
      </c>
      <c r="Z121" s="14">
        <f t="shared" si="12"/>
        <v>33</v>
      </c>
      <c r="AA121" s="19">
        <f t="shared" si="13"/>
        <v>38</v>
      </c>
      <c r="AC121" s="241" t="s">
        <v>97</v>
      </c>
      <c r="AD121" s="19">
        <f>SUM(AA121)</f>
        <v>38</v>
      </c>
      <c r="AE121" s="86">
        <v>25</v>
      </c>
    </row>
    <row r="122" spans="1:31" s="19" customFormat="1" x14ac:dyDescent="0.2">
      <c r="A122" s="29">
        <v>261304</v>
      </c>
      <c r="B122" s="110" t="s">
        <v>451</v>
      </c>
      <c r="C122" s="7" t="s">
        <v>501</v>
      </c>
      <c r="D122" s="6" t="s">
        <v>309</v>
      </c>
      <c r="E122" s="120" t="s">
        <v>41</v>
      </c>
      <c r="F122" s="14" t="s">
        <v>126</v>
      </c>
      <c r="G122" s="45"/>
      <c r="H122" s="6"/>
      <c r="I122" s="6"/>
      <c r="J122" s="6"/>
      <c r="K122" s="6"/>
      <c r="L122" s="6"/>
      <c r="M122" s="6"/>
      <c r="N122" s="6"/>
      <c r="O122" s="6"/>
      <c r="P122" s="6"/>
      <c r="Q122" s="6"/>
      <c r="R122" s="6"/>
      <c r="S122" s="6">
        <v>1</v>
      </c>
      <c r="T122" s="6"/>
      <c r="U122" s="6"/>
      <c r="V122" s="6"/>
      <c r="W122" s="6"/>
      <c r="X122" s="14"/>
      <c r="Y122" s="26">
        <f t="shared" si="11"/>
        <v>1</v>
      </c>
      <c r="Z122" s="14">
        <f t="shared" si="12"/>
        <v>0</v>
      </c>
      <c r="AA122" s="19">
        <f t="shared" si="13"/>
        <v>1</v>
      </c>
      <c r="AC122" s="241" t="s">
        <v>95</v>
      </c>
      <c r="AD122" s="19">
        <f>SUM(AA122:AA125)</f>
        <v>10</v>
      </c>
      <c r="AE122" s="84">
        <v>26</v>
      </c>
    </row>
    <row r="123" spans="1:31" s="19" customFormat="1" x14ac:dyDescent="0.2">
      <c r="A123" s="29">
        <v>261501</v>
      </c>
      <c r="B123" s="6" t="s">
        <v>311</v>
      </c>
      <c r="C123" s="7" t="s">
        <v>501</v>
      </c>
      <c r="D123" s="6" t="s">
        <v>310</v>
      </c>
      <c r="E123" s="120" t="s">
        <v>40</v>
      </c>
      <c r="F123" s="14" t="s">
        <v>193</v>
      </c>
      <c r="G123" s="45"/>
      <c r="H123" s="6"/>
      <c r="I123" s="6"/>
      <c r="J123" s="6"/>
      <c r="K123" s="6"/>
      <c r="L123" s="6"/>
      <c r="M123" s="6"/>
      <c r="N123" s="6"/>
      <c r="O123" s="6"/>
      <c r="P123" s="6"/>
      <c r="Q123" s="6"/>
      <c r="R123" s="6"/>
      <c r="S123" s="6">
        <v>1</v>
      </c>
      <c r="T123" s="6">
        <v>1</v>
      </c>
      <c r="U123" s="6"/>
      <c r="V123" s="6"/>
      <c r="W123" s="6"/>
      <c r="X123" s="14"/>
      <c r="Y123" s="26">
        <f t="shared" si="11"/>
        <v>1</v>
      </c>
      <c r="Z123" s="14">
        <f t="shared" si="12"/>
        <v>1</v>
      </c>
      <c r="AA123" s="19">
        <f t="shared" si="13"/>
        <v>2</v>
      </c>
      <c r="AC123" s="241" t="s">
        <v>94</v>
      </c>
      <c r="AE123" s="84"/>
    </row>
    <row r="124" spans="1:31" s="19" customFormat="1" x14ac:dyDescent="0.2">
      <c r="A124" s="29">
        <v>270101</v>
      </c>
      <c r="B124" s="110" t="s">
        <v>313</v>
      </c>
      <c r="C124" s="7" t="s">
        <v>501</v>
      </c>
      <c r="D124" s="6" t="s">
        <v>312</v>
      </c>
      <c r="E124" s="120" t="s">
        <v>40</v>
      </c>
      <c r="F124" s="14" t="s">
        <v>150</v>
      </c>
      <c r="G124" s="45"/>
      <c r="H124" s="6"/>
      <c r="I124" s="6"/>
      <c r="J124" s="6"/>
      <c r="K124" s="6"/>
      <c r="L124" s="6"/>
      <c r="M124" s="6"/>
      <c r="N124" s="6"/>
      <c r="O124" s="6"/>
      <c r="P124" s="6"/>
      <c r="Q124" s="6"/>
      <c r="R124" s="6"/>
      <c r="S124" s="6">
        <v>3</v>
      </c>
      <c r="T124" s="6"/>
      <c r="U124" s="6"/>
      <c r="V124" s="6"/>
      <c r="W124" s="6"/>
      <c r="X124" s="14"/>
      <c r="Y124" s="26">
        <f t="shared" si="11"/>
        <v>3</v>
      </c>
      <c r="Z124" s="14">
        <f t="shared" si="12"/>
        <v>0</v>
      </c>
      <c r="AA124" s="19">
        <f t="shared" si="13"/>
        <v>3</v>
      </c>
      <c r="AC124" s="241" t="s">
        <v>94</v>
      </c>
      <c r="AE124" s="84">
        <v>27</v>
      </c>
    </row>
    <row r="125" spans="1:31" s="19" customFormat="1" x14ac:dyDescent="0.2">
      <c r="A125" s="29">
        <v>270501</v>
      </c>
      <c r="B125" s="6" t="s">
        <v>315</v>
      </c>
      <c r="C125" s="7" t="s">
        <v>501</v>
      </c>
      <c r="D125" s="6" t="s">
        <v>314</v>
      </c>
      <c r="E125" s="120" t="s">
        <v>40</v>
      </c>
      <c r="F125" s="14" t="s">
        <v>150</v>
      </c>
      <c r="G125" s="45"/>
      <c r="H125" s="6"/>
      <c r="I125" s="6">
        <v>1</v>
      </c>
      <c r="J125" s="6"/>
      <c r="K125" s="6"/>
      <c r="L125" s="6"/>
      <c r="M125" s="6"/>
      <c r="N125" s="6">
        <v>1</v>
      </c>
      <c r="O125" s="6"/>
      <c r="P125" s="6"/>
      <c r="Q125" s="6"/>
      <c r="R125" s="6"/>
      <c r="S125" s="6">
        <v>1</v>
      </c>
      <c r="T125" s="6">
        <v>1</v>
      </c>
      <c r="U125" s="6"/>
      <c r="V125" s="6"/>
      <c r="W125" s="6"/>
      <c r="X125" s="14"/>
      <c r="Y125" s="26">
        <f t="shared" si="11"/>
        <v>2</v>
      </c>
      <c r="Z125" s="14">
        <f t="shared" si="12"/>
        <v>2</v>
      </c>
      <c r="AA125" s="19">
        <f t="shared" si="13"/>
        <v>4</v>
      </c>
      <c r="AC125" s="241" t="s">
        <v>94</v>
      </c>
      <c r="AE125" s="84"/>
    </row>
    <row r="126" spans="1:31" s="19" customFormat="1" x14ac:dyDescent="0.2">
      <c r="A126" s="29">
        <v>300101</v>
      </c>
      <c r="B126" s="110" t="s">
        <v>317</v>
      </c>
      <c r="C126" s="7" t="s">
        <v>501</v>
      </c>
      <c r="D126" s="6" t="s">
        <v>316</v>
      </c>
      <c r="E126" s="120" t="s">
        <v>41</v>
      </c>
      <c r="F126" s="14" t="s">
        <v>193</v>
      </c>
      <c r="G126" s="45"/>
      <c r="H126" s="6"/>
      <c r="I126" s="6"/>
      <c r="J126" s="6"/>
      <c r="K126" s="6"/>
      <c r="L126" s="6"/>
      <c r="M126" s="6"/>
      <c r="N126" s="6"/>
      <c r="O126" s="6"/>
      <c r="P126" s="6"/>
      <c r="Q126" s="6"/>
      <c r="R126" s="6"/>
      <c r="S126" s="6">
        <v>3</v>
      </c>
      <c r="T126" s="6">
        <v>10</v>
      </c>
      <c r="U126" s="6"/>
      <c r="V126" s="6">
        <v>4</v>
      </c>
      <c r="W126" s="6"/>
      <c r="X126" s="14"/>
      <c r="Y126" s="26">
        <f t="shared" si="11"/>
        <v>3</v>
      </c>
      <c r="Z126" s="14">
        <f t="shared" si="12"/>
        <v>14</v>
      </c>
      <c r="AA126" s="19">
        <f t="shared" si="13"/>
        <v>17</v>
      </c>
      <c r="AC126" s="241" t="s">
        <v>94</v>
      </c>
      <c r="AD126" s="19">
        <f>SUM(AA126)</f>
        <v>17</v>
      </c>
      <c r="AE126" s="86">
        <v>30</v>
      </c>
    </row>
    <row r="127" spans="1:31" s="19" customFormat="1" x14ac:dyDescent="0.2">
      <c r="A127" s="29">
        <v>310505</v>
      </c>
      <c r="B127" s="6" t="s">
        <v>319</v>
      </c>
      <c r="C127" s="7" t="s">
        <v>501</v>
      </c>
      <c r="D127" s="6" t="s">
        <v>318</v>
      </c>
      <c r="E127" s="120" t="s">
        <v>489</v>
      </c>
      <c r="F127" s="14" t="s">
        <v>26</v>
      </c>
      <c r="G127" s="45"/>
      <c r="H127" s="6"/>
      <c r="I127" s="6"/>
      <c r="J127" s="6"/>
      <c r="K127" s="6"/>
      <c r="L127" s="6"/>
      <c r="M127" s="6">
        <v>1</v>
      </c>
      <c r="N127" s="6"/>
      <c r="O127" s="6"/>
      <c r="P127" s="6"/>
      <c r="Q127" s="6"/>
      <c r="R127" s="6"/>
      <c r="S127" s="6">
        <v>1</v>
      </c>
      <c r="T127" s="6">
        <v>3</v>
      </c>
      <c r="U127" s="6"/>
      <c r="V127" s="6"/>
      <c r="W127" s="6"/>
      <c r="X127" s="14"/>
      <c r="Y127" s="26">
        <f t="shared" si="11"/>
        <v>2</v>
      </c>
      <c r="Z127" s="14">
        <f t="shared" si="12"/>
        <v>3</v>
      </c>
      <c r="AA127" s="19">
        <f t="shared" si="13"/>
        <v>5</v>
      </c>
      <c r="AC127" s="113" t="s">
        <v>94</v>
      </c>
      <c r="AD127" s="19">
        <f>SUM(AA127)</f>
        <v>5</v>
      </c>
      <c r="AE127" s="86">
        <v>31</v>
      </c>
    </row>
    <row r="128" spans="1:31" s="19" customFormat="1" x14ac:dyDescent="0.2">
      <c r="A128" s="29">
        <v>400501</v>
      </c>
      <c r="B128" s="110" t="s">
        <v>321</v>
      </c>
      <c r="C128" s="7" t="s">
        <v>501</v>
      </c>
      <c r="D128" s="6" t="s">
        <v>320</v>
      </c>
      <c r="E128" s="120" t="s">
        <v>40</v>
      </c>
      <c r="F128" s="14" t="s">
        <v>150</v>
      </c>
      <c r="G128" s="45"/>
      <c r="H128" s="6"/>
      <c r="I128" s="6"/>
      <c r="J128" s="6"/>
      <c r="K128" s="6"/>
      <c r="L128" s="6"/>
      <c r="M128" s="6">
        <v>1</v>
      </c>
      <c r="N128" s="6"/>
      <c r="O128" s="6"/>
      <c r="P128" s="6"/>
      <c r="Q128" s="6"/>
      <c r="R128" s="6"/>
      <c r="S128" s="6">
        <v>1</v>
      </c>
      <c r="T128" s="6"/>
      <c r="U128" s="6"/>
      <c r="V128" s="6">
        <v>1</v>
      </c>
      <c r="W128" s="6"/>
      <c r="X128" s="14"/>
      <c r="Y128" s="26">
        <f t="shared" si="11"/>
        <v>2</v>
      </c>
      <c r="Z128" s="14">
        <f t="shared" si="12"/>
        <v>1</v>
      </c>
      <c r="AA128" s="19">
        <f t="shared" si="13"/>
        <v>3</v>
      </c>
      <c r="AC128" s="113" t="s">
        <v>94</v>
      </c>
      <c r="AD128" s="19">
        <f>SUM(AA128:AA131)</f>
        <v>19</v>
      </c>
      <c r="AE128" s="86">
        <v>40</v>
      </c>
    </row>
    <row r="129" spans="1:31" s="19" customFormat="1" x14ac:dyDescent="0.2">
      <c r="A129" s="29">
        <v>400605</v>
      </c>
      <c r="B129" s="110" t="s">
        <v>453</v>
      </c>
      <c r="C129" s="7" t="s">
        <v>501</v>
      </c>
      <c r="D129" s="6" t="s">
        <v>452</v>
      </c>
      <c r="E129" s="120" t="s">
        <v>41</v>
      </c>
      <c r="F129" s="14" t="s">
        <v>126</v>
      </c>
      <c r="G129" s="45"/>
      <c r="H129" s="6"/>
      <c r="I129" s="6"/>
      <c r="J129" s="6"/>
      <c r="K129" s="6"/>
      <c r="L129" s="6"/>
      <c r="M129" s="6"/>
      <c r="N129" s="6">
        <v>1</v>
      </c>
      <c r="O129" s="6"/>
      <c r="P129" s="6"/>
      <c r="Q129" s="6"/>
      <c r="R129" s="6"/>
      <c r="S129" s="6"/>
      <c r="T129" s="6"/>
      <c r="U129" s="6"/>
      <c r="V129" s="6"/>
      <c r="W129" s="6"/>
      <c r="X129" s="14"/>
      <c r="Y129" s="26">
        <f t="shared" si="11"/>
        <v>0</v>
      </c>
      <c r="Z129" s="14">
        <f t="shared" si="12"/>
        <v>1</v>
      </c>
      <c r="AA129" s="19">
        <f t="shared" si="13"/>
        <v>1</v>
      </c>
      <c r="AC129" s="241" t="s">
        <v>95</v>
      </c>
      <c r="AE129" s="84"/>
    </row>
    <row r="130" spans="1:31" s="19" customFormat="1" x14ac:dyDescent="0.2">
      <c r="A130" s="29">
        <v>400607</v>
      </c>
      <c r="B130" s="6" t="s">
        <v>455</v>
      </c>
      <c r="C130" s="7" t="s">
        <v>501</v>
      </c>
      <c r="D130" s="6" t="s">
        <v>454</v>
      </c>
      <c r="E130" s="120" t="s">
        <v>44</v>
      </c>
      <c r="F130" s="14" t="s">
        <v>28</v>
      </c>
      <c r="G130" s="45"/>
      <c r="H130" s="6"/>
      <c r="I130" s="6"/>
      <c r="J130" s="6"/>
      <c r="K130" s="6"/>
      <c r="L130" s="6"/>
      <c r="M130" s="6"/>
      <c r="N130" s="6"/>
      <c r="O130" s="6"/>
      <c r="P130" s="6"/>
      <c r="Q130" s="6"/>
      <c r="R130" s="6"/>
      <c r="S130" s="6">
        <v>3</v>
      </c>
      <c r="T130" s="6">
        <v>5</v>
      </c>
      <c r="U130" s="6"/>
      <c r="V130" s="6"/>
      <c r="W130" s="6"/>
      <c r="X130" s="14"/>
      <c r="Y130" s="26">
        <f t="shared" si="11"/>
        <v>3</v>
      </c>
      <c r="Z130" s="14">
        <f t="shared" si="12"/>
        <v>5</v>
      </c>
      <c r="AA130" s="19">
        <f t="shared" si="13"/>
        <v>8</v>
      </c>
      <c r="AC130" s="241" t="s">
        <v>98</v>
      </c>
      <c r="AE130" s="84"/>
    </row>
    <row r="131" spans="1:31" s="19" customFormat="1" x14ac:dyDescent="0.2">
      <c r="A131" s="29">
        <v>400607</v>
      </c>
      <c r="B131" s="6" t="s">
        <v>323</v>
      </c>
      <c r="C131" s="7" t="s">
        <v>501</v>
      </c>
      <c r="D131" s="6" t="s">
        <v>322</v>
      </c>
      <c r="E131" s="120" t="s">
        <v>44</v>
      </c>
      <c r="F131" s="14" t="s">
        <v>28</v>
      </c>
      <c r="G131" s="45"/>
      <c r="H131" s="6"/>
      <c r="I131" s="6"/>
      <c r="J131" s="6"/>
      <c r="K131" s="6"/>
      <c r="L131" s="6"/>
      <c r="M131" s="6"/>
      <c r="N131" s="6">
        <v>1</v>
      </c>
      <c r="O131" s="6"/>
      <c r="P131" s="6"/>
      <c r="Q131" s="6"/>
      <c r="R131" s="6"/>
      <c r="S131" s="6">
        <v>4</v>
      </c>
      <c r="T131" s="6">
        <v>2</v>
      </c>
      <c r="U131" s="6"/>
      <c r="V131" s="6"/>
      <c r="W131" s="6"/>
      <c r="X131" s="14"/>
      <c r="Y131" s="26">
        <f t="shared" si="11"/>
        <v>4</v>
      </c>
      <c r="Z131" s="14">
        <f t="shared" si="12"/>
        <v>3</v>
      </c>
      <c r="AA131" s="19">
        <f t="shared" si="13"/>
        <v>7</v>
      </c>
      <c r="AC131" s="113" t="s">
        <v>94</v>
      </c>
      <c r="AE131" s="84"/>
    </row>
    <row r="132" spans="1:31" s="19" customFormat="1" x14ac:dyDescent="0.2">
      <c r="A132" s="29">
        <v>420101</v>
      </c>
      <c r="B132" s="6" t="s">
        <v>325</v>
      </c>
      <c r="C132" s="7" t="s">
        <v>501</v>
      </c>
      <c r="D132" s="6" t="s">
        <v>324</v>
      </c>
      <c r="E132" s="120" t="s">
        <v>489</v>
      </c>
      <c r="F132" s="14" t="s">
        <v>141</v>
      </c>
      <c r="G132" s="45"/>
      <c r="H132" s="6"/>
      <c r="I132" s="6"/>
      <c r="J132" s="6"/>
      <c r="K132" s="6"/>
      <c r="L132" s="6"/>
      <c r="M132" s="6"/>
      <c r="N132" s="6"/>
      <c r="O132" s="6"/>
      <c r="P132" s="6"/>
      <c r="Q132" s="6"/>
      <c r="R132" s="6"/>
      <c r="S132" s="6"/>
      <c r="T132" s="6">
        <v>7</v>
      </c>
      <c r="U132" s="6"/>
      <c r="V132" s="6"/>
      <c r="W132" s="6"/>
      <c r="X132" s="14"/>
      <c r="Y132" s="26">
        <f t="shared" si="11"/>
        <v>0</v>
      </c>
      <c r="Z132" s="14">
        <f t="shared" si="12"/>
        <v>7</v>
      </c>
      <c r="AA132" s="19">
        <f t="shared" si="13"/>
        <v>7</v>
      </c>
      <c r="AC132" s="241" t="s">
        <v>96</v>
      </c>
      <c r="AD132" s="19">
        <f>SUM(AA132:AA133)</f>
        <v>9</v>
      </c>
      <c r="AE132" s="84">
        <v>42</v>
      </c>
    </row>
    <row r="133" spans="1:31" s="19" customFormat="1" x14ac:dyDescent="0.2">
      <c r="A133" s="29">
        <v>422805</v>
      </c>
      <c r="B133" s="6" t="s">
        <v>327</v>
      </c>
      <c r="C133" s="7" t="s">
        <v>501</v>
      </c>
      <c r="D133" s="6" t="s">
        <v>326</v>
      </c>
      <c r="E133" s="120" t="s">
        <v>489</v>
      </c>
      <c r="F133" s="14" t="s">
        <v>141</v>
      </c>
      <c r="G133" s="45"/>
      <c r="H133" s="6"/>
      <c r="I133" s="6"/>
      <c r="J133" s="6"/>
      <c r="K133" s="6"/>
      <c r="L133" s="6"/>
      <c r="M133" s="6"/>
      <c r="N133" s="6"/>
      <c r="O133" s="6"/>
      <c r="P133" s="6"/>
      <c r="Q133" s="6"/>
      <c r="R133" s="6"/>
      <c r="S133" s="6"/>
      <c r="T133" s="6">
        <v>2</v>
      </c>
      <c r="U133" s="6"/>
      <c r="V133" s="6"/>
      <c r="W133" s="6"/>
      <c r="X133" s="14"/>
      <c r="Y133" s="26">
        <f t="shared" si="11"/>
        <v>0</v>
      </c>
      <c r="Z133" s="14">
        <f t="shared" si="12"/>
        <v>2</v>
      </c>
      <c r="AA133" s="19">
        <f t="shared" si="13"/>
        <v>2</v>
      </c>
      <c r="AC133" s="241" t="s">
        <v>94</v>
      </c>
    </row>
    <row r="134" spans="1:31" s="19" customFormat="1" x14ac:dyDescent="0.2">
      <c r="A134" s="29">
        <v>440401</v>
      </c>
      <c r="B134" s="6" t="s">
        <v>329</v>
      </c>
      <c r="C134" s="7" t="s">
        <v>501</v>
      </c>
      <c r="D134" s="6" t="s">
        <v>328</v>
      </c>
      <c r="E134" s="120" t="s">
        <v>40</v>
      </c>
      <c r="F134" s="14" t="s">
        <v>141</v>
      </c>
      <c r="G134" s="45"/>
      <c r="H134" s="6"/>
      <c r="I134" s="6"/>
      <c r="J134" s="6">
        <v>1</v>
      </c>
      <c r="K134" s="6"/>
      <c r="L134" s="6"/>
      <c r="M134" s="6"/>
      <c r="N134" s="6"/>
      <c r="O134" s="6"/>
      <c r="P134" s="6"/>
      <c r="Q134" s="6"/>
      <c r="R134" s="6">
        <v>1</v>
      </c>
      <c r="S134" s="6">
        <v>10</v>
      </c>
      <c r="T134" s="6">
        <v>8</v>
      </c>
      <c r="U134" s="6"/>
      <c r="V134" s="6"/>
      <c r="W134" s="6"/>
      <c r="X134" s="14"/>
      <c r="Y134" s="26">
        <f t="shared" si="11"/>
        <v>10</v>
      </c>
      <c r="Z134" s="14">
        <f t="shared" si="12"/>
        <v>10</v>
      </c>
      <c r="AA134" s="19">
        <f t="shared" si="13"/>
        <v>20</v>
      </c>
      <c r="AC134" s="241" t="s">
        <v>99</v>
      </c>
      <c r="AD134" s="19">
        <f>SUM(AA134:AA136)</f>
        <v>37</v>
      </c>
      <c r="AE134" s="19">
        <v>44</v>
      </c>
    </row>
    <row r="135" spans="1:31" s="19" customFormat="1" x14ac:dyDescent="0.2">
      <c r="A135" s="34">
        <v>440401</v>
      </c>
      <c r="B135" s="6" t="s">
        <v>331</v>
      </c>
      <c r="C135" s="7" t="s">
        <v>501</v>
      </c>
      <c r="D135" s="6" t="s">
        <v>330</v>
      </c>
      <c r="E135" s="120" t="s">
        <v>41</v>
      </c>
      <c r="F135" s="14" t="s">
        <v>126</v>
      </c>
      <c r="G135" s="45"/>
      <c r="H135" s="6">
        <v>1</v>
      </c>
      <c r="I135" s="6"/>
      <c r="J135" s="6"/>
      <c r="K135" s="6"/>
      <c r="L135" s="6"/>
      <c r="M135" s="6">
        <v>3</v>
      </c>
      <c r="N135" s="6"/>
      <c r="O135" s="6"/>
      <c r="P135" s="6"/>
      <c r="Q135" s="6"/>
      <c r="R135" s="6"/>
      <c r="S135" s="6">
        <v>1</v>
      </c>
      <c r="T135" s="6">
        <v>4</v>
      </c>
      <c r="U135" s="6"/>
      <c r="V135" s="6"/>
      <c r="W135" s="6"/>
      <c r="X135" s="14"/>
      <c r="Y135" s="26">
        <f t="shared" si="11"/>
        <v>4</v>
      </c>
      <c r="Z135" s="14">
        <f t="shared" si="12"/>
        <v>5</v>
      </c>
      <c r="AA135" s="19">
        <f t="shared" si="13"/>
        <v>9</v>
      </c>
      <c r="AC135" s="241" t="s">
        <v>100</v>
      </c>
      <c r="AE135" s="84"/>
    </row>
    <row r="136" spans="1:31" s="19" customFormat="1" x14ac:dyDescent="0.2">
      <c r="A136" s="34">
        <v>440501</v>
      </c>
      <c r="B136" s="6" t="s">
        <v>333</v>
      </c>
      <c r="C136" s="7" t="s">
        <v>501</v>
      </c>
      <c r="D136" s="6" t="s">
        <v>332</v>
      </c>
      <c r="E136" s="120" t="s">
        <v>41</v>
      </c>
      <c r="F136" s="14" t="s">
        <v>126</v>
      </c>
      <c r="G136" s="45"/>
      <c r="H136" s="6">
        <v>2</v>
      </c>
      <c r="I136" s="6"/>
      <c r="J136" s="6"/>
      <c r="K136" s="6"/>
      <c r="L136" s="6"/>
      <c r="M136" s="6">
        <v>1</v>
      </c>
      <c r="N136" s="6"/>
      <c r="O136" s="6"/>
      <c r="P136" s="6"/>
      <c r="Q136" s="6"/>
      <c r="R136" s="6"/>
      <c r="S136" s="6">
        <v>2</v>
      </c>
      <c r="T136" s="6">
        <v>2</v>
      </c>
      <c r="U136" s="6">
        <v>1</v>
      </c>
      <c r="V136" s="6"/>
      <c r="W136" s="6"/>
      <c r="X136" s="14"/>
      <c r="Y136" s="26">
        <f t="shared" si="11"/>
        <v>4</v>
      </c>
      <c r="Z136" s="14">
        <f t="shared" si="12"/>
        <v>4</v>
      </c>
      <c r="AA136" s="19">
        <f t="shared" si="13"/>
        <v>8</v>
      </c>
      <c r="AC136" s="241" t="s">
        <v>96</v>
      </c>
      <c r="AE136" s="84"/>
    </row>
    <row r="137" spans="1:31" s="19" customFormat="1" x14ac:dyDescent="0.2">
      <c r="A137" s="34">
        <v>450602</v>
      </c>
      <c r="B137" s="6" t="s">
        <v>335</v>
      </c>
      <c r="C137" s="7" t="s">
        <v>501</v>
      </c>
      <c r="D137" s="6" t="s">
        <v>334</v>
      </c>
      <c r="E137" s="120" t="s">
        <v>41</v>
      </c>
      <c r="F137" s="14" t="s">
        <v>126</v>
      </c>
      <c r="G137" s="45"/>
      <c r="H137" s="6"/>
      <c r="I137" s="6"/>
      <c r="J137" s="6"/>
      <c r="K137" s="6"/>
      <c r="L137" s="6"/>
      <c r="M137" s="6"/>
      <c r="N137" s="6"/>
      <c r="O137" s="6"/>
      <c r="P137" s="6"/>
      <c r="Q137" s="6"/>
      <c r="R137" s="6"/>
      <c r="S137" s="6">
        <v>1</v>
      </c>
      <c r="T137" s="6">
        <v>1</v>
      </c>
      <c r="U137" s="6"/>
      <c r="V137" s="6"/>
      <c r="W137" s="6"/>
      <c r="X137" s="14"/>
      <c r="Y137" s="26">
        <f t="shared" si="11"/>
        <v>1</v>
      </c>
      <c r="Z137" s="14">
        <f t="shared" si="12"/>
        <v>1</v>
      </c>
      <c r="AA137" s="19">
        <f t="shared" ref="AA137:AA151" si="14">SUM(Y137:Z137)</f>
        <v>2</v>
      </c>
      <c r="AC137" s="241" t="s">
        <v>94</v>
      </c>
      <c r="AD137" s="19">
        <f>SUM(AA137:AA138)</f>
        <v>9</v>
      </c>
      <c r="AE137" s="84">
        <v>45</v>
      </c>
    </row>
    <row r="138" spans="1:31" s="19" customFormat="1" x14ac:dyDescent="0.2">
      <c r="A138" s="34">
        <v>451001</v>
      </c>
      <c r="B138" s="6" t="s">
        <v>337</v>
      </c>
      <c r="C138" s="7" t="s">
        <v>501</v>
      </c>
      <c r="D138" s="6" t="s">
        <v>336</v>
      </c>
      <c r="E138" s="120" t="s">
        <v>40</v>
      </c>
      <c r="F138" s="14" t="s">
        <v>141</v>
      </c>
      <c r="G138" s="45"/>
      <c r="H138" s="6"/>
      <c r="I138" s="6"/>
      <c r="J138" s="6"/>
      <c r="K138" s="6"/>
      <c r="L138" s="6"/>
      <c r="M138" s="6"/>
      <c r="N138" s="6">
        <v>1</v>
      </c>
      <c r="O138" s="6"/>
      <c r="P138" s="6"/>
      <c r="Q138" s="6"/>
      <c r="R138" s="6"/>
      <c r="S138" s="6">
        <v>3</v>
      </c>
      <c r="T138" s="6">
        <v>3</v>
      </c>
      <c r="U138" s="6"/>
      <c r="V138" s="6"/>
      <c r="W138" s="6"/>
      <c r="X138" s="14"/>
      <c r="Y138" s="26">
        <f t="shared" si="11"/>
        <v>3</v>
      </c>
      <c r="Z138" s="14">
        <f t="shared" si="12"/>
        <v>4</v>
      </c>
      <c r="AA138" s="19">
        <f t="shared" si="14"/>
        <v>7</v>
      </c>
      <c r="AC138" s="241" t="s">
        <v>96</v>
      </c>
      <c r="AE138" s="84"/>
    </row>
    <row r="139" spans="1:31" s="19" customFormat="1" x14ac:dyDescent="0.2">
      <c r="A139" s="34">
        <v>500901</v>
      </c>
      <c r="B139" s="6" t="s">
        <v>339</v>
      </c>
      <c r="C139" s="7" t="s">
        <v>501</v>
      </c>
      <c r="D139" s="6" t="s">
        <v>338</v>
      </c>
      <c r="E139" s="120" t="s">
        <v>40</v>
      </c>
      <c r="F139" s="14" t="s">
        <v>155</v>
      </c>
      <c r="G139" s="45"/>
      <c r="H139" s="6"/>
      <c r="I139" s="6"/>
      <c r="J139" s="6">
        <v>1</v>
      </c>
      <c r="K139" s="6"/>
      <c r="L139" s="6"/>
      <c r="M139" s="6"/>
      <c r="N139" s="6"/>
      <c r="O139" s="6"/>
      <c r="P139" s="6"/>
      <c r="Q139" s="6"/>
      <c r="R139" s="6"/>
      <c r="S139" s="6"/>
      <c r="T139" s="6">
        <v>2</v>
      </c>
      <c r="U139" s="6">
        <v>1</v>
      </c>
      <c r="V139" s="6"/>
      <c r="W139" s="6"/>
      <c r="X139" s="14"/>
      <c r="Y139" s="26">
        <f t="shared" si="11"/>
        <v>1</v>
      </c>
      <c r="Z139" s="14">
        <f t="shared" si="12"/>
        <v>3</v>
      </c>
      <c r="AA139" s="19">
        <f t="shared" si="14"/>
        <v>4</v>
      </c>
      <c r="AC139" s="241" t="s">
        <v>101</v>
      </c>
      <c r="AD139" s="19">
        <f>SUM(AA139)</f>
        <v>4</v>
      </c>
      <c r="AE139" s="84">
        <v>50</v>
      </c>
    </row>
    <row r="140" spans="1:31" s="19" customFormat="1" x14ac:dyDescent="0.2">
      <c r="A140" s="34">
        <v>510203</v>
      </c>
      <c r="B140" s="6" t="s">
        <v>341</v>
      </c>
      <c r="C140" s="7" t="s">
        <v>501</v>
      </c>
      <c r="D140" s="6" t="s">
        <v>340</v>
      </c>
      <c r="E140" s="120" t="s">
        <v>489</v>
      </c>
      <c r="F140" s="14" t="s">
        <v>26</v>
      </c>
      <c r="G140" s="45"/>
      <c r="H140" s="48"/>
      <c r="I140" s="6"/>
      <c r="J140" s="6"/>
      <c r="K140" s="6"/>
      <c r="L140" s="6"/>
      <c r="M140" s="6"/>
      <c r="N140" s="6"/>
      <c r="O140" s="6"/>
      <c r="P140" s="6"/>
      <c r="Q140" s="6"/>
      <c r="R140" s="6"/>
      <c r="S140" s="6"/>
      <c r="T140" s="6">
        <v>15</v>
      </c>
      <c r="U140" s="6"/>
      <c r="V140" s="6"/>
      <c r="W140" s="6"/>
      <c r="X140" s="14">
        <v>1</v>
      </c>
      <c r="Y140" s="26">
        <f t="shared" si="11"/>
        <v>0</v>
      </c>
      <c r="Z140" s="14">
        <f t="shared" si="12"/>
        <v>16</v>
      </c>
      <c r="AA140" s="19">
        <f t="shared" si="14"/>
        <v>16</v>
      </c>
      <c r="AC140" s="241" t="s">
        <v>94</v>
      </c>
      <c r="AD140" s="19">
        <f>SUM(AA140:AA145)</f>
        <v>109</v>
      </c>
      <c r="AE140" s="84">
        <v>51</v>
      </c>
    </row>
    <row r="141" spans="1:31" s="19" customFormat="1" x14ac:dyDescent="0.2">
      <c r="A141" s="34">
        <v>511005</v>
      </c>
      <c r="B141" s="6" t="s">
        <v>343</v>
      </c>
      <c r="C141" s="7" t="s">
        <v>501</v>
      </c>
      <c r="D141" s="6" t="s">
        <v>342</v>
      </c>
      <c r="E141" s="120" t="s">
        <v>41</v>
      </c>
      <c r="F141" s="14" t="s">
        <v>126</v>
      </c>
      <c r="G141" s="45"/>
      <c r="H141" s="6"/>
      <c r="I141" s="6"/>
      <c r="J141" s="6">
        <v>2</v>
      </c>
      <c r="K141" s="6"/>
      <c r="L141" s="6"/>
      <c r="M141" s="6">
        <v>1</v>
      </c>
      <c r="N141" s="6">
        <v>2</v>
      </c>
      <c r="O141" s="6"/>
      <c r="P141" s="6"/>
      <c r="Q141" s="6"/>
      <c r="R141" s="6">
        <v>1</v>
      </c>
      <c r="S141" s="6">
        <v>3</v>
      </c>
      <c r="T141" s="6">
        <v>9</v>
      </c>
      <c r="U141" s="6">
        <v>1</v>
      </c>
      <c r="V141" s="6">
        <v>3</v>
      </c>
      <c r="W141" s="6"/>
      <c r="X141" s="14">
        <v>2</v>
      </c>
      <c r="Y141" s="26">
        <f t="shared" si="11"/>
        <v>5</v>
      </c>
      <c r="Z141" s="14">
        <f t="shared" si="12"/>
        <v>19</v>
      </c>
      <c r="AA141" s="19">
        <f t="shared" si="14"/>
        <v>24</v>
      </c>
      <c r="AC141" s="241" t="s">
        <v>94</v>
      </c>
      <c r="AE141" s="84"/>
    </row>
    <row r="142" spans="1:31" s="19" customFormat="1" x14ac:dyDescent="0.2">
      <c r="A142" s="34">
        <v>512003</v>
      </c>
      <c r="B142" s="6" t="s">
        <v>345</v>
      </c>
      <c r="C142" s="7" t="s">
        <v>501</v>
      </c>
      <c r="D142" s="6" t="s">
        <v>344</v>
      </c>
      <c r="E142" s="120" t="s">
        <v>46</v>
      </c>
      <c r="F142" s="14" t="s">
        <v>29</v>
      </c>
      <c r="G142" s="45"/>
      <c r="H142" s="6"/>
      <c r="I142" s="6"/>
      <c r="J142" s="6"/>
      <c r="K142" s="6"/>
      <c r="L142" s="6"/>
      <c r="M142" s="6"/>
      <c r="N142" s="6">
        <v>1</v>
      </c>
      <c r="O142" s="6"/>
      <c r="P142" s="6"/>
      <c r="Q142" s="6"/>
      <c r="R142" s="6"/>
      <c r="S142" s="6">
        <v>2</v>
      </c>
      <c r="T142" s="6">
        <v>1</v>
      </c>
      <c r="U142" s="6"/>
      <c r="V142" s="6">
        <v>1</v>
      </c>
      <c r="W142" s="6"/>
      <c r="X142" s="14"/>
      <c r="Y142" s="26">
        <f t="shared" si="11"/>
        <v>2</v>
      </c>
      <c r="Z142" s="14">
        <f t="shared" si="12"/>
        <v>3</v>
      </c>
      <c r="AA142" s="19">
        <f t="shared" si="14"/>
        <v>5</v>
      </c>
      <c r="AC142" s="113" t="s">
        <v>94</v>
      </c>
      <c r="AE142" s="84"/>
    </row>
    <row r="143" spans="1:31" s="19" customFormat="1" x14ac:dyDescent="0.2">
      <c r="A143" s="34">
        <v>512205</v>
      </c>
      <c r="B143" s="6" t="s">
        <v>684</v>
      </c>
      <c r="C143" s="7" t="s">
        <v>501</v>
      </c>
      <c r="D143" s="6" t="s">
        <v>683</v>
      </c>
      <c r="E143" s="120" t="s">
        <v>40</v>
      </c>
      <c r="F143" s="14"/>
      <c r="G143" s="45"/>
      <c r="H143" s="6">
        <v>1</v>
      </c>
      <c r="I143" s="6"/>
      <c r="J143" s="6"/>
      <c r="K143" s="6"/>
      <c r="L143" s="6"/>
      <c r="M143" s="6"/>
      <c r="N143" s="6"/>
      <c r="O143" s="6"/>
      <c r="P143" s="6"/>
      <c r="Q143" s="6"/>
      <c r="R143" s="6"/>
      <c r="S143" s="6"/>
      <c r="T143" s="6">
        <v>1</v>
      </c>
      <c r="U143" s="6">
        <v>1</v>
      </c>
      <c r="V143" s="6"/>
      <c r="W143" s="6"/>
      <c r="X143" s="14"/>
      <c r="Y143" s="26">
        <f t="shared" si="11"/>
        <v>1</v>
      </c>
      <c r="Z143" s="14">
        <f t="shared" si="12"/>
        <v>2</v>
      </c>
      <c r="AA143" s="19">
        <f t="shared" si="14"/>
        <v>3</v>
      </c>
      <c r="AC143" s="241" t="s">
        <v>94</v>
      </c>
      <c r="AE143" s="84"/>
    </row>
    <row r="144" spans="1:31" s="19" customFormat="1" x14ac:dyDescent="0.2">
      <c r="A144" s="34">
        <v>513101</v>
      </c>
      <c r="B144" s="6" t="s">
        <v>494</v>
      </c>
      <c r="C144" s="7" t="s">
        <v>501</v>
      </c>
      <c r="D144" s="6" t="s">
        <v>493</v>
      </c>
      <c r="E144" s="120" t="s">
        <v>492</v>
      </c>
      <c r="F144" s="14" t="s">
        <v>126</v>
      </c>
      <c r="G144" s="45"/>
      <c r="H144" s="6"/>
      <c r="I144" s="6"/>
      <c r="J144" s="6">
        <v>1</v>
      </c>
      <c r="K144" s="6"/>
      <c r="L144" s="6"/>
      <c r="M144" s="6"/>
      <c r="N144" s="6">
        <v>1</v>
      </c>
      <c r="O144" s="6"/>
      <c r="P144" s="6"/>
      <c r="Q144" s="6"/>
      <c r="R144" s="6">
        <v>1</v>
      </c>
      <c r="S144" s="6">
        <v>2</v>
      </c>
      <c r="T144" s="6">
        <v>27</v>
      </c>
      <c r="U144" s="6"/>
      <c r="V144" s="6">
        <v>3</v>
      </c>
      <c r="W144" s="6"/>
      <c r="X144" s="14"/>
      <c r="Y144" s="26">
        <f t="shared" si="11"/>
        <v>2</v>
      </c>
      <c r="Z144" s="14">
        <f t="shared" si="12"/>
        <v>33</v>
      </c>
      <c r="AA144" s="19">
        <f t="shared" si="14"/>
        <v>35</v>
      </c>
      <c r="AC144" s="241" t="s">
        <v>94</v>
      </c>
      <c r="AE144" s="84"/>
    </row>
    <row r="145" spans="1:31" s="19" customFormat="1" x14ac:dyDescent="0.2">
      <c r="A145" s="34">
        <v>513808</v>
      </c>
      <c r="B145" s="6" t="s">
        <v>347</v>
      </c>
      <c r="C145" s="7" t="s">
        <v>501</v>
      </c>
      <c r="D145" s="6" t="s">
        <v>346</v>
      </c>
      <c r="E145" s="120" t="s">
        <v>45</v>
      </c>
      <c r="F145" s="14" t="s">
        <v>257</v>
      </c>
      <c r="G145" s="45"/>
      <c r="H145" s="6"/>
      <c r="I145" s="6"/>
      <c r="J145" s="6">
        <v>3</v>
      </c>
      <c r="K145" s="6"/>
      <c r="L145" s="6"/>
      <c r="M145" s="6"/>
      <c r="N145" s="6"/>
      <c r="O145" s="6"/>
      <c r="P145" s="6"/>
      <c r="Q145" s="6"/>
      <c r="R145" s="6"/>
      <c r="S145" s="6">
        <v>2</v>
      </c>
      <c r="T145" s="6">
        <v>19</v>
      </c>
      <c r="U145" s="6"/>
      <c r="V145" s="6">
        <v>2</v>
      </c>
      <c r="W145" s="6"/>
      <c r="X145" s="14"/>
      <c r="Y145" s="26">
        <f t="shared" si="11"/>
        <v>2</v>
      </c>
      <c r="Z145" s="14">
        <f t="shared" si="12"/>
        <v>24</v>
      </c>
      <c r="AA145" s="19">
        <f t="shared" si="14"/>
        <v>26</v>
      </c>
      <c r="AC145" s="113" t="s">
        <v>94</v>
      </c>
      <c r="AE145" s="84"/>
    </row>
    <row r="146" spans="1:31" s="19" customFormat="1" x14ac:dyDescent="0.2">
      <c r="A146" s="34">
        <v>520201</v>
      </c>
      <c r="B146" s="6" t="s">
        <v>349</v>
      </c>
      <c r="C146" s="7" t="s">
        <v>501</v>
      </c>
      <c r="D146" s="6" t="s">
        <v>348</v>
      </c>
      <c r="E146" s="120" t="s">
        <v>47</v>
      </c>
      <c r="F146" s="14" t="s">
        <v>30</v>
      </c>
      <c r="G146" s="45">
        <v>1</v>
      </c>
      <c r="H146" s="6"/>
      <c r="I146" s="6"/>
      <c r="J146" s="6"/>
      <c r="K146" s="6"/>
      <c r="L146" s="6"/>
      <c r="M146" s="6">
        <v>1</v>
      </c>
      <c r="N146" s="6"/>
      <c r="O146" s="6"/>
      <c r="P146" s="6"/>
      <c r="Q146" s="6"/>
      <c r="R146" s="6"/>
      <c r="S146" s="6">
        <v>10</v>
      </c>
      <c r="T146" s="6">
        <v>3</v>
      </c>
      <c r="U146" s="6"/>
      <c r="V146" s="6"/>
      <c r="W146" s="6"/>
      <c r="X146" s="14"/>
      <c r="Y146" s="26">
        <f t="shared" si="11"/>
        <v>12</v>
      </c>
      <c r="Z146" s="14">
        <f t="shared" si="12"/>
        <v>3</v>
      </c>
      <c r="AA146" s="19">
        <f t="shared" si="14"/>
        <v>15</v>
      </c>
      <c r="AC146" s="241" t="s">
        <v>102</v>
      </c>
      <c r="AD146" s="19">
        <f>SUM(AA146:AA150)</f>
        <v>123</v>
      </c>
      <c r="AE146" s="19">
        <v>52</v>
      </c>
    </row>
    <row r="147" spans="1:31" s="19" customFormat="1" x14ac:dyDescent="0.2">
      <c r="A147" s="34">
        <v>520201</v>
      </c>
      <c r="B147" s="6" t="s">
        <v>351</v>
      </c>
      <c r="C147" s="7" t="s">
        <v>501</v>
      </c>
      <c r="D147" s="6" t="s">
        <v>350</v>
      </c>
      <c r="E147" s="120" t="s">
        <v>47</v>
      </c>
      <c r="F147" s="14" t="s">
        <v>30</v>
      </c>
      <c r="G147" s="45">
        <v>2</v>
      </c>
      <c r="H147" s="6"/>
      <c r="I147" s="6"/>
      <c r="J147" s="6"/>
      <c r="K147" s="6">
        <v>1</v>
      </c>
      <c r="L147" s="6"/>
      <c r="M147" s="6">
        <v>6</v>
      </c>
      <c r="N147" s="6">
        <v>3</v>
      </c>
      <c r="O147" s="6"/>
      <c r="P147" s="6"/>
      <c r="Q147" s="6">
        <v>1</v>
      </c>
      <c r="R147" s="6"/>
      <c r="S147" s="6">
        <v>23</v>
      </c>
      <c r="T147" s="6">
        <v>28</v>
      </c>
      <c r="U147" s="6">
        <v>3</v>
      </c>
      <c r="V147" s="6">
        <v>4</v>
      </c>
      <c r="W147" s="6"/>
      <c r="X147" s="14">
        <v>1</v>
      </c>
      <c r="Y147" s="26">
        <f t="shared" si="11"/>
        <v>36</v>
      </c>
      <c r="Z147" s="14">
        <f t="shared" si="12"/>
        <v>36</v>
      </c>
      <c r="AA147" s="19">
        <f t="shared" si="14"/>
        <v>72</v>
      </c>
      <c r="AC147" s="241" t="s">
        <v>102</v>
      </c>
    </row>
    <row r="148" spans="1:31" s="19" customFormat="1" x14ac:dyDescent="0.2">
      <c r="A148" s="34">
        <v>520201</v>
      </c>
      <c r="B148" s="6" t="s">
        <v>353</v>
      </c>
      <c r="C148" s="7" t="s">
        <v>501</v>
      </c>
      <c r="D148" s="6" t="s">
        <v>352</v>
      </c>
      <c r="E148" s="120" t="s">
        <v>47</v>
      </c>
      <c r="F148" s="14" t="s">
        <v>30</v>
      </c>
      <c r="G148" s="45"/>
      <c r="H148" s="6"/>
      <c r="I148" s="6"/>
      <c r="J148" s="6"/>
      <c r="K148" s="6"/>
      <c r="L148" s="6"/>
      <c r="M148" s="6"/>
      <c r="N148" s="6"/>
      <c r="O148" s="6"/>
      <c r="P148" s="6"/>
      <c r="Q148" s="6"/>
      <c r="R148" s="6"/>
      <c r="S148" s="6"/>
      <c r="T148" s="6">
        <v>3</v>
      </c>
      <c r="U148" s="6"/>
      <c r="V148" s="6"/>
      <c r="W148" s="6"/>
      <c r="X148" s="14"/>
      <c r="Y148" s="26">
        <f t="shared" si="11"/>
        <v>0</v>
      </c>
      <c r="Z148" s="14">
        <f t="shared" si="12"/>
        <v>3</v>
      </c>
      <c r="AA148" s="19">
        <f t="shared" si="14"/>
        <v>3</v>
      </c>
      <c r="AC148" s="241" t="s">
        <v>102</v>
      </c>
      <c r="AE148" s="84"/>
    </row>
    <row r="149" spans="1:31" s="19" customFormat="1" x14ac:dyDescent="0.2">
      <c r="A149" s="34">
        <v>520301</v>
      </c>
      <c r="B149" s="6" t="s">
        <v>355</v>
      </c>
      <c r="C149" s="7" t="s">
        <v>501</v>
      </c>
      <c r="D149" s="6" t="s">
        <v>354</v>
      </c>
      <c r="E149" s="120" t="s">
        <v>47</v>
      </c>
      <c r="F149" s="14" t="s">
        <v>30</v>
      </c>
      <c r="G149" s="45"/>
      <c r="H149" s="6"/>
      <c r="I149" s="6">
        <v>1</v>
      </c>
      <c r="J149" s="6">
        <v>1</v>
      </c>
      <c r="K149" s="6"/>
      <c r="L149" s="6"/>
      <c r="M149" s="6">
        <v>1</v>
      </c>
      <c r="N149" s="6"/>
      <c r="O149" s="6"/>
      <c r="P149" s="6"/>
      <c r="Q149" s="6"/>
      <c r="R149" s="6">
        <v>1</v>
      </c>
      <c r="S149" s="6">
        <v>14</v>
      </c>
      <c r="T149" s="6">
        <v>8</v>
      </c>
      <c r="U149" s="6"/>
      <c r="V149" s="6">
        <v>1</v>
      </c>
      <c r="W149" s="6"/>
      <c r="X149" s="14">
        <v>1</v>
      </c>
      <c r="Y149" s="26">
        <f>G149+I149+K149+M149+O149+Q149+S149+U149+W149</f>
        <v>16</v>
      </c>
      <c r="Z149" s="14">
        <f>H149+J149+L149+N149+P149+R149+T149+V149+X149</f>
        <v>12</v>
      </c>
      <c r="AA149" s="19">
        <f>SUM(Y149:Z149)</f>
        <v>28</v>
      </c>
      <c r="AC149" s="113" t="s">
        <v>94</v>
      </c>
      <c r="AE149" s="84"/>
    </row>
    <row r="150" spans="1:31" s="19" customFormat="1" x14ac:dyDescent="0.2">
      <c r="A150" s="34">
        <v>521002</v>
      </c>
      <c r="B150" s="6" t="s">
        <v>357</v>
      </c>
      <c r="C150" s="7" t="s">
        <v>501</v>
      </c>
      <c r="D150" s="6" t="s">
        <v>356</v>
      </c>
      <c r="E150" s="120" t="s">
        <v>122</v>
      </c>
      <c r="F150" s="14" t="s">
        <v>358</v>
      </c>
      <c r="G150" s="45"/>
      <c r="H150" s="6"/>
      <c r="I150" s="6"/>
      <c r="J150" s="6"/>
      <c r="K150" s="6"/>
      <c r="L150" s="6"/>
      <c r="M150" s="6"/>
      <c r="N150" s="6"/>
      <c r="O150" s="6"/>
      <c r="P150" s="6"/>
      <c r="Q150" s="6"/>
      <c r="R150" s="6"/>
      <c r="S150" s="6">
        <v>2</v>
      </c>
      <c r="T150" s="6">
        <v>3</v>
      </c>
      <c r="U150" s="6"/>
      <c r="V150" s="6"/>
      <c r="W150" s="6"/>
      <c r="X150" s="14"/>
      <c r="Y150" s="26">
        <f t="shared" si="11"/>
        <v>2</v>
      </c>
      <c r="Z150" s="14">
        <f t="shared" si="12"/>
        <v>3</v>
      </c>
      <c r="AA150" s="19">
        <f t="shared" si="14"/>
        <v>5</v>
      </c>
      <c r="AC150" s="241" t="s">
        <v>94</v>
      </c>
    </row>
    <row r="151" spans="1:31" s="19" customFormat="1" x14ac:dyDescent="0.2">
      <c r="A151" s="35">
        <v>540101</v>
      </c>
      <c r="B151" s="15" t="s">
        <v>360</v>
      </c>
      <c r="C151" s="16" t="s">
        <v>501</v>
      </c>
      <c r="D151" s="15" t="s">
        <v>359</v>
      </c>
      <c r="E151" s="121" t="s">
        <v>40</v>
      </c>
      <c r="F151" s="17" t="s">
        <v>138</v>
      </c>
      <c r="G151" s="46"/>
      <c r="H151" s="15"/>
      <c r="I151" s="15"/>
      <c r="J151" s="15"/>
      <c r="K151" s="15"/>
      <c r="L151" s="15"/>
      <c r="M151" s="15"/>
      <c r="N151" s="15"/>
      <c r="O151" s="15"/>
      <c r="P151" s="15"/>
      <c r="Q151" s="15"/>
      <c r="R151" s="15"/>
      <c r="S151" s="15">
        <v>3</v>
      </c>
      <c r="T151" s="15"/>
      <c r="U151" s="15"/>
      <c r="V151" s="15"/>
      <c r="W151" s="15"/>
      <c r="X151" s="17"/>
      <c r="Y151" s="27">
        <f t="shared" si="11"/>
        <v>3</v>
      </c>
      <c r="Z151" s="17">
        <f t="shared" si="12"/>
        <v>0</v>
      </c>
      <c r="AA151" s="19">
        <f t="shared" si="14"/>
        <v>3</v>
      </c>
      <c r="AC151" s="162" t="s">
        <v>96</v>
      </c>
      <c r="AD151" s="163">
        <f>SUM(AA151)</f>
        <v>3</v>
      </c>
      <c r="AE151" s="164">
        <v>54</v>
      </c>
    </row>
    <row r="152" spans="1:31" s="19" customFormat="1" x14ac:dyDescent="0.2">
      <c r="A152" s="20" t="s">
        <v>1</v>
      </c>
      <c r="C152" s="20"/>
      <c r="D152" s="42"/>
      <c r="E152" s="20"/>
      <c r="F152" s="20"/>
      <c r="G152" s="19">
        <f t="shared" ref="G152:AA152" si="15">SUM(G102:G151)</f>
        <v>6</v>
      </c>
      <c r="H152" s="19">
        <f t="shared" si="15"/>
        <v>6</v>
      </c>
      <c r="I152" s="19">
        <f t="shared" si="15"/>
        <v>9</v>
      </c>
      <c r="J152" s="19">
        <f t="shared" si="15"/>
        <v>11</v>
      </c>
      <c r="K152" s="19">
        <f t="shared" si="15"/>
        <v>1</v>
      </c>
      <c r="L152" s="19">
        <f t="shared" si="15"/>
        <v>3</v>
      </c>
      <c r="M152" s="19">
        <f t="shared" si="15"/>
        <v>22</v>
      </c>
      <c r="N152" s="19">
        <f t="shared" si="15"/>
        <v>29</v>
      </c>
      <c r="O152" s="19">
        <f t="shared" si="15"/>
        <v>0</v>
      </c>
      <c r="P152" s="19">
        <f t="shared" si="15"/>
        <v>0</v>
      </c>
      <c r="Q152" s="19">
        <f t="shared" si="15"/>
        <v>3</v>
      </c>
      <c r="R152" s="19">
        <f t="shared" si="15"/>
        <v>9</v>
      </c>
      <c r="S152" s="19">
        <f t="shared" si="15"/>
        <v>165</v>
      </c>
      <c r="T152" s="19">
        <f t="shared" si="15"/>
        <v>265</v>
      </c>
      <c r="U152" s="19">
        <f t="shared" si="15"/>
        <v>15</v>
      </c>
      <c r="V152" s="19">
        <f t="shared" si="15"/>
        <v>31</v>
      </c>
      <c r="W152" s="19">
        <f t="shared" si="15"/>
        <v>1</v>
      </c>
      <c r="X152" s="19">
        <f t="shared" si="15"/>
        <v>5</v>
      </c>
      <c r="Y152" s="19">
        <f t="shared" si="15"/>
        <v>222</v>
      </c>
      <c r="Z152" s="19">
        <f t="shared" si="15"/>
        <v>359</v>
      </c>
      <c r="AA152" s="19">
        <f t="shared" si="15"/>
        <v>581</v>
      </c>
      <c r="AC152" s="20"/>
      <c r="AD152" s="19">
        <f>SUM(AD102:AD151)</f>
        <v>581</v>
      </c>
      <c r="AE152" s="84"/>
    </row>
    <row r="153" spans="1:31" s="19" customFormat="1" x14ac:dyDescent="0.2">
      <c r="A153" s="20"/>
      <c r="C153" s="20"/>
      <c r="D153" s="42"/>
      <c r="E153" s="20"/>
      <c r="F153" s="20"/>
      <c r="AC153" s="20"/>
      <c r="AE153" s="84"/>
    </row>
    <row r="154" spans="1:31" s="19" customFormat="1" x14ac:dyDescent="0.2">
      <c r="A154" s="20"/>
      <c r="C154" s="20"/>
      <c r="D154" s="42"/>
      <c r="E154" s="20"/>
      <c r="F154" s="20"/>
      <c r="AC154" s="20"/>
      <c r="AE154" s="84"/>
    </row>
    <row r="155" spans="1:31" x14ac:dyDescent="0.2">
      <c r="A155" s="2" t="s">
        <v>7</v>
      </c>
      <c r="C155" s="1"/>
      <c r="E155" s="1"/>
      <c r="AC155" s="20"/>
    </row>
    <row r="156" spans="1:31" x14ac:dyDescent="0.2">
      <c r="A156" s="2" t="s">
        <v>423</v>
      </c>
      <c r="C156" s="1"/>
      <c r="E156" s="1"/>
    </row>
    <row r="157" spans="1:31" x14ac:dyDescent="0.2">
      <c r="A157" s="2" t="s">
        <v>664</v>
      </c>
      <c r="E157" s="1"/>
    </row>
    <row r="158" spans="1:31" x14ac:dyDescent="0.2">
      <c r="A158" s="53"/>
      <c r="C158" s="2" t="s">
        <v>15</v>
      </c>
      <c r="E158" s="1"/>
    </row>
    <row r="159" spans="1:31" x14ac:dyDescent="0.2">
      <c r="A159" s="1"/>
      <c r="C159" s="1"/>
      <c r="E159" s="1"/>
      <c r="G159" s="253" t="s">
        <v>8</v>
      </c>
      <c r="H159" s="253"/>
      <c r="I159" s="253" t="s">
        <v>10</v>
      </c>
      <c r="J159" s="253"/>
      <c r="K159" s="253" t="s">
        <v>9</v>
      </c>
      <c r="L159" s="253"/>
      <c r="M159" s="253" t="s">
        <v>118</v>
      </c>
      <c r="N159" s="253"/>
      <c r="O159" s="254" t="s">
        <v>119</v>
      </c>
      <c r="P159" s="255"/>
      <c r="Q159" s="253" t="s">
        <v>3</v>
      </c>
      <c r="R159" s="253"/>
      <c r="S159" s="253" t="s">
        <v>4</v>
      </c>
      <c r="T159" s="253"/>
      <c r="U159" s="253" t="s">
        <v>5</v>
      </c>
      <c r="V159" s="253"/>
      <c r="W159" s="254" t="s">
        <v>88</v>
      </c>
      <c r="X159" s="255"/>
      <c r="Y159" s="253" t="s">
        <v>12</v>
      </c>
      <c r="Z159" s="253"/>
    </row>
    <row r="160" spans="1:31" x14ac:dyDescent="0.2">
      <c r="A160" s="3" t="s">
        <v>87</v>
      </c>
      <c r="B160" s="8" t="s">
        <v>50</v>
      </c>
      <c r="C160" s="9" t="s">
        <v>2</v>
      </c>
      <c r="D160" s="43" t="s">
        <v>51</v>
      </c>
      <c r="E160" s="9" t="s">
        <v>32</v>
      </c>
      <c r="F160" s="9" t="s">
        <v>33</v>
      </c>
      <c r="G160" s="10" t="s">
        <v>0</v>
      </c>
      <c r="H160" s="10" t="s">
        <v>6</v>
      </c>
      <c r="I160" s="10" t="s">
        <v>0</v>
      </c>
      <c r="J160" s="10" t="s">
        <v>6</v>
      </c>
      <c r="K160" s="10" t="s">
        <v>0</v>
      </c>
      <c r="L160" s="10" t="s">
        <v>6</v>
      </c>
      <c r="M160" s="33" t="s">
        <v>0</v>
      </c>
      <c r="N160" s="33" t="s">
        <v>6</v>
      </c>
      <c r="O160" s="33" t="s">
        <v>0</v>
      </c>
      <c r="P160" s="33" t="s">
        <v>6</v>
      </c>
      <c r="Q160" s="10" t="s">
        <v>0</v>
      </c>
      <c r="R160" s="10" t="s">
        <v>6</v>
      </c>
      <c r="S160" s="10" t="s">
        <v>0</v>
      </c>
      <c r="T160" s="10" t="s">
        <v>6</v>
      </c>
      <c r="U160" s="10" t="s">
        <v>0</v>
      </c>
      <c r="V160" s="10" t="s">
        <v>6</v>
      </c>
      <c r="W160" s="33" t="s">
        <v>0</v>
      </c>
      <c r="X160" s="33" t="s">
        <v>6</v>
      </c>
      <c r="Y160" s="10" t="s">
        <v>0</v>
      </c>
      <c r="Z160" s="10" t="s">
        <v>6</v>
      </c>
      <c r="AA160" s="28" t="s">
        <v>1</v>
      </c>
      <c r="AB160" s="19"/>
      <c r="AC160" s="78" t="s">
        <v>106</v>
      </c>
      <c r="AD160" s="86" t="s">
        <v>115</v>
      </c>
      <c r="AE160" s="40" t="s">
        <v>116</v>
      </c>
    </row>
    <row r="161" spans="1:36" s="19" customFormat="1" x14ac:dyDescent="0.2">
      <c r="A161" s="108">
        <v>110101</v>
      </c>
      <c r="B161" s="11" t="s">
        <v>496</v>
      </c>
      <c r="C161" s="77" t="s">
        <v>502</v>
      </c>
      <c r="D161" s="11" t="s">
        <v>495</v>
      </c>
      <c r="E161" s="119" t="s">
        <v>40</v>
      </c>
      <c r="F161" s="13" t="s">
        <v>150</v>
      </c>
      <c r="G161" s="47">
        <v>1</v>
      </c>
      <c r="H161" s="11"/>
      <c r="I161" s="11">
        <v>1</v>
      </c>
      <c r="J161" s="11"/>
      <c r="K161" s="11"/>
      <c r="L161" s="11"/>
      <c r="M161" s="11"/>
      <c r="N161" s="11"/>
      <c r="O161" s="11"/>
      <c r="P161" s="11"/>
      <c r="Q161" s="11"/>
      <c r="R161" s="11"/>
      <c r="S161" s="11"/>
      <c r="T161" s="11"/>
      <c r="U161" s="11"/>
      <c r="V161" s="11"/>
      <c r="W161" s="11"/>
      <c r="X161" s="13"/>
      <c r="Y161" s="25">
        <f>G161+I161+K161+M161+O161+Q161+S161+U161+W161</f>
        <v>2</v>
      </c>
      <c r="Z161" s="13">
        <f>H161+J161+L161+N161+P161+R161+T161+V161+X161</f>
        <v>0</v>
      </c>
      <c r="AA161" s="19">
        <f t="shared" ref="AA161:AA183" si="16">SUM(Y161:Z161)</f>
        <v>2</v>
      </c>
      <c r="AC161" s="20" t="s">
        <v>103</v>
      </c>
      <c r="AD161">
        <f>SUM(AA161)</f>
        <v>2</v>
      </c>
      <c r="AE161" s="102">
        <v>11</v>
      </c>
    </row>
    <row r="162" spans="1:36" s="19" customFormat="1" x14ac:dyDescent="0.2">
      <c r="A162" s="109">
        <v>130101</v>
      </c>
      <c r="B162" s="6" t="s">
        <v>362</v>
      </c>
      <c r="C162" s="7" t="s">
        <v>502</v>
      </c>
      <c r="D162" s="6" t="s">
        <v>361</v>
      </c>
      <c r="E162" s="120" t="s">
        <v>488</v>
      </c>
      <c r="F162" s="14" t="s">
        <v>26</v>
      </c>
      <c r="G162" s="45"/>
      <c r="H162" s="6"/>
      <c r="I162" s="6"/>
      <c r="J162" s="6"/>
      <c r="K162" s="6"/>
      <c r="L162" s="6"/>
      <c r="M162" s="6"/>
      <c r="N162" s="6"/>
      <c r="O162" s="6"/>
      <c r="P162" s="6"/>
      <c r="Q162" s="6"/>
      <c r="R162" s="6"/>
      <c r="S162" s="6">
        <v>4</v>
      </c>
      <c r="T162" s="6">
        <v>1</v>
      </c>
      <c r="U162" s="6"/>
      <c r="V162" s="6">
        <v>1</v>
      </c>
      <c r="W162" s="6"/>
      <c r="X162" s="14"/>
      <c r="Y162" s="26">
        <f>G162+I162+K162+M162+O162+Q162+S162+U162+W162</f>
        <v>4</v>
      </c>
      <c r="Z162" s="14">
        <f>H162+J162+L162+N162+P162+R162+T162+V162+X162</f>
        <v>2</v>
      </c>
      <c r="AA162" s="19">
        <f t="shared" si="16"/>
        <v>6</v>
      </c>
      <c r="AC162" s="20" t="s">
        <v>103</v>
      </c>
      <c r="AD162">
        <f>SUM(AA162)</f>
        <v>6</v>
      </c>
      <c r="AE162" s="84">
        <v>13</v>
      </c>
    </row>
    <row r="163" spans="1:36" s="19" customFormat="1" x14ac:dyDescent="0.2">
      <c r="A163" s="29">
        <v>140701</v>
      </c>
      <c r="B163" s="6" t="s">
        <v>364</v>
      </c>
      <c r="C163" s="7" t="s">
        <v>502</v>
      </c>
      <c r="D163" s="6" t="s">
        <v>363</v>
      </c>
      <c r="E163" s="120" t="s">
        <v>43</v>
      </c>
      <c r="F163" s="14" t="s">
        <v>158</v>
      </c>
      <c r="G163" s="45">
        <v>1</v>
      </c>
      <c r="H163" s="6"/>
      <c r="I163" s="6"/>
      <c r="J163" s="6"/>
      <c r="K163" s="6"/>
      <c r="L163" s="6"/>
      <c r="M163" s="6"/>
      <c r="N163" s="6"/>
      <c r="O163" s="6"/>
      <c r="P163" s="6"/>
      <c r="Q163" s="6"/>
      <c r="R163" s="6"/>
      <c r="S163" s="6">
        <v>2</v>
      </c>
      <c r="T163" s="6"/>
      <c r="U163" s="6"/>
      <c r="V163" s="6"/>
      <c r="W163" s="6"/>
      <c r="X163" s="14"/>
      <c r="Y163" s="26">
        <f t="shared" ref="Y163:Y183" si="17">G163+I163+K163+M163+O163+Q163+S163+U163+W163</f>
        <v>3</v>
      </c>
      <c r="Z163" s="14">
        <f t="shared" ref="Z163:Z183" si="18">H163+J163+L163+N163+P163+R163+T163+V163+X163</f>
        <v>0</v>
      </c>
      <c r="AA163" s="19">
        <f t="shared" si="16"/>
        <v>3</v>
      </c>
      <c r="AC163" s="20" t="s">
        <v>103</v>
      </c>
      <c r="AD163">
        <f>SUM(AA163:AA168)</f>
        <v>16</v>
      </c>
      <c r="AE163" s="84">
        <v>14</v>
      </c>
    </row>
    <row r="164" spans="1:36" s="19" customFormat="1" x14ac:dyDescent="0.2">
      <c r="A164" s="29">
        <v>140801</v>
      </c>
      <c r="B164" s="6" t="s">
        <v>366</v>
      </c>
      <c r="C164" s="7" t="s">
        <v>502</v>
      </c>
      <c r="D164" s="6" t="s">
        <v>365</v>
      </c>
      <c r="E164" s="120" t="s">
        <v>43</v>
      </c>
      <c r="F164" s="14" t="s">
        <v>158</v>
      </c>
      <c r="G164" s="45"/>
      <c r="H164" s="6"/>
      <c r="I164" s="6"/>
      <c r="J164" s="6"/>
      <c r="K164" s="6"/>
      <c r="L164" s="6"/>
      <c r="M164" s="6"/>
      <c r="N164" s="6"/>
      <c r="O164" s="6"/>
      <c r="P164" s="6"/>
      <c r="Q164" s="6"/>
      <c r="R164" s="6"/>
      <c r="S164" s="6"/>
      <c r="T164" s="6">
        <v>2</v>
      </c>
      <c r="U164" s="6">
        <v>1</v>
      </c>
      <c r="V164" s="6"/>
      <c r="W164" s="6"/>
      <c r="X164" s="14"/>
      <c r="Y164" s="26">
        <f t="shared" si="17"/>
        <v>1</v>
      </c>
      <c r="Z164" s="14">
        <f t="shared" si="18"/>
        <v>2</v>
      </c>
      <c r="AA164" s="19">
        <f t="shared" si="16"/>
        <v>3</v>
      </c>
      <c r="AC164" s="20" t="s">
        <v>103</v>
      </c>
      <c r="AD164"/>
      <c r="AE164" s="84"/>
    </row>
    <row r="165" spans="1:36" s="19" customFormat="1" x14ac:dyDescent="0.2">
      <c r="A165" s="34">
        <v>141001</v>
      </c>
      <c r="B165" s="6" t="s">
        <v>368</v>
      </c>
      <c r="C165" s="7" t="s">
        <v>502</v>
      </c>
      <c r="D165" s="6" t="s">
        <v>367</v>
      </c>
      <c r="E165" s="120" t="s">
        <v>43</v>
      </c>
      <c r="F165" s="14" t="s">
        <v>158</v>
      </c>
      <c r="G165" s="45">
        <v>1</v>
      </c>
      <c r="H165" s="6"/>
      <c r="I165" s="6"/>
      <c r="J165" s="6"/>
      <c r="K165" s="6"/>
      <c r="L165" s="6"/>
      <c r="M165" s="6">
        <v>1</v>
      </c>
      <c r="N165" s="6">
        <v>1</v>
      </c>
      <c r="O165" s="6"/>
      <c r="P165" s="6"/>
      <c r="Q165" s="6"/>
      <c r="R165" s="6"/>
      <c r="S165" s="6"/>
      <c r="T165" s="6"/>
      <c r="U165" s="6"/>
      <c r="V165" s="6"/>
      <c r="W165" s="6"/>
      <c r="X165" s="14"/>
      <c r="Y165" s="26">
        <f t="shared" si="17"/>
        <v>2</v>
      </c>
      <c r="Z165" s="14">
        <f t="shared" si="18"/>
        <v>1</v>
      </c>
      <c r="AA165" s="19">
        <f t="shared" si="16"/>
        <v>3</v>
      </c>
      <c r="AC165" s="20" t="s">
        <v>103</v>
      </c>
    </row>
    <row r="166" spans="1:36" s="19" customFormat="1" x14ac:dyDescent="0.2">
      <c r="A166" s="34">
        <v>141901</v>
      </c>
      <c r="B166" s="6" t="s">
        <v>370</v>
      </c>
      <c r="C166" s="7" t="s">
        <v>502</v>
      </c>
      <c r="D166" s="6" t="s">
        <v>369</v>
      </c>
      <c r="E166" s="120" t="s">
        <v>43</v>
      </c>
      <c r="F166" s="14" t="s">
        <v>158</v>
      </c>
      <c r="G166" s="45"/>
      <c r="H166" s="6"/>
      <c r="I166" s="6"/>
      <c r="J166" s="6"/>
      <c r="K166" s="6"/>
      <c r="L166" s="6"/>
      <c r="M166" s="6">
        <v>1</v>
      </c>
      <c r="N166" s="6"/>
      <c r="O166" s="6"/>
      <c r="P166" s="6"/>
      <c r="Q166" s="6"/>
      <c r="R166" s="6"/>
      <c r="S166" s="6">
        <v>1</v>
      </c>
      <c r="T166" s="6"/>
      <c r="U166" s="6"/>
      <c r="V166" s="6"/>
      <c r="W166" s="6"/>
      <c r="X166" s="14"/>
      <c r="Y166" s="26">
        <f t="shared" si="17"/>
        <v>2</v>
      </c>
      <c r="Z166" s="14">
        <f t="shared" si="18"/>
        <v>0</v>
      </c>
      <c r="AA166" s="19">
        <f t="shared" si="16"/>
        <v>2</v>
      </c>
      <c r="AC166" s="20" t="s">
        <v>103</v>
      </c>
      <c r="AD166"/>
      <c r="AE166" s="84"/>
    </row>
    <row r="167" spans="1:36" s="19" customFormat="1" x14ac:dyDescent="0.2">
      <c r="A167" s="34">
        <v>142401</v>
      </c>
      <c r="B167" s="6" t="s">
        <v>372</v>
      </c>
      <c r="C167" s="7" t="s">
        <v>502</v>
      </c>
      <c r="D167" s="6" t="s">
        <v>371</v>
      </c>
      <c r="E167" s="120" t="s">
        <v>43</v>
      </c>
      <c r="F167" s="14" t="s">
        <v>158</v>
      </c>
      <c r="G167" s="45">
        <v>1</v>
      </c>
      <c r="H167" s="6"/>
      <c r="I167" s="6"/>
      <c r="J167" s="6"/>
      <c r="K167" s="6"/>
      <c r="L167" s="6"/>
      <c r="M167" s="6"/>
      <c r="N167" s="6"/>
      <c r="O167" s="6"/>
      <c r="P167" s="6"/>
      <c r="Q167" s="6"/>
      <c r="R167" s="6"/>
      <c r="S167" s="6"/>
      <c r="T167" s="6"/>
      <c r="U167" s="6"/>
      <c r="V167" s="6"/>
      <c r="W167" s="6"/>
      <c r="X167" s="14"/>
      <c r="Y167" s="26">
        <f t="shared" si="17"/>
        <v>1</v>
      </c>
      <c r="Z167" s="14">
        <f t="shared" si="18"/>
        <v>0</v>
      </c>
      <c r="AA167" s="19">
        <f t="shared" si="16"/>
        <v>1</v>
      </c>
      <c r="AC167" s="20" t="s">
        <v>103</v>
      </c>
      <c r="AE167" s="84"/>
    </row>
    <row r="168" spans="1:36" s="19" customFormat="1" x14ac:dyDescent="0.2">
      <c r="A168" s="34">
        <v>143501</v>
      </c>
      <c r="B168" s="6" t="s">
        <v>374</v>
      </c>
      <c r="C168" s="7" t="s">
        <v>502</v>
      </c>
      <c r="D168" s="6" t="s">
        <v>373</v>
      </c>
      <c r="E168" s="120" t="s">
        <v>43</v>
      </c>
      <c r="F168" s="14" t="s">
        <v>158</v>
      </c>
      <c r="G168" s="45">
        <v>1</v>
      </c>
      <c r="H168" s="6"/>
      <c r="I168" s="6"/>
      <c r="J168" s="6"/>
      <c r="K168" s="6"/>
      <c r="L168" s="6"/>
      <c r="M168" s="6">
        <v>1</v>
      </c>
      <c r="N168" s="6"/>
      <c r="O168" s="6"/>
      <c r="P168" s="6"/>
      <c r="Q168" s="6"/>
      <c r="R168" s="6"/>
      <c r="S168" s="6">
        <v>1</v>
      </c>
      <c r="T168" s="6">
        <v>1</v>
      </c>
      <c r="U168" s="6"/>
      <c r="V168" s="6"/>
      <c r="W168" s="6"/>
      <c r="X168" s="14"/>
      <c r="Y168" s="26">
        <f t="shared" si="17"/>
        <v>3</v>
      </c>
      <c r="Z168" s="14">
        <f t="shared" si="18"/>
        <v>1</v>
      </c>
      <c r="AA168" s="19">
        <f t="shared" si="16"/>
        <v>4</v>
      </c>
      <c r="AC168" s="20" t="s">
        <v>103</v>
      </c>
      <c r="AE168" s="84"/>
    </row>
    <row r="169" spans="1:36" s="19" customFormat="1" x14ac:dyDescent="0.2">
      <c r="A169" s="34">
        <v>230101</v>
      </c>
      <c r="B169" s="6" t="s">
        <v>376</v>
      </c>
      <c r="C169" s="7" t="s">
        <v>502</v>
      </c>
      <c r="D169" s="6" t="s">
        <v>375</v>
      </c>
      <c r="E169" s="120" t="s">
        <v>40</v>
      </c>
      <c r="F169" s="14" t="s">
        <v>138</v>
      </c>
      <c r="G169" s="45"/>
      <c r="H169" s="6"/>
      <c r="I169" s="6"/>
      <c r="J169" s="6"/>
      <c r="K169" s="6"/>
      <c r="L169" s="6"/>
      <c r="M169" s="6"/>
      <c r="N169" s="6"/>
      <c r="O169" s="6"/>
      <c r="P169" s="6"/>
      <c r="Q169" s="6">
        <v>1</v>
      </c>
      <c r="R169" s="6"/>
      <c r="S169" s="6"/>
      <c r="T169" s="6">
        <v>6</v>
      </c>
      <c r="U169" s="6"/>
      <c r="V169" s="6">
        <v>2</v>
      </c>
      <c r="W169" s="6"/>
      <c r="X169" s="14"/>
      <c r="Y169" s="26">
        <f t="shared" si="17"/>
        <v>1</v>
      </c>
      <c r="Z169" s="14">
        <f t="shared" si="18"/>
        <v>8</v>
      </c>
      <c r="AA169" s="19">
        <f t="shared" si="16"/>
        <v>9</v>
      </c>
      <c r="AC169" s="20" t="s">
        <v>103</v>
      </c>
      <c r="AD169" s="19">
        <f>SUM(AA169)</f>
        <v>9</v>
      </c>
      <c r="AE169" s="84">
        <v>23</v>
      </c>
    </row>
    <row r="170" spans="1:36" s="19" customFormat="1" x14ac:dyDescent="0.2">
      <c r="A170" s="34">
        <v>261501</v>
      </c>
      <c r="B170" s="6" t="s">
        <v>378</v>
      </c>
      <c r="C170" s="7" t="s">
        <v>502</v>
      </c>
      <c r="D170" s="6" t="s">
        <v>377</v>
      </c>
      <c r="E170" s="120" t="s">
        <v>40</v>
      </c>
      <c r="F170" s="14" t="s">
        <v>193</v>
      </c>
      <c r="G170" s="45"/>
      <c r="H170" s="6">
        <v>1</v>
      </c>
      <c r="I170" s="6"/>
      <c r="J170" s="6"/>
      <c r="K170" s="6"/>
      <c r="L170" s="6"/>
      <c r="M170" s="6"/>
      <c r="N170" s="6"/>
      <c r="O170" s="6"/>
      <c r="P170" s="6"/>
      <c r="Q170" s="6"/>
      <c r="R170" s="6"/>
      <c r="S170" s="6">
        <v>1</v>
      </c>
      <c r="T170" s="6"/>
      <c r="U170" s="6"/>
      <c r="V170" s="6"/>
      <c r="W170" s="6"/>
      <c r="X170" s="14"/>
      <c r="Y170" s="26">
        <f t="shared" si="17"/>
        <v>1</v>
      </c>
      <c r="Z170" s="14">
        <f t="shared" si="18"/>
        <v>1</v>
      </c>
      <c r="AA170" s="19">
        <f t="shared" si="16"/>
        <v>2</v>
      </c>
      <c r="AC170" s="20" t="s">
        <v>103</v>
      </c>
      <c r="AD170" s="19">
        <f>SUM(AA170)</f>
        <v>2</v>
      </c>
      <c r="AE170" s="84">
        <v>26</v>
      </c>
    </row>
    <row r="171" spans="1:36" s="19" customFormat="1" x14ac:dyDescent="0.2">
      <c r="A171" s="34">
        <v>270101</v>
      </c>
      <c r="B171" s="6" t="s">
        <v>380</v>
      </c>
      <c r="C171" s="7" t="s">
        <v>502</v>
      </c>
      <c r="D171" s="6" t="s">
        <v>379</v>
      </c>
      <c r="E171" s="120" t="s">
        <v>40</v>
      </c>
      <c r="F171" s="14" t="s">
        <v>150</v>
      </c>
      <c r="G171" s="45"/>
      <c r="H171" s="6"/>
      <c r="I171" s="6"/>
      <c r="J171" s="6"/>
      <c r="K171" s="6"/>
      <c r="L171" s="6"/>
      <c r="M171" s="6"/>
      <c r="N171" s="6"/>
      <c r="O171" s="6"/>
      <c r="P171" s="6"/>
      <c r="Q171" s="6"/>
      <c r="R171" s="6"/>
      <c r="S171" s="6">
        <v>3</v>
      </c>
      <c r="T171" s="6"/>
      <c r="U171" s="6"/>
      <c r="V171" s="6"/>
      <c r="W171" s="6"/>
      <c r="X171" s="14"/>
      <c r="Y171" s="26">
        <f t="shared" si="17"/>
        <v>3</v>
      </c>
      <c r="Z171" s="14">
        <f t="shared" si="18"/>
        <v>0</v>
      </c>
      <c r="AA171" s="19">
        <f t="shared" si="16"/>
        <v>3</v>
      </c>
      <c r="AC171" s="20" t="s">
        <v>103</v>
      </c>
      <c r="AD171" s="19">
        <f>SUM(AA171)</f>
        <v>3</v>
      </c>
      <c r="AE171" s="84">
        <v>27</v>
      </c>
    </row>
    <row r="172" spans="1:36" s="19" customFormat="1" x14ac:dyDescent="0.2">
      <c r="A172" s="34">
        <v>300101</v>
      </c>
      <c r="B172" s="6" t="s">
        <v>382</v>
      </c>
      <c r="C172" s="7" t="s">
        <v>502</v>
      </c>
      <c r="D172" s="6" t="s">
        <v>381</v>
      </c>
      <c r="E172" s="120" t="s">
        <v>41</v>
      </c>
      <c r="F172" s="14" t="s">
        <v>193</v>
      </c>
      <c r="G172" s="45"/>
      <c r="H172" s="6">
        <v>1</v>
      </c>
      <c r="I172" s="6"/>
      <c r="J172" s="6"/>
      <c r="K172" s="6"/>
      <c r="L172" s="6"/>
      <c r="M172" s="6"/>
      <c r="N172" s="6"/>
      <c r="O172" s="6"/>
      <c r="P172" s="6"/>
      <c r="Q172" s="6"/>
      <c r="R172" s="6"/>
      <c r="S172" s="6">
        <v>4</v>
      </c>
      <c r="T172" s="6">
        <v>2</v>
      </c>
      <c r="U172" s="6">
        <v>2</v>
      </c>
      <c r="V172" s="6">
        <v>2</v>
      </c>
      <c r="W172" s="6"/>
      <c r="X172" s="14"/>
      <c r="Y172" s="26">
        <f t="shared" ref="Y172:Z176" si="19">G172+I172+K172+M172+O172+Q172+S172+U172+W172</f>
        <v>6</v>
      </c>
      <c r="Z172" s="14">
        <f t="shared" si="19"/>
        <v>5</v>
      </c>
      <c r="AA172" s="19">
        <f t="shared" si="16"/>
        <v>11</v>
      </c>
      <c r="AC172" s="20" t="s">
        <v>103</v>
      </c>
      <c r="AD172" s="19">
        <f>SUM(AA172)</f>
        <v>11</v>
      </c>
      <c r="AE172" s="84">
        <v>30</v>
      </c>
    </row>
    <row r="173" spans="1:36" s="19" customFormat="1" x14ac:dyDescent="0.2">
      <c r="A173" s="34">
        <v>400501</v>
      </c>
      <c r="B173" s="110" t="s">
        <v>384</v>
      </c>
      <c r="C173" s="7" t="s">
        <v>502</v>
      </c>
      <c r="D173" s="6" t="s">
        <v>383</v>
      </c>
      <c r="E173" s="120" t="s">
        <v>40</v>
      </c>
      <c r="F173" s="14" t="s">
        <v>150</v>
      </c>
      <c r="G173" s="45">
        <v>2</v>
      </c>
      <c r="H173" s="6"/>
      <c r="I173" s="6"/>
      <c r="J173" s="6">
        <v>1</v>
      </c>
      <c r="K173" s="6"/>
      <c r="L173" s="6"/>
      <c r="M173" s="6">
        <v>2</v>
      </c>
      <c r="N173" s="6">
        <v>1</v>
      </c>
      <c r="O173" s="6"/>
      <c r="P173" s="6"/>
      <c r="Q173" s="6"/>
      <c r="R173" s="6"/>
      <c r="S173" s="6">
        <v>3</v>
      </c>
      <c r="T173" s="6">
        <v>2</v>
      </c>
      <c r="U173" s="6">
        <v>2</v>
      </c>
      <c r="V173" s="6">
        <v>1</v>
      </c>
      <c r="W173" s="6"/>
      <c r="X173" s="14"/>
      <c r="Y173" s="26">
        <f t="shared" si="19"/>
        <v>9</v>
      </c>
      <c r="Z173" s="14">
        <f t="shared" si="19"/>
        <v>5</v>
      </c>
      <c r="AA173" s="19">
        <f t="shared" si="16"/>
        <v>14</v>
      </c>
      <c r="AC173" s="20" t="s">
        <v>103</v>
      </c>
      <c r="AD173" s="50">
        <f>SUM(AA173:AA175)</f>
        <v>21</v>
      </c>
      <c r="AE173" s="86">
        <v>40</v>
      </c>
    </row>
    <row r="174" spans="1:36" s="50" customFormat="1" x14ac:dyDescent="0.2">
      <c r="A174" s="34">
        <v>400607</v>
      </c>
      <c r="B174" s="6" t="s">
        <v>386</v>
      </c>
      <c r="C174" s="7" t="s">
        <v>502</v>
      </c>
      <c r="D174" s="6" t="s">
        <v>385</v>
      </c>
      <c r="E174" s="120" t="s">
        <v>44</v>
      </c>
      <c r="F174" s="14" t="s">
        <v>28</v>
      </c>
      <c r="G174" s="45"/>
      <c r="H174" s="6"/>
      <c r="I174" s="6"/>
      <c r="J174" s="6"/>
      <c r="K174" s="6"/>
      <c r="L174" s="6"/>
      <c r="M174" s="6"/>
      <c r="N174" s="6"/>
      <c r="O174" s="6"/>
      <c r="P174" s="6"/>
      <c r="Q174" s="6"/>
      <c r="R174" s="6"/>
      <c r="S174" s="6">
        <v>1</v>
      </c>
      <c r="T174" s="6">
        <v>2</v>
      </c>
      <c r="U174" s="6">
        <v>1</v>
      </c>
      <c r="V174" s="6">
        <v>1</v>
      </c>
      <c r="W174" s="6"/>
      <c r="X174" s="14"/>
      <c r="Y174" s="26">
        <f t="shared" si="19"/>
        <v>2</v>
      </c>
      <c r="Z174" s="14">
        <f t="shared" si="19"/>
        <v>3</v>
      </c>
      <c r="AA174" s="19">
        <f t="shared" si="16"/>
        <v>5</v>
      </c>
      <c r="AB174" s="19"/>
      <c r="AC174" s="20" t="s">
        <v>103</v>
      </c>
      <c r="AD174" s="19"/>
      <c r="AE174" s="84"/>
      <c r="AF174" s="19"/>
      <c r="AG174" s="19"/>
      <c r="AH174" s="19"/>
      <c r="AI174" s="19"/>
      <c r="AJ174" s="19"/>
    </row>
    <row r="175" spans="1:36" s="19" customFormat="1" x14ac:dyDescent="0.2">
      <c r="A175" s="54">
        <v>400801</v>
      </c>
      <c r="B175" s="48" t="s">
        <v>388</v>
      </c>
      <c r="C175" s="55" t="s">
        <v>502</v>
      </c>
      <c r="D175" s="48" t="s">
        <v>387</v>
      </c>
      <c r="E175" s="118" t="s">
        <v>40</v>
      </c>
      <c r="F175" s="56" t="s">
        <v>150</v>
      </c>
      <c r="G175" s="57"/>
      <c r="H175" s="48"/>
      <c r="I175" s="48"/>
      <c r="J175" s="48"/>
      <c r="K175" s="48"/>
      <c r="L175" s="48"/>
      <c r="M175" s="48"/>
      <c r="N175" s="48"/>
      <c r="O175" s="48"/>
      <c r="P175" s="48"/>
      <c r="Q175" s="48"/>
      <c r="R175" s="48"/>
      <c r="S175" s="48">
        <v>1</v>
      </c>
      <c r="T175" s="48">
        <v>1</v>
      </c>
      <c r="U175" s="48"/>
      <c r="V175" s="48"/>
      <c r="W175" s="48"/>
      <c r="X175" s="56"/>
      <c r="Y175" s="58">
        <f t="shared" si="19"/>
        <v>1</v>
      </c>
      <c r="Z175" s="56">
        <f t="shared" si="19"/>
        <v>1</v>
      </c>
      <c r="AA175" s="50">
        <f t="shared" si="16"/>
        <v>2</v>
      </c>
      <c r="AB175" s="50"/>
      <c r="AC175" s="20" t="s">
        <v>103</v>
      </c>
      <c r="AE175" s="84"/>
      <c r="AF175" s="50"/>
      <c r="AG175" s="50"/>
      <c r="AH175" s="50"/>
      <c r="AI175" s="50"/>
      <c r="AJ175" s="50"/>
    </row>
    <row r="176" spans="1:36" s="19" customFormat="1" x14ac:dyDescent="0.2">
      <c r="A176" s="34">
        <v>422801</v>
      </c>
      <c r="B176" s="6" t="s">
        <v>390</v>
      </c>
      <c r="C176" s="7" t="s">
        <v>502</v>
      </c>
      <c r="D176" s="6" t="s">
        <v>389</v>
      </c>
      <c r="E176" s="120" t="s">
        <v>489</v>
      </c>
      <c r="F176" s="14" t="s">
        <v>141</v>
      </c>
      <c r="G176" s="45"/>
      <c r="H176" s="6"/>
      <c r="I176" s="6">
        <v>1</v>
      </c>
      <c r="J176" s="6">
        <v>4</v>
      </c>
      <c r="K176" s="6"/>
      <c r="L176" s="6"/>
      <c r="M176" s="6"/>
      <c r="N176" s="6">
        <v>1</v>
      </c>
      <c r="O176" s="6"/>
      <c r="P176" s="6"/>
      <c r="Q176" s="6"/>
      <c r="R176" s="6"/>
      <c r="S176" s="6">
        <v>1</v>
      </c>
      <c r="T176" s="6">
        <v>5</v>
      </c>
      <c r="U176" s="6"/>
      <c r="V176" s="6">
        <v>1</v>
      </c>
      <c r="W176" s="6"/>
      <c r="X176" s="14"/>
      <c r="Y176" s="26">
        <f t="shared" si="19"/>
        <v>2</v>
      </c>
      <c r="Z176" s="14">
        <f t="shared" si="19"/>
        <v>11</v>
      </c>
      <c r="AA176" s="19">
        <f t="shared" si="16"/>
        <v>13</v>
      </c>
      <c r="AC176" s="20" t="s">
        <v>103</v>
      </c>
      <c r="AD176" s="19">
        <f>SUM(AA176)</f>
        <v>13</v>
      </c>
      <c r="AE176" s="86">
        <v>42</v>
      </c>
    </row>
    <row r="177" spans="1:31" s="19" customFormat="1" x14ac:dyDescent="0.2">
      <c r="A177" s="34">
        <v>440501</v>
      </c>
      <c r="B177" s="6" t="s">
        <v>686</v>
      </c>
      <c r="C177" s="7" t="s">
        <v>502</v>
      </c>
      <c r="D177" s="6" t="s">
        <v>685</v>
      </c>
      <c r="E177" s="120" t="s">
        <v>41</v>
      </c>
      <c r="F177" s="14" t="s">
        <v>126</v>
      </c>
      <c r="G177" s="45"/>
      <c r="H177" s="6"/>
      <c r="I177" s="6"/>
      <c r="J177" s="6"/>
      <c r="K177" s="6"/>
      <c r="L177" s="6"/>
      <c r="M177" s="6"/>
      <c r="N177" s="6"/>
      <c r="O177" s="6"/>
      <c r="P177" s="6"/>
      <c r="Q177" s="6"/>
      <c r="R177" s="6"/>
      <c r="S177" s="6"/>
      <c r="T177" s="6">
        <v>1</v>
      </c>
      <c r="U177" s="6">
        <v>1</v>
      </c>
      <c r="V177" s="6"/>
      <c r="W177" s="6"/>
      <c r="X177" s="14"/>
      <c r="Y177" s="26">
        <f t="shared" ref="Y177:Z179" si="20">G177+I177+K177+M177+O177+Q177+S177+U177+W177</f>
        <v>1</v>
      </c>
      <c r="Z177" s="14">
        <f t="shared" si="20"/>
        <v>1</v>
      </c>
      <c r="AA177" s="19">
        <f t="shared" si="16"/>
        <v>2</v>
      </c>
      <c r="AC177" s="20" t="s">
        <v>103</v>
      </c>
      <c r="AD177" s="19">
        <f>SUM(AA177)</f>
        <v>2</v>
      </c>
      <c r="AE177" s="86">
        <v>44</v>
      </c>
    </row>
    <row r="178" spans="1:31" s="19" customFormat="1" x14ac:dyDescent="0.2">
      <c r="A178" s="34">
        <v>450602</v>
      </c>
      <c r="B178" s="6" t="s">
        <v>392</v>
      </c>
      <c r="C178" s="7" t="s">
        <v>502</v>
      </c>
      <c r="D178" s="6" t="s">
        <v>391</v>
      </c>
      <c r="E178" s="120" t="s">
        <v>41</v>
      </c>
      <c r="F178" s="14" t="s">
        <v>126</v>
      </c>
      <c r="G178" s="45"/>
      <c r="H178" s="6">
        <v>1</v>
      </c>
      <c r="I178" s="6"/>
      <c r="J178" s="6"/>
      <c r="K178" s="6"/>
      <c r="L178" s="6"/>
      <c r="M178" s="6">
        <v>2</v>
      </c>
      <c r="N178" s="6"/>
      <c r="O178" s="6"/>
      <c r="P178" s="6"/>
      <c r="Q178" s="6"/>
      <c r="R178" s="6"/>
      <c r="S178" s="6">
        <v>3</v>
      </c>
      <c r="T178" s="6"/>
      <c r="U178" s="6"/>
      <c r="V178" s="6"/>
      <c r="W178" s="6"/>
      <c r="X178" s="14"/>
      <c r="Y178" s="26">
        <f t="shared" si="20"/>
        <v>5</v>
      </c>
      <c r="Z178" s="14">
        <f t="shared" si="20"/>
        <v>1</v>
      </c>
      <c r="AA178" s="19">
        <f t="shared" si="16"/>
        <v>6</v>
      </c>
      <c r="AC178" s="20" t="s">
        <v>103</v>
      </c>
      <c r="AD178" s="19">
        <f>SUM(AA178)</f>
        <v>6</v>
      </c>
      <c r="AE178" s="84">
        <v>45</v>
      </c>
    </row>
    <row r="179" spans="1:31" s="19" customFormat="1" x14ac:dyDescent="0.2">
      <c r="A179" s="34">
        <v>512003</v>
      </c>
      <c r="B179" s="6" t="s">
        <v>394</v>
      </c>
      <c r="C179" s="7" t="s">
        <v>502</v>
      </c>
      <c r="D179" s="6" t="s">
        <v>393</v>
      </c>
      <c r="E179" s="120" t="s">
        <v>46</v>
      </c>
      <c r="F179" s="14" t="s">
        <v>29</v>
      </c>
      <c r="G179" s="45"/>
      <c r="H179" s="6">
        <v>1</v>
      </c>
      <c r="I179" s="6">
        <v>2</v>
      </c>
      <c r="J179" s="6"/>
      <c r="K179" s="6"/>
      <c r="L179" s="6"/>
      <c r="M179" s="6">
        <v>3</v>
      </c>
      <c r="N179" s="6"/>
      <c r="O179" s="6"/>
      <c r="P179" s="6"/>
      <c r="Q179" s="6"/>
      <c r="R179" s="6"/>
      <c r="S179" s="6">
        <v>1</v>
      </c>
      <c r="T179" s="6">
        <v>1</v>
      </c>
      <c r="U179" s="6">
        <v>2</v>
      </c>
      <c r="V179" s="6">
        <v>1</v>
      </c>
      <c r="W179" s="6"/>
      <c r="X179" s="14"/>
      <c r="Y179" s="26">
        <f t="shared" si="20"/>
        <v>8</v>
      </c>
      <c r="Z179" s="14">
        <f t="shared" si="20"/>
        <v>3</v>
      </c>
      <c r="AA179" s="19">
        <f t="shared" si="16"/>
        <v>11</v>
      </c>
      <c r="AC179" s="20" t="s">
        <v>103</v>
      </c>
      <c r="AD179" s="19">
        <f>SUM(AA179:AA182)</f>
        <v>46</v>
      </c>
      <c r="AE179" s="86">
        <v>51</v>
      </c>
    </row>
    <row r="180" spans="1:31" s="19" customFormat="1" x14ac:dyDescent="0.2">
      <c r="A180" s="34">
        <v>512308</v>
      </c>
      <c r="B180" s="6" t="s">
        <v>396</v>
      </c>
      <c r="C180" s="7" t="s">
        <v>502</v>
      </c>
      <c r="D180" s="6" t="s">
        <v>395</v>
      </c>
      <c r="E180" s="120" t="s">
        <v>489</v>
      </c>
      <c r="F180" s="14" t="s">
        <v>26</v>
      </c>
      <c r="G180" s="45"/>
      <c r="H180" s="6"/>
      <c r="I180" s="6"/>
      <c r="J180" s="6"/>
      <c r="K180" s="6"/>
      <c r="L180" s="6"/>
      <c r="M180" s="6">
        <v>1</v>
      </c>
      <c r="N180" s="6"/>
      <c r="O180" s="6"/>
      <c r="P180" s="6"/>
      <c r="Q180" s="6"/>
      <c r="R180" s="6">
        <v>1</v>
      </c>
      <c r="S180" s="6">
        <v>6</v>
      </c>
      <c r="T180" s="6">
        <v>16</v>
      </c>
      <c r="U180" s="6">
        <v>1</v>
      </c>
      <c r="V180" s="6">
        <v>3</v>
      </c>
      <c r="W180" s="6"/>
      <c r="X180" s="14"/>
      <c r="Y180" s="26">
        <f t="shared" si="17"/>
        <v>8</v>
      </c>
      <c r="Z180" s="14">
        <f t="shared" si="18"/>
        <v>20</v>
      </c>
      <c r="AA180" s="19">
        <f t="shared" si="16"/>
        <v>28</v>
      </c>
      <c r="AC180" s="241" t="s">
        <v>104</v>
      </c>
      <c r="AE180" s="84"/>
    </row>
    <row r="181" spans="1:31" s="19" customFormat="1" x14ac:dyDescent="0.2">
      <c r="A181" s="34">
        <v>513808</v>
      </c>
      <c r="B181" s="6" t="s">
        <v>398</v>
      </c>
      <c r="C181" s="7" t="s">
        <v>502</v>
      </c>
      <c r="D181" s="6" t="s">
        <v>397</v>
      </c>
      <c r="E181" s="120" t="s">
        <v>45</v>
      </c>
      <c r="F181" s="14" t="s">
        <v>257</v>
      </c>
      <c r="G181" s="45"/>
      <c r="H181" s="6"/>
      <c r="I181" s="6"/>
      <c r="J181" s="6"/>
      <c r="K181" s="6"/>
      <c r="L181" s="6"/>
      <c r="M181" s="6"/>
      <c r="N181" s="6"/>
      <c r="O181" s="6"/>
      <c r="P181" s="6"/>
      <c r="Q181" s="6"/>
      <c r="R181" s="6"/>
      <c r="S181" s="6"/>
      <c r="T181" s="6">
        <v>2</v>
      </c>
      <c r="U181" s="6"/>
      <c r="V181" s="6">
        <v>1</v>
      </c>
      <c r="W181" s="6"/>
      <c r="X181" s="14"/>
      <c r="Y181" s="26">
        <f t="shared" si="17"/>
        <v>0</v>
      </c>
      <c r="Z181" s="14">
        <f t="shared" si="18"/>
        <v>3</v>
      </c>
      <c r="AA181" s="19">
        <f t="shared" si="16"/>
        <v>3</v>
      </c>
      <c r="AC181" s="20" t="s">
        <v>103</v>
      </c>
      <c r="AE181" s="84"/>
    </row>
    <row r="182" spans="1:31" s="19" customFormat="1" x14ac:dyDescent="0.2">
      <c r="A182" s="34">
        <v>513818</v>
      </c>
      <c r="B182" s="6" t="s">
        <v>456</v>
      </c>
      <c r="C182" s="7" t="s">
        <v>502</v>
      </c>
      <c r="D182" s="6" t="s">
        <v>399</v>
      </c>
      <c r="E182" s="120" t="s">
        <v>45</v>
      </c>
      <c r="F182" s="14" t="s">
        <v>257</v>
      </c>
      <c r="G182" s="45"/>
      <c r="H182" s="6"/>
      <c r="I182" s="6"/>
      <c r="J182" s="6"/>
      <c r="K182" s="6"/>
      <c r="L182" s="6"/>
      <c r="M182" s="6"/>
      <c r="N182" s="6"/>
      <c r="O182" s="6"/>
      <c r="P182" s="6"/>
      <c r="Q182" s="6"/>
      <c r="R182" s="6"/>
      <c r="S182" s="6"/>
      <c r="T182" s="6">
        <v>2</v>
      </c>
      <c r="U182" s="6"/>
      <c r="V182" s="6">
        <v>1</v>
      </c>
      <c r="W182" s="6"/>
      <c r="X182" s="14">
        <v>1</v>
      </c>
      <c r="Y182" s="26">
        <f>G182+I182+K182+M182+O182+Q182+S182+U182+W182</f>
        <v>0</v>
      </c>
      <c r="Z182" s="14">
        <f>H182+J182+L182+N182+P182+R182+T182+V182+X182</f>
        <v>4</v>
      </c>
      <c r="AA182" s="19">
        <f t="shared" si="16"/>
        <v>4</v>
      </c>
      <c r="AC182" s="241" t="s">
        <v>689</v>
      </c>
      <c r="AE182" s="84"/>
    </row>
    <row r="183" spans="1:31" s="19" customFormat="1" x14ac:dyDescent="0.2">
      <c r="A183" s="35">
        <v>520201</v>
      </c>
      <c r="B183" s="15" t="s">
        <v>401</v>
      </c>
      <c r="C183" s="16" t="s">
        <v>502</v>
      </c>
      <c r="D183" s="15" t="s">
        <v>400</v>
      </c>
      <c r="E183" s="121" t="s">
        <v>47</v>
      </c>
      <c r="F183" s="17" t="s">
        <v>30</v>
      </c>
      <c r="G183" s="46">
        <v>1</v>
      </c>
      <c r="H183" s="15"/>
      <c r="I183" s="15"/>
      <c r="J183" s="15"/>
      <c r="K183" s="15"/>
      <c r="L183" s="15"/>
      <c r="M183" s="15">
        <v>1</v>
      </c>
      <c r="N183" s="15">
        <v>1</v>
      </c>
      <c r="O183" s="15"/>
      <c r="P183" s="15"/>
      <c r="Q183" s="15"/>
      <c r="R183" s="15"/>
      <c r="S183" s="15">
        <v>1</v>
      </c>
      <c r="T183" s="15">
        <v>1</v>
      </c>
      <c r="U183" s="15"/>
      <c r="V183" s="15"/>
      <c r="W183" s="15"/>
      <c r="X183" s="17"/>
      <c r="Y183" s="27">
        <f t="shared" si="17"/>
        <v>3</v>
      </c>
      <c r="Z183" s="17">
        <f t="shared" si="18"/>
        <v>2</v>
      </c>
      <c r="AA183" s="19">
        <f t="shared" si="16"/>
        <v>5</v>
      </c>
      <c r="AC183" s="165" t="s">
        <v>103</v>
      </c>
      <c r="AD183" s="166">
        <f>SUM(AA183)</f>
        <v>5</v>
      </c>
      <c r="AE183" s="167">
        <v>52</v>
      </c>
    </row>
    <row r="184" spans="1:31" s="19" customFormat="1" x14ac:dyDescent="0.2">
      <c r="A184" s="20" t="s">
        <v>1</v>
      </c>
      <c r="C184" s="20"/>
      <c r="D184" s="42"/>
      <c r="E184" s="20"/>
      <c r="F184" s="20"/>
      <c r="G184" s="19">
        <f t="shared" ref="G184:AA184" si="21">SUM(G161:G183)</f>
        <v>8</v>
      </c>
      <c r="H184" s="19">
        <f t="shared" si="21"/>
        <v>4</v>
      </c>
      <c r="I184" s="19">
        <f t="shared" si="21"/>
        <v>4</v>
      </c>
      <c r="J184" s="19">
        <f t="shared" si="21"/>
        <v>5</v>
      </c>
      <c r="K184" s="19">
        <f t="shared" si="21"/>
        <v>0</v>
      </c>
      <c r="L184" s="19">
        <f t="shared" si="21"/>
        <v>0</v>
      </c>
      <c r="M184" s="19">
        <f t="shared" si="21"/>
        <v>12</v>
      </c>
      <c r="N184" s="19">
        <f t="shared" si="21"/>
        <v>4</v>
      </c>
      <c r="O184" s="19">
        <f t="shared" si="21"/>
        <v>0</v>
      </c>
      <c r="P184" s="19">
        <f t="shared" si="21"/>
        <v>0</v>
      </c>
      <c r="Q184" s="19">
        <f t="shared" si="21"/>
        <v>1</v>
      </c>
      <c r="R184" s="19">
        <f t="shared" si="21"/>
        <v>1</v>
      </c>
      <c r="S184" s="19">
        <f t="shared" si="21"/>
        <v>33</v>
      </c>
      <c r="T184" s="19">
        <f t="shared" si="21"/>
        <v>45</v>
      </c>
      <c r="U184" s="19">
        <f t="shared" si="21"/>
        <v>10</v>
      </c>
      <c r="V184" s="19">
        <f t="shared" si="21"/>
        <v>14</v>
      </c>
      <c r="W184" s="19">
        <f t="shared" si="21"/>
        <v>0</v>
      </c>
      <c r="X184" s="19">
        <f t="shared" si="21"/>
        <v>1</v>
      </c>
      <c r="Y184" s="19">
        <f t="shared" si="21"/>
        <v>68</v>
      </c>
      <c r="Z184" s="19">
        <f t="shared" si="21"/>
        <v>74</v>
      </c>
      <c r="AA184" s="19">
        <f t="shared" si="21"/>
        <v>142</v>
      </c>
      <c r="AC184" s="1"/>
      <c r="AD184" s="19">
        <f>SUM(AD161:AD183)</f>
        <v>142</v>
      </c>
      <c r="AE184" s="84"/>
    </row>
    <row r="185" spans="1:31" s="19" customFormat="1" x14ac:dyDescent="0.2">
      <c r="A185" s="42"/>
      <c r="C185" s="20"/>
      <c r="D185" s="42"/>
      <c r="E185" s="20"/>
      <c r="F185" s="20"/>
      <c r="AC185" s="1"/>
      <c r="AE185" s="84"/>
    </row>
    <row r="186" spans="1:31" x14ac:dyDescent="0.2">
      <c r="A186" s="51"/>
      <c r="B186" s="19"/>
      <c r="C186" s="18"/>
      <c r="D186" s="42"/>
      <c r="E186" s="20"/>
      <c r="F186" s="20"/>
      <c r="G186" s="19"/>
      <c r="H186" s="19"/>
      <c r="I186" s="19"/>
      <c r="J186" s="19"/>
      <c r="K186" s="19"/>
      <c r="L186" s="19"/>
      <c r="M186" s="19"/>
      <c r="N186" s="19"/>
      <c r="O186" s="19"/>
      <c r="P186" s="19"/>
      <c r="Q186" s="19"/>
      <c r="R186" s="19"/>
      <c r="S186" s="19"/>
      <c r="T186" s="19"/>
      <c r="U186" s="19"/>
      <c r="V186" s="19"/>
      <c r="W186" s="19"/>
      <c r="X186" s="19"/>
      <c r="Y186" s="19"/>
      <c r="Z186" s="19"/>
      <c r="AA186" s="19"/>
      <c r="AB186" s="19"/>
    </row>
    <row r="187" spans="1:31" x14ac:dyDescent="0.2">
      <c r="A187" s="2" t="s">
        <v>7</v>
      </c>
      <c r="C187" s="1"/>
      <c r="E187" s="1"/>
    </row>
    <row r="188" spans="1:31" x14ac:dyDescent="0.2">
      <c r="A188" s="2" t="s">
        <v>423</v>
      </c>
      <c r="C188" s="1"/>
      <c r="E188" s="1"/>
    </row>
    <row r="189" spans="1:31" x14ac:dyDescent="0.2">
      <c r="A189" s="2" t="s">
        <v>664</v>
      </c>
      <c r="E189" s="1"/>
    </row>
    <row r="190" spans="1:31" x14ac:dyDescent="0.2">
      <c r="A190" s="2"/>
      <c r="C190" s="2" t="s">
        <v>86</v>
      </c>
      <c r="E190" s="1"/>
    </row>
    <row r="191" spans="1:31" x14ac:dyDescent="0.2">
      <c r="C191" s="1"/>
      <c r="E191" s="1"/>
      <c r="G191" s="253" t="s">
        <v>8</v>
      </c>
      <c r="H191" s="253"/>
      <c r="I191" s="253" t="s">
        <v>10</v>
      </c>
      <c r="J191" s="253"/>
      <c r="K191" s="253" t="s">
        <v>9</v>
      </c>
      <c r="L191" s="253"/>
      <c r="M191" s="253" t="s">
        <v>118</v>
      </c>
      <c r="N191" s="253"/>
      <c r="O191" s="254" t="s">
        <v>119</v>
      </c>
      <c r="P191" s="255"/>
      <c r="Q191" s="253" t="s">
        <v>3</v>
      </c>
      <c r="R191" s="253"/>
      <c r="S191" s="253" t="s">
        <v>4</v>
      </c>
      <c r="T191" s="253"/>
      <c r="U191" s="253" t="s">
        <v>5</v>
      </c>
      <c r="V191" s="253"/>
      <c r="W191" s="254" t="s">
        <v>88</v>
      </c>
      <c r="X191" s="255"/>
      <c r="Y191" s="253" t="s">
        <v>12</v>
      </c>
      <c r="Z191" s="253"/>
    </row>
    <row r="192" spans="1:31" x14ac:dyDescent="0.2">
      <c r="A192" s="3" t="s">
        <v>87</v>
      </c>
      <c r="B192" s="8" t="s">
        <v>50</v>
      </c>
      <c r="C192" s="9" t="s">
        <v>2</v>
      </c>
      <c r="D192" s="43" t="s">
        <v>51</v>
      </c>
      <c r="E192" s="9" t="s">
        <v>32</v>
      </c>
      <c r="F192" s="9" t="s">
        <v>33</v>
      </c>
      <c r="G192" s="10" t="s">
        <v>0</v>
      </c>
      <c r="H192" s="10" t="s">
        <v>6</v>
      </c>
      <c r="I192" s="10" t="s">
        <v>0</v>
      </c>
      <c r="J192" s="10" t="s">
        <v>6</v>
      </c>
      <c r="K192" s="10" t="s">
        <v>0</v>
      </c>
      <c r="L192" s="10" t="s">
        <v>6</v>
      </c>
      <c r="M192" s="33" t="s">
        <v>0</v>
      </c>
      <c r="N192" s="33" t="s">
        <v>6</v>
      </c>
      <c r="O192" s="33" t="s">
        <v>0</v>
      </c>
      <c r="P192" s="33" t="s">
        <v>6</v>
      </c>
      <c r="Q192" s="10" t="s">
        <v>0</v>
      </c>
      <c r="R192" s="10" t="s">
        <v>6</v>
      </c>
      <c r="S192" s="10" t="s">
        <v>0</v>
      </c>
      <c r="T192" s="10" t="s">
        <v>6</v>
      </c>
      <c r="U192" s="10" t="s">
        <v>0</v>
      </c>
      <c r="V192" s="10" t="s">
        <v>6</v>
      </c>
      <c r="W192" s="33" t="s">
        <v>0</v>
      </c>
      <c r="X192" s="33" t="s">
        <v>6</v>
      </c>
      <c r="Y192" s="10" t="s">
        <v>0</v>
      </c>
      <c r="Z192" s="37" t="s">
        <v>6</v>
      </c>
      <c r="AA192" s="32" t="s">
        <v>1</v>
      </c>
      <c r="AB192" s="19"/>
    </row>
    <row r="193" spans="1:31" s="19" customFormat="1" x14ac:dyDescent="0.2">
      <c r="A193" s="69">
        <v>512001</v>
      </c>
      <c r="B193" s="21" t="s">
        <v>109</v>
      </c>
      <c r="C193" s="228" t="s">
        <v>503</v>
      </c>
      <c r="D193" s="67" t="s">
        <v>49</v>
      </c>
      <c r="E193" s="22" t="s">
        <v>48</v>
      </c>
      <c r="F193" s="23" t="s">
        <v>29</v>
      </c>
      <c r="G193" s="68"/>
      <c r="H193" s="21">
        <v>6</v>
      </c>
      <c r="I193" s="21">
        <v>2</v>
      </c>
      <c r="J193" s="21">
        <v>1</v>
      </c>
      <c r="K193" s="21"/>
      <c r="L193" s="21"/>
      <c r="M193" s="21">
        <v>3</v>
      </c>
      <c r="N193" s="21">
        <v>6</v>
      </c>
      <c r="O193" s="21"/>
      <c r="P193" s="21"/>
      <c r="Q193" s="21">
        <v>1</v>
      </c>
      <c r="R193" s="21">
        <v>5</v>
      </c>
      <c r="S193" s="21">
        <v>32</v>
      </c>
      <c r="T193" s="21">
        <v>54</v>
      </c>
      <c r="U193" s="21">
        <v>3</v>
      </c>
      <c r="V193" s="21">
        <v>10</v>
      </c>
      <c r="W193" s="21">
        <v>1</v>
      </c>
      <c r="X193" s="23">
        <v>3</v>
      </c>
      <c r="Y193" s="36">
        <f>G193+I193+K193+M193+O193+Q193+S193+U193+W193</f>
        <v>42</v>
      </c>
      <c r="Z193" s="23">
        <f>H193+J193+L193+N193+P193+R193+T193+V193+X193</f>
        <v>85</v>
      </c>
      <c r="AA193" s="19">
        <f>SUM(Y193:Z193)</f>
        <v>127</v>
      </c>
      <c r="AC193" s="162" t="s">
        <v>105</v>
      </c>
      <c r="AD193" s="163">
        <f>SUM(AA193)</f>
        <v>127</v>
      </c>
      <c r="AE193" s="164">
        <v>51</v>
      </c>
    </row>
    <row r="194" spans="1:31" s="19" customFormat="1" x14ac:dyDescent="0.2">
      <c r="A194" s="42" t="s">
        <v>1</v>
      </c>
      <c r="C194" s="20"/>
      <c r="D194" s="42"/>
      <c r="E194" s="20"/>
      <c r="F194" s="20"/>
      <c r="G194" s="19">
        <f>SUM(G193)</f>
        <v>0</v>
      </c>
      <c r="H194" s="19">
        <f t="shared" ref="H194:AA194" si="22">SUM(H193)</f>
        <v>6</v>
      </c>
      <c r="I194" s="19">
        <f t="shared" si="22"/>
        <v>2</v>
      </c>
      <c r="J194" s="19">
        <f t="shared" si="22"/>
        <v>1</v>
      </c>
      <c r="K194" s="19">
        <f t="shared" si="22"/>
        <v>0</v>
      </c>
      <c r="L194" s="19">
        <f t="shared" si="22"/>
        <v>0</v>
      </c>
      <c r="M194" s="19">
        <f t="shared" si="22"/>
        <v>3</v>
      </c>
      <c r="N194" s="19">
        <f t="shared" si="22"/>
        <v>6</v>
      </c>
      <c r="O194" s="19">
        <f>SUM(O170:O193)</f>
        <v>0</v>
      </c>
      <c r="P194" s="19">
        <f>SUM(P170:P193)</f>
        <v>0</v>
      </c>
      <c r="Q194" s="19">
        <f t="shared" si="22"/>
        <v>1</v>
      </c>
      <c r="R194" s="19">
        <f t="shared" si="22"/>
        <v>5</v>
      </c>
      <c r="S194" s="19">
        <f t="shared" si="22"/>
        <v>32</v>
      </c>
      <c r="T194" s="19">
        <f t="shared" si="22"/>
        <v>54</v>
      </c>
      <c r="U194" s="19">
        <f t="shared" si="22"/>
        <v>3</v>
      </c>
      <c r="V194" s="19">
        <f t="shared" si="22"/>
        <v>10</v>
      </c>
      <c r="W194" s="19">
        <f>SUM(W193)</f>
        <v>1</v>
      </c>
      <c r="X194" s="19">
        <f>SUM(X193)</f>
        <v>3</v>
      </c>
      <c r="Y194" s="19">
        <f t="shared" si="22"/>
        <v>42</v>
      </c>
      <c r="Z194" s="19">
        <f t="shared" si="22"/>
        <v>85</v>
      </c>
      <c r="AA194" s="19">
        <f t="shared" si="22"/>
        <v>127</v>
      </c>
      <c r="AC194" s="20"/>
      <c r="AD194" s="19">
        <f>SUM(AD193)</f>
        <v>127</v>
      </c>
      <c r="AE194" s="84"/>
    </row>
    <row r="195" spans="1:31" s="19" customFormat="1" x14ac:dyDescent="0.2">
      <c r="A195" s="42"/>
      <c r="C195" s="20"/>
      <c r="D195" s="42"/>
      <c r="E195" s="20"/>
      <c r="F195" s="20"/>
      <c r="AC195" s="20"/>
      <c r="AE195" s="84"/>
    </row>
    <row r="196" spans="1:31" s="19" customFormat="1" x14ac:dyDescent="0.2">
      <c r="A196" s="42"/>
      <c r="C196" s="20"/>
      <c r="D196" s="42"/>
      <c r="E196" s="20"/>
      <c r="F196" s="20"/>
      <c r="AC196" s="20"/>
      <c r="AE196" s="84"/>
    </row>
    <row r="197" spans="1:31" x14ac:dyDescent="0.2">
      <c r="A197" s="2" t="s">
        <v>7</v>
      </c>
      <c r="C197" s="1"/>
      <c r="E197" s="1"/>
    </row>
    <row r="198" spans="1:31" x14ac:dyDescent="0.2">
      <c r="A198" s="2" t="s">
        <v>423</v>
      </c>
      <c r="C198" s="1"/>
      <c r="E198" s="1"/>
    </row>
    <row r="199" spans="1:31" x14ac:dyDescent="0.2">
      <c r="A199" s="2" t="s">
        <v>664</v>
      </c>
      <c r="E199" s="1"/>
    </row>
    <row r="200" spans="1:31" x14ac:dyDescent="0.2">
      <c r="A200" s="2"/>
      <c r="C200" s="2" t="s">
        <v>35</v>
      </c>
      <c r="E200" s="1"/>
    </row>
    <row r="201" spans="1:31" x14ac:dyDescent="0.2">
      <c r="C201" s="1"/>
      <c r="E201" s="1"/>
      <c r="G201" s="253" t="s">
        <v>8</v>
      </c>
      <c r="H201" s="253"/>
      <c r="I201" s="253" t="s">
        <v>10</v>
      </c>
      <c r="J201" s="253"/>
      <c r="K201" s="253" t="s">
        <v>9</v>
      </c>
      <c r="L201" s="253"/>
      <c r="M201" s="253" t="s">
        <v>118</v>
      </c>
      <c r="N201" s="253"/>
      <c r="O201" s="254" t="s">
        <v>119</v>
      </c>
      <c r="P201" s="255"/>
      <c r="Q201" s="253" t="s">
        <v>3</v>
      </c>
      <c r="R201" s="253"/>
      <c r="S201" s="253" t="s">
        <v>4</v>
      </c>
      <c r="T201" s="253"/>
      <c r="U201" s="253" t="s">
        <v>5</v>
      </c>
      <c r="V201" s="253"/>
      <c r="W201" s="254" t="s">
        <v>88</v>
      </c>
      <c r="X201" s="255"/>
      <c r="Y201" s="253" t="s">
        <v>12</v>
      </c>
      <c r="Z201" s="253"/>
    </row>
    <row r="202" spans="1:31" x14ac:dyDescent="0.2">
      <c r="A202" s="3" t="s">
        <v>87</v>
      </c>
      <c r="B202" s="8" t="s">
        <v>50</v>
      </c>
      <c r="C202" s="9" t="s">
        <v>2</v>
      </c>
      <c r="D202" s="43" t="s">
        <v>51</v>
      </c>
      <c r="E202" s="9" t="s">
        <v>32</v>
      </c>
      <c r="F202" s="9" t="s">
        <v>33</v>
      </c>
      <c r="G202" s="10" t="s">
        <v>0</v>
      </c>
      <c r="H202" s="10" t="s">
        <v>6</v>
      </c>
      <c r="I202" s="10" t="s">
        <v>0</v>
      </c>
      <c r="J202" s="10" t="s">
        <v>6</v>
      </c>
      <c r="K202" s="10" t="s">
        <v>0</v>
      </c>
      <c r="L202" s="10" t="s">
        <v>6</v>
      </c>
      <c r="M202" s="33" t="s">
        <v>0</v>
      </c>
      <c r="N202" s="33" t="s">
        <v>6</v>
      </c>
      <c r="O202" s="33" t="s">
        <v>0</v>
      </c>
      <c r="P202" s="33" t="s">
        <v>6</v>
      </c>
      <c r="Q202" s="10" t="s">
        <v>0</v>
      </c>
      <c r="R202" s="10" t="s">
        <v>6</v>
      </c>
      <c r="S202" s="10" t="s">
        <v>0</v>
      </c>
      <c r="T202" s="10" t="s">
        <v>6</v>
      </c>
      <c r="U202" s="10" t="s">
        <v>0</v>
      </c>
      <c r="V202" s="10" t="s">
        <v>6</v>
      </c>
      <c r="W202" s="33" t="s">
        <v>0</v>
      </c>
      <c r="X202" s="33" t="s">
        <v>6</v>
      </c>
      <c r="Y202" s="10" t="s">
        <v>0</v>
      </c>
      <c r="Z202" s="10" t="s">
        <v>6</v>
      </c>
      <c r="AA202" s="28" t="s">
        <v>1</v>
      </c>
    </row>
    <row r="203" spans="1:31" x14ac:dyDescent="0.2">
      <c r="A203" s="250" t="s">
        <v>406</v>
      </c>
      <c r="B203" s="128" t="s">
        <v>487</v>
      </c>
      <c r="C203" s="129" t="s">
        <v>500</v>
      </c>
      <c r="D203" s="130" t="s">
        <v>486</v>
      </c>
      <c r="E203" s="129" t="s">
        <v>37</v>
      </c>
      <c r="F203" s="144" t="s">
        <v>126</v>
      </c>
      <c r="G203" s="141"/>
      <c r="H203" s="131"/>
      <c r="I203" s="131"/>
      <c r="J203" s="131"/>
      <c r="K203" s="131"/>
      <c r="L203" s="131"/>
      <c r="M203" s="129"/>
      <c r="N203" s="129"/>
      <c r="O203" s="129"/>
      <c r="P203" s="129"/>
      <c r="Q203" s="131"/>
      <c r="R203" s="131"/>
      <c r="S203" s="131">
        <v>2</v>
      </c>
      <c r="T203" s="131">
        <v>3</v>
      </c>
      <c r="U203" s="131"/>
      <c r="V203" s="131"/>
      <c r="W203" s="129"/>
      <c r="X203" s="146"/>
      <c r="Y203" s="149">
        <f>G203+I203+K203+M203+O203+Q203+S203+U203+W203</f>
        <v>2</v>
      </c>
      <c r="Z203" s="132">
        <f>H203+J203+L203+N203+P203+R203+T203+V203+X203</f>
        <v>3</v>
      </c>
      <c r="AA203" s="152">
        <f>SUM(Y203:Z203)</f>
        <v>5</v>
      </c>
      <c r="AC203" s="154" t="s">
        <v>506</v>
      </c>
      <c r="AD203">
        <f>SUM(AA203)</f>
        <v>5</v>
      </c>
      <c r="AE203" s="236" t="s">
        <v>81</v>
      </c>
    </row>
    <row r="204" spans="1:31" x14ac:dyDescent="0.2">
      <c r="A204" s="251" t="s">
        <v>504</v>
      </c>
      <c r="B204" s="180" t="s">
        <v>432</v>
      </c>
      <c r="C204" s="181" t="s">
        <v>500</v>
      </c>
      <c r="D204" s="182" t="s">
        <v>431</v>
      </c>
      <c r="E204" s="181" t="s">
        <v>41</v>
      </c>
      <c r="F204" s="183" t="s">
        <v>126</v>
      </c>
      <c r="G204" s="184"/>
      <c r="H204" s="185"/>
      <c r="I204" s="185"/>
      <c r="J204" s="185"/>
      <c r="K204" s="185"/>
      <c r="L204" s="185"/>
      <c r="M204" s="181"/>
      <c r="N204" s="181"/>
      <c r="O204" s="181"/>
      <c r="P204" s="181"/>
      <c r="Q204" s="185"/>
      <c r="R204" s="185"/>
      <c r="S204" s="185">
        <v>2</v>
      </c>
      <c r="T204" s="185">
        <v>2</v>
      </c>
      <c r="U204" s="185"/>
      <c r="V204" s="185"/>
      <c r="W204" s="181"/>
      <c r="X204" s="186"/>
      <c r="Y204" s="150">
        <f t="shared" ref="Y204:Y213" si="23">G204+I204+K204+M204+O204+Q204+S204+U204+W204</f>
        <v>2</v>
      </c>
      <c r="Z204" s="135">
        <f t="shared" ref="Z204:Z213" si="24">H204+J204+L204+N204+P204+R204+T204+V204+X204</f>
        <v>2</v>
      </c>
      <c r="AA204" s="152">
        <f t="shared" ref="AA204:AA213" si="25">SUM(Y204:Z204)</f>
        <v>4</v>
      </c>
      <c r="AC204" s="154" t="s">
        <v>402</v>
      </c>
      <c r="AD204">
        <f t="shared" ref="AD204:AD213" si="26">SUM(AA204)</f>
        <v>4</v>
      </c>
      <c r="AE204" s="236" t="s">
        <v>82</v>
      </c>
    </row>
    <row r="205" spans="1:31" x14ac:dyDescent="0.2">
      <c r="A205" s="251" t="s">
        <v>411</v>
      </c>
      <c r="B205" s="180" t="s">
        <v>675</v>
      </c>
      <c r="C205" s="181" t="s">
        <v>500</v>
      </c>
      <c r="D205" s="182" t="s">
        <v>674</v>
      </c>
      <c r="E205" s="181" t="s">
        <v>40</v>
      </c>
      <c r="F205" s="183" t="s">
        <v>141</v>
      </c>
      <c r="G205" s="184"/>
      <c r="H205" s="185"/>
      <c r="I205" s="185"/>
      <c r="J205" s="185"/>
      <c r="K205" s="185"/>
      <c r="L205" s="185"/>
      <c r="M205" s="181"/>
      <c r="N205" s="181"/>
      <c r="O205" s="181"/>
      <c r="P205" s="181"/>
      <c r="Q205" s="185"/>
      <c r="R205" s="185"/>
      <c r="S205" s="185"/>
      <c r="T205" s="185">
        <v>2</v>
      </c>
      <c r="U205" s="185"/>
      <c r="V205" s="185"/>
      <c r="W205" s="181"/>
      <c r="X205" s="186"/>
      <c r="Y205" s="150">
        <f t="shared" si="23"/>
        <v>0</v>
      </c>
      <c r="Z205" s="135">
        <f t="shared" si="24"/>
        <v>2</v>
      </c>
      <c r="AA205" s="152">
        <f t="shared" si="25"/>
        <v>2</v>
      </c>
      <c r="AC205" s="154" t="s">
        <v>402</v>
      </c>
      <c r="AD205">
        <f t="shared" si="26"/>
        <v>2</v>
      </c>
      <c r="AE205" s="236" t="s">
        <v>84</v>
      </c>
    </row>
    <row r="206" spans="1:31" x14ac:dyDescent="0.2">
      <c r="A206" s="251" t="s">
        <v>505</v>
      </c>
      <c r="B206" s="180" t="s">
        <v>434</v>
      </c>
      <c r="C206" s="181" t="s">
        <v>500</v>
      </c>
      <c r="D206" s="182" t="s">
        <v>433</v>
      </c>
      <c r="E206" s="181" t="s">
        <v>488</v>
      </c>
      <c r="F206" s="183" t="s">
        <v>26</v>
      </c>
      <c r="G206" s="184"/>
      <c r="H206" s="185"/>
      <c r="I206" s="185"/>
      <c r="J206" s="185">
        <v>1</v>
      </c>
      <c r="K206" s="185"/>
      <c r="L206" s="185"/>
      <c r="M206" s="181"/>
      <c r="N206" s="181"/>
      <c r="O206" s="181"/>
      <c r="P206" s="181"/>
      <c r="Q206" s="185"/>
      <c r="R206" s="185"/>
      <c r="S206" s="185">
        <v>3</v>
      </c>
      <c r="T206" s="185">
        <v>7</v>
      </c>
      <c r="U206" s="185"/>
      <c r="V206" s="185"/>
      <c r="W206" s="181"/>
      <c r="X206" s="186"/>
      <c r="Y206" s="150">
        <f t="shared" si="23"/>
        <v>3</v>
      </c>
      <c r="Z206" s="135">
        <f t="shared" si="24"/>
        <v>8</v>
      </c>
      <c r="AA206" s="152">
        <f t="shared" si="25"/>
        <v>11</v>
      </c>
      <c r="AC206" s="154" t="s">
        <v>402</v>
      </c>
      <c r="AD206">
        <f t="shared" si="26"/>
        <v>11</v>
      </c>
      <c r="AE206" s="236" t="s">
        <v>83</v>
      </c>
    </row>
    <row r="207" spans="1:31" x14ac:dyDescent="0.2">
      <c r="A207" s="179">
        <v>111003</v>
      </c>
      <c r="B207" s="180" t="s">
        <v>436</v>
      </c>
      <c r="C207" s="181" t="s">
        <v>500</v>
      </c>
      <c r="D207" s="182" t="s">
        <v>435</v>
      </c>
      <c r="E207" s="181" t="s">
        <v>40</v>
      </c>
      <c r="F207" s="183" t="s">
        <v>150</v>
      </c>
      <c r="G207" s="184"/>
      <c r="H207" s="185"/>
      <c r="I207" s="185">
        <v>1</v>
      </c>
      <c r="J207" s="185"/>
      <c r="K207" s="185"/>
      <c r="L207" s="185"/>
      <c r="M207" s="181"/>
      <c r="N207" s="181"/>
      <c r="O207" s="181"/>
      <c r="P207" s="181"/>
      <c r="Q207" s="185"/>
      <c r="R207" s="185"/>
      <c r="S207" s="185">
        <v>4</v>
      </c>
      <c r="T207" s="185">
        <v>3</v>
      </c>
      <c r="U207" s="185">
        <v>2</v>
      </c>
      <c r="V207" s="185"/>
      <c r="W207" s="181"/>
      <c r="X207" s="186"/>
      <c r="Y207" s="150">
        <f t="shared" si="23"/>
        <v>7</v>
      </c>
      <c r="Z207" s="135">
        <f t="shared" si="24"/>
        <v>3</v>
      </c>
      <c r="AA207" s="152">
        <f t="shared" si="25"/>
        <v>10</v>
      </c>
      <c r="AC207" s="154" t="s">
        <v>107</v>
      </c>
      <c r="AD207">
        <f t="shared" si="26"/>
        <v>10</v>
      </c>
      <c r="AE207" s="65">
        <v>11</v>
      </c>
    </row>
    <row r="208" spans="1:31" x14ac:dyDescent="0.2">
      <c r="A208" s="179">
        <v>131314</v>
      </c>
      <c r="B208" s="180" t="s">
        <v>438</v>
      </c>
      <c r="C208" s="181" t="s">
        <v>500</v>
      </c>
      <c r="D208" s="182" t="s">
        <v>437</v>
      </c>
      <c r="E208" s="181" t="s">
        <v>489</v>
      </c>
      <c r="F208" s="183" t="s">
        <v>26</v>
      </c>
      <c r="G208" s="184"/>
      <c r="H208" s="185"/>
      <c r="I208" s="185"/>
      <c r="J208" s="185"/>
      <c r="K208" s="185"/>
      <c r="L208" s="185"/>
      <c r="M208" s="181"/>
      <c r="N208" s="181"/>
      <c r="O208" s="181"/>
      <c r="P208" s="181"/>
      <c r="Q208" s="185"/>
      <c r="R208" s="185"/>
      <c r="S208" s="185">
        <v>1</v>
      </c>
      <c r="T208" s="185"/>
      <c r="U208" s="185"/>
      <c r="V208" s="185"/>
      <c r="W208" s="181"/>
      <c r="X208" s="186"/>
      <c r="Y208" s="150">
        <f t="shared" si="23"/>
        <v>1</v>
      </c>
      <c r="Z208" s="135">
        <f t="shared" si="24"/>
        <v>0</v>
      </c>
      <c r="AA208" s="152">
        <f t="shared" si="25"/>
        <v>1</v>
      </c>
      <c r="AC208" s="154" t="s">
        <v>402</v>
      </c>
      <c r="AD208">
        <f t="shared" si="26"/>
        <v>1</v>
      </c>
      <c r="AE208" s="65">
        <v>13</v>
      </c>
    </row>
    <row r="209" spans="1:36" x14ac:dyDescent="0.2">
      <c r="A209" s="179">
        <v>140999</v>
      </c>
      <c r="B209" s="180" t="s">
        <v>677</v>
      </c>
      <c r="C209" s="181" t="s">
        <v>500</v>
      </c>
      <c r="D209" s="182" t="s">
        <v>676</v>
      </c>
      <c r="E209" s="181" t="s">
        <v>43</v>
      </c>
      <c r="F209" s="183" t="s">
        <v>158</v>
      </c>
      <c r="G209" s="184"/>
      <c r="H209" s="185"/>
      <c r="I209" s="185"/>
      <c r="J209" s="185"/>
      <c r="K209" s="185"/>
      <c r="L209" s="185"/>
      <c r="M209" s="181"/>
      <c r="N209" s="181"/>
      <c r="O209" s="181"/>
      <c r="P209" s="181"/>
      <c r="Q209" s="185"/>
      <c r="R209" s="185"/>
      <c r="S209" s="185"/>
      <c r="T209" s="185"/>
      <c r="U209" s="185"/>
      <c r="V209" s="185"/>
      <c r="W209" s="181">
        <v>1</v>
      </c>
      <c r="X209" s="186"/>
      <c r="Y209" s="150">
        <f t="shared" si="23"/>
        <v>1</v>
      </c>
      <c r="Z209" s="135">
        <f t="shared" si="24"/>
        <v>0</v>
      </c>
      <c r="AA209" s="152">
        <f t="shared" si="25"/>
        <v>1</v>
      </c>
      <c r="AC209" s="154" t="s">
        <v>402</v>
      </c>
      <c r="AD209">
        <f t="shared" si="26"/>
        <v>1</v>
      </c>
      <c r="AE209" s="65">
        <v>14</v>
      </c>
    </row>
    <row r="210" spans="1:36" x14ac:dyDescent="0.2">
      <c r="A210" s="179">
        <v>302401</v>
      </c>
      <c r="B210" s="180" t="s">
        <v>439</v>
      </c>
      <c r="C210" s="181" t="s">
        <v>500</v>
      </c>
      <c r="D210" s="182" t="s">
        <v>276</v>
      </c>
      <c r="E210" s="181" t="s">
        <v>40</v>
      </c>
      <c r="F210" s="183" t="s">
        <v>193</v>
      </c>
      <c r="G210" s="184"/>
      <c r="H210" s="185"/>
      <c r="I210" s="185">
        <v>1</v>
      </c>
      <c r="J210" s="185"/>
      <c r="K210" s="185"/>
      <c r="L210" s="185"/>
      <c r="M210" s="181"/>
      <c r="N210" s="181"/>
      <c r="O210" s="181"/>
      <c r="P210" s="181"/>
      <c r="Q210" s="185"/>
      <c r="R210" s="185"/>
      <c r="S210" s="185">
        <v>1</v>
      </c>
      <c r="T210" s="185">
        <v>1</v>
      </c>
      <c r="U210" s="185"/>
      <c r="V210" s="185"/>
      <c r="W210" s="181"/>
      <c r="X210" s="186"/>
      <c r="Y210" s="150">
        <f t="shared" si="23"/>
        <v>2</v>
      </c>
      <c r="Z210" s="135">
        <f t="shared" si="24"/>
        <v>1</v>
      </c>
      <c r="AA210" s="152">
        <f t="shared" si="25"/>
        <v>3</v>
      </c>
      <c r="AC210" s="154" t="s">
        <v>402</v>
      </c>
      <c r="AD210">
        <f t="shared" si="26"/>
        <v>3</v>
      </c>
      <c r="AE210" s="65">
        <v>30</v>
      </c>
    </row>
    <row r="211" spans="1:36" x14ac:dyDescent="0.2">
      <c r="A211" s="179">
        <v>400605</v>
      </c>
      <c r="B211" s="180" t="s">
        <v>491</v>
      </c>
      <c r="C211" s="181" t="s">
        <v>500</v>
      </c>
      <c r="D211" s="182" t="s">
        <v>490</v>
      </c>
      <c r="E211" s="181" t="s">
        <v>41</v>
      </c>
      <c r="F211" s="183" t="s">
        <v>126</v>
      </c>
      <c r="G211" s="184"/>
      <c r="H211" s="185"/>
      <c r="I211" s="185"/>
      <c r="J211" s="185"/>
      <c r="K211" s="185"/>
      <c r="L211" s="185"/>
      <c r="M211" s="181"/>
      <c r="N211" s="181">
        <v>1</v>
      </c>
      <c r="O211" s="181"/>
      <c r="P211" s="181"/>
      <c r="Q211" s="185"/>
      <c r="R211" s="185"/>
      <c r="S211" s="185">
        <v>1</v>
      </c>
      <c r="T211" s="185">
        <v>4</v>
      </c>
      <c r="U211" s="185">
        <v>2</v>
      </c>
      <c r="V211" s="185">
        <v>1</v>
      </c>
      <c r="W211" s="181"/>
      <c r="X211" s="186"/>
      <c r="Y211" s="150">
        <f>G211+I211+K211+M211+O211+Q211+S211+U211+W211</f>
        <v>3</v>
      </c>
      <c r="Z211" s="135">
        <f>H211+J211+L211+N211+P211+R211+T211+V211+X211</f>
        <v>6</v>
      </c>
      <c r="AA211" s="152">
        <f>SUM(Y211:Z211)</f>
        <v>9</v>
      </c>
      <c r="AC211" s="154" t="s">
        <v>402</v>
      </c>
      <c r="AD211">
        <f t="shared" ref="AD211" si="27">SUM(AA211)</f>
        <v>9</v>
      </c>
      <c r="AE211" s="65">
        <v>40</v>
      </c>
    </row>
    <row r="212" spans="1:36" x14ac:dyDescent="0.2">
      <c r="A212" s="179">
        <v>430303</v>
      </c>
      <c r="B212" s="180" t="s">
        <v>441</v>
      </c>
      <c r="C212" s="181" t="s">
        <v>500</v>
      </c>
      <c r="D212" s="182" t="s">
        <v>440</v>
      </c>
      <c r="E212" s="181" t="s">
        <v>40</v>
      </c>
      <c r="F212" s="183" t="s">
        <v>150</v>
      </c>
      <c r="G212" s="184">
        <v>1</v>
      </c>
      <c r="H212" s="185"/>
      <c r="I212" s="185">
        <v>1</v>
      </c>
      <c r="J212" s="185"/>
      <c r="K212" s="185"/>
      <c r="L212" s="185"/>
      <c r="M212" s="181">
        <v>1</v>
      </c>
      <c r="N212" s="181"/>
      <c r="O212" s="181"/>
      <c r="P212" s="181"/>
      <c r="Q212" s="185"/>
      <c r="R212" s="185">
        <v>1</v>
      </c>
      <c r="S212" s="185">
        <v>5</v>
      </c>
      <c r="T212" s="185">
        <v>3</v>
      </c>
      <c r="U212" s="185"/>
      <c r="V212" s="185"/>
      <c r="W212" s="181">
        <v>1</v>
      </c>
      <c r="X212" s="186"/>
      <c r="Y212" s="150">
        <f t="shared" si="23"/>
        <v>9</v>
      </c>
      <c r="Z212" s="135">
        <f t="shared" si="24"/>
        <v>4</v>
      </c>
      <c r="AA212" s="152">
        <f t="shared" si="25"/>
        <v>13</v>
      </c>
      <c r="AC212" s="154" t="s">
        <v>402</v>
      </c>
      <c r="AD212">
        <f t="shared" si="26"/>
        <v>13</v>
      </c>
      <c r="AE212" s="65">
        <v>43</v>
      </c>
    </row>
    <row r="213" spans="1:36" x14ac:dyDescent="0.2">
      <c r="A213" s="179">
        <v>450702</v>
      </c>
      <c r="B213" s="180" t="s">
        <v>278</v>
      </c>
      <c r="C213" s="181" t="s">
        <v>500</v>
      </c>
      <c r="D213" s="182" t="s">
        <v>277</v>
      </c>
      <c r="E213" s="181" t="s">
        <v>41</v>
      </c>
      <c r="F213" s="183" t="s">
        <v>126</v>
      </c>
      <c r="G213" s="184">
        <v>2</v>
      </c>
      <c r="H213" s="185">
        <v>1</v>
      </c>
      <c r="I213" s="185"/>
      <c r="J213" s="185"/>
      <c r="K213" s="185"/>
      <c r="L213" s="185"/>
      <c r="M213" s="181"/>
      <c r="N213" s="181"/>
      <c r="O213" s="181"/>
      <c r="P213" s="181"/>
      <c r="Q213" s="185"/>
      <c r="R213" s="185"/>
      <c r="S213" s="185">
        <v>5</v>
      </c>
      <c r="T213" s="185">
        <v>4</v>
      </c>
      <c r="U213" s="185"/>
      <c r="V213" s="185"/>
      <c r="W213" s="181"/>
      <c r="X213" s="186"/>
      <c r="Y213" s="150">
        <f t="shared" si="23"/>
        <v>7</v>
      </c>
      <c r="Z213" s="135">
        <f t="shared" si="24"/>
        <v>5</v>
      </c>
      <c r="AA213" s="152">
        <f t="shared" si="25"/>
        <v>12</v>
      </c>
      <c r="AC213" s="154" t="s">
        <v>402</v>
      </c>
      <c r="AD213">
        <f t="shared" si="26"/>
        <v>12</v>
      </c>
      <c r="AE213" s="65">
        <v>45</v>
      </c>
    </row>
    <row r="214" spans="1:36" x14ac:dyDescent="0.2">
      <c r="A214" s="179">
        <v>513801</v>
      </c>
      <c r="B214" s="180" t="s">
        <v>443</v>
      </c>
      <c r="C214" s="181" t="s">
        <v>500</v>
      </c>
      <c r="D214" s="182" t="s">
        <v>442</v>
      </c>
      <c r="E214" s="181" t="s">
        <v>45</v>
      </c>
      <c r="F214" s="183" t="s">
        <v>257</v>
      </c>
      <c r="G214" s="184"/>
      <c r="H214" s="185"/>
      <c r="I214" s="185"/>
      <c r="J214" s="185"/>
      <c r="K214" s="185"/>
      <c r="L214" s="185"/>
      <c r="M214" s="181"/>
      <c r="N214" s="181">
        <v>1</v>
      </c>
      <c r="O214" s="181"/>
      <c r="P214" s="181"/>
      <c r="Q214" s="185"/>
      <c r="R214" s="185"/>
      <c r="S214" s="185">
        <v>1</v>
      </c>
      <c r="T214" s="185">
        <v>1</v>
      </c>
      <c r="U214" s="185"/>
      <c r="V214" s="185"/>
      <c r="W214" s="181"/>
      <c r="X214" s="186"/>
      <c r="Y214" s="150">
        <f t="shared" ref="Y214" si="28">G214+I214+K214+M214+O214+Q214+S214+U214+W214</f>
        <v>1</v>
      </c>
      <c r="Z214" s="135">
        <f t="shared" ref="Z214" si="29">H214+J214+L214+N214+P214+R214+T214+V214+X214</f>
        <v>2</v>
      </c>
      <c r="AA214" s="152">
        <f t="shared" ref="AA214" si="30">SUM(Y214:Z214)</f>
        <v>3</v>
      </c>
      <c r="AC214" s="154" t="s">
        <v>402</v>
      </c>
      <c r="AD214">
        <f t="shared" ref="AD214" si="31">SUM(AA214)</f>
        <v>3</v>
      </c>
      <c r="AE214" s="65">
        <v>51</v>
      </c>
    </row>
    <row r="215" spans="1:36" x14ac:dyDescent="0.2">
      <c r="A215" s="133">
        <v>513818</v>
      </c>
      <c r="B215" s="48" t="s">
        <v>679</v>
      </c>
      <c r="C215" s="55" t="s">
        <v>500</v>
      </c>
      <c r="D215" s="118" t="s">
        <v>678</v>
      </c>
      <c r="E215" s="55" t="s">
        <v>45</v>
      </c>
      <c r="F215" s="145" t="s">
        <v>257</v>
      </c>
      <c r="G215" s="142"/>
      <c r="H215" s="134"/>
      <c r="I215" s="134"/>
      <c r="J215" s="134"/>
      <c r="K215" s="134"/>
      <c r="L215" s="134"/>
      <c r="M215" s="55"/>
      <c r="N215" s="55"/>
      <c r="O215" s="55"/>
      <c r="P215" s="55"/>
      <c r="Q215" s="134"/>
      <c r="R215" s="134"/>
      <c r="S215" s="134"/>
      <c r="T215" s="134">
        <v>1</v>
      </c>
      <c r="U215" s="134"/>
      <c r="V215" s="134"/>
      <c r="W215" s="55"/>
      <c r="X215" s="147"/>
      <c r="Y215" s="150">
        <f t="shared" ref="Y215:Z217" si="32">G215+I215+K215+M215+O215+Q215+S215+U215+W215</f>
        <v>0</v>
      </c>
      <c r="Z215" s="135">
        <f t="shared" si="32"/>
        <v>1</v>
      </c>
      <c r="AA215" s="152">
        <f>SUM(Y215:Z215)</f>
        <v>1</v>
      </c>
      <c r="AC215" s="154" t="s">
        <v>402</v>
      </c>
      <c r="AD215">
        <f>SUM(AA215)</f>
        <v>1</v>
      </c>
      <c r="AE215" s="65">
        <v>51</v>
      </c>
    </row>
    <row r="216" spans="1:36" x14ac:dyDescent="0.2">
      <c r="A216" s="178">
        <v>521001</v>
      </c>
      <c r="B216" s="48" t="s">
        <v>445</v>
      </c>
      <c r="C216" s="55" t="s">
        <v>500</v>
      </c>
      <c r="D216" s="118" t="s">
        <v>444</v>
      </c>
      <c r="E216" s="55" t="s">
        <v>122</v>
      </c>
      <c r="F216" s="239"/>
      <c r="G216" s="142"/>
      <c r="H216" s="134">
        <v>1</v>
      </c>
      <c r="I216" s="134">
        <v>1</v>
      </c>
      <c r="J216" s="134">
        <v>4</v>
      </c>
      <c r="K216" s="134"/>
      <c r="L216" s="134"/>
      <c r="M216" s="55"/>
      <c r="N216" s="134">
        <v>1</v>
      </c>
      <c r="O216" s="55"/>
      <c r="P216" s="55"/>
      <c r="Q216" s="134"/>
      <c r="R216" s="134">
        <v>4</v>
      </c>
      <c r="S216" s="134">
        <v>3</v>
      </c>
      <c r="T216" s="134">
        <v>5</v>
      </c>
      <c r="U216" s="134">
        <v>1</v>
      </c>
      <c r="V216" s="134">
        <v>1</v>
      </c>
      <c r="W216" s="55"/>
      <c r="X216" s="147"/>
      <c r="Y216" s="150">
        <f t="shared" si="32"/>
        <v>5</v>
      </c>
      <c r="Z216" s="135">
        <f t="shared" si="32"/>
        <v>16</v>
      </c>
      <c r="AA216" s="152">
        <f>SUM(Y216:Z216)</f>
        <v>21</v>
      </c>
      <c r="AC216" s="154" t="s">
        <v>402</v>
      </c>
      <c r="AD216">
        <f>SUM(AA216)</f>
        <v>21</v>
      </c>
      <c r="AE216" s="65">
        <v>52</v>
      </c>
    </row>
    <row r="217" spans="1:36" s="19" customFormat="1" x14ac:dyDescent="0.2">
      <c r="A217" s="136">
        <v>521004</v>
      </c>
      <c r="B217" s="137" t="s">
        <v>447</v>
      </c>
      <c r="C217" s="138" t="s">
        <v>500</v>
      </c>
      <c r="D217" s="137" t="s">
        <v>446</v>
      </c>
      <c r="E217" s="139" t="s">
        <v>122</v>
      </c>
      <c r="F217" s="238"/>
      <c r="G217" s="143"/>
      <c r="H217" s="137"/>
      <c r="I217" s="137"/>
      <c r="J217" s="137">
        <v>1</v>
      </c>
      <c r="K217" s="137"/>
      <c r="L217" s="137"/>
      <c r="M217" s="137"/>
      <c r="N217" s="137"/>
      <c r="O217" s="137"/>
      <c r="P217" s="137"/>
      <c r="Q217" s="137"/>
      <c r="R217" s="137"/>
      <c r="S217" s="137"/>
      <c r="T217" s="137">
        <v>1</v>
      </c>
      <c r="U217" s="137"/>
      <c r="V217" s="137"/>
      <c r="W217" s="137"/>
      <c r="X217" s="148"/>
      <c r="Y217" s="151">
        <f t="shared" si="32"/>
        <v>0</v>
      </c>
      <c r="Z217" s="140">
        <f t="shared" si="32"/>
        <v>2</v>
      </c>
      <c r="AA217" s="153">
        <f>SUM(Y217:Z217)</f>
        <v>2</v>
      </c>
      <c r="AC217" s="165" t="s">
        <v>402</v>
      </c>
      <c r="AD217" s="163">
        <f>SUM(AA217)</f>
        <v>2</v>
      </c>
      <c r="AE217" s="164">
        <v>52</v>
      </c>
    </row>
    <row r="218" spans="1:36" s="19" customFormat="1" x14ac:dyDescent="0.2">
      <c r="A218" s="42" t="s">
        <v>1</v>
      </c>
      <c r="C218" s="44"/>
      <c r="G218" s="19">
        <f>SUM(G203:G217)</f>
        <v>3</v>
      </c>
      <c r="H218" s="19">
        <f t="shared" ref="H218:AA218" si="33">SUM(H203:H217)</f>
        <v>2</v>
      </c>
      <c r="I218" s="19">
        <f t="shared" si="33"/>
        <v>4</v>
      </c>
      <c r="J218" s="19">
        <f t="shared" si="33"/>
        <v>6</v>
      </c>
      <c r="K218" s="19">
        <f t="shared" si="33"/>
        <v>0</v>
      </c>
      <c r="L218" s="19">
        <f t="shared" si="33"/>
        <v>0</v>
      </c>
      <c r="M218" s="19">
        <f t="shared" si="33"/>
        <v>1</v>
      </c>
      <c r="N218" s="19">
        <f t="shared" si="33"/>
        <v>3</v>
      </c>
      <c r="O218" s="19">
        <f t="shared" si="33"/>
        <v>0</v>
      </c>
      <c r="P218" s="19">
        <f t="shared" si="33"/>
        <v>0</v>
      </c>
      <c r="Q218" s="19">
        <f t="shared" si="33"/>
        <v>0</v>
      </c>
      <c r="R218" s="19">
        <f t="shared" si="33"/>
        <v>5</v>
      </c>
      <c r="S218" s="19">
        <f t="shared" si="33"/>
        <v>28</v>
      </c>
      <c r="T218" s="19">
        <f t="shared" si="33"/>
        <v>37</v>
      </c>
      <c r="U218" s="19">
        <f t="shared" si="33"/>
        <v>5</v>
      </c>
      <c r="V218" s="19">
        <f t="shared" si="33"/>
        <v>2</v>
      </c>
      <c r="W218" s="19">
        <f t="shared" si="33"/>
        <v>2</v>
      </c>
      <c r="X218" s="19">
        <f t="shared" si="33"/>
        <v>0</v>
      </c>
      <c r="Y218" s="19">
        <f t="shared" si="33"/>
        <v>43</v>
      </c>
      <c r="Z218" s="19">
        <f t="shared" si="33"/>
        <v>55</v>
      </c>
      <c r="AA218" s="19">
        <f t="shared" si="33"/>
        <v>98</v>
      </c>
      <c r="AC218" s="20"/>
      <c r="AD218" s="50">
        <f>SUM(AD203:AD217)</f>
        <v>98</v>
      </c>
      <c r="AE218" s="84"/>
    </row>
    <row r="219" spans="1:36" s="19" customFormat="1" x14ac:dyDescent="0.2">
      <c r="A219" s="51"/>
      <c r="C219" s="44"/>
      <c r="AC219" s="20"/>
      <c r="AE219" s="84"/>
    </row>
    <row r="220" spans="1:36" s="19" customFormat="1" x14ac:dyDescent="0.2">
      <c r="A220" s="51"/>
      <c r="C220" s="44"/>
      <c r="AC220" s="20"/>
      <c r="AE220" s="84"/>
    </row>
    <row r="221" spans="1:36" s="19" customFormat="1" x14ac:dyDescent="0.2">
      <c r="A221" s="51"/>
      <c r="C221" s="18"/>
      <c r="D221" s="42"/>
      <c r="E221" s="20"/>
      <c r="F221" s="20"/>
      <c r="AC221" s="20"/>
      <c r="AE221" s="84"/>
    </row>
    <row r="222" spans="1:36" x14ac:dyDescent="0.2">
      <c r="AC222" s="20"/>
      <c r="AD222" s="19"/>
      <c r="AE222" s="84"/>
      <c r="AF222" s="19"/>
      <c r="AG222" s="19"/>
      <c r="AH222" s="19"/>
      <c r="AI222" s="19"/>
      <c r="AJ222" s="19"/>
    </row>
    <row r="223" spans="1:36" x14ac:dyDescent="0.2">
      <c r="A223" s="52"/>
    </row>
    <row r="228" spans="2:28" x14ac:dyDescent="0.2">
      <c r="B228" s="2" t="s">
        <v>7</v>
      </c>
    </row>
    <row r="229" spans="2:28" x14ac:dyDescent="0.2">
      <c r="B229" s="2" t="s">
        <v>420</v>
      </c>
    </row>
    <row r="230" spans="2:28" x14ac:dyDescent="0.2">
      <c r="B230" s="2" t="s">
        <v>664</v>
      </c>
      <c r="C230" s="30"/>
    </row>
    <row r="231" spans="2:28" x14ac:dyDescent="0.2">
      <c r="G231" s="253" t="s">
        <v>8</v>
      </c>
      <c r="H231" s="253"/>
      <c r="I231" s="253" t="s">
        <v>10</v>
      </c>
      <c r="J231" s="253"/>
      <c r="K231" s="253" t="s">
        <v>9</v>
      </c>
      <c r="L231" s="253"/>
      <c r="M231" s="253" t="s">
        <v>118</v>
      </c>
      <c r="N231" s="253"/>
      <c r="O231" s="254" t="s">
        <v>119</v>
      </c>
      <c r="P231" s="255"/>
      <c r="Q231" s="253" t="s">
        <v>3</v>
      </c>
      <c r="R231" s="253"/>
      <c r="S231" s="253" t="s">
        <v>4</v>
      </c>
      <c r="T231" s="253"/>
      <c r="U231" s="253" t="s">
        <v>5</v>
      </c>
      <c r="V231" s="253"/>
      <c r="W231" s="254" t="s">
        <v>88</v>
      </c>
      <c r="X231" s="255"/>
      <c r="Y231" s="253" t="s">
        <v>12</v>
      </c>
      <c r="Z231" s="253"/>
    </row>
    <row r="232" spans="2:28" x14ac:dyDescent="0.2">
      <c r="G232" s="10" t="s">
        <v>0</v>
      </c>
      <c r="H232" s="10" t="s">
        <v>6</v>
      </c>
      <c r="I232" s="10" t="s">
        <v>0</v>
      </c>
      <c r="J232" s="10" t="s">
        <v>6</v>
      </c>
      <c r="K232" s="10" t="s">
        <v>0</v>
      </c>
      <c r="L232" s="10" t="s">
        <v>6</v>
      </c>
      <c r="M232" s="33" t="s">
        <v>0</v>
      </c>
      <c r="N232" s="33" t="s">
        <v>6</v>
      </c>
      <c r="O232" s="33" t="s">
        <v>0</v>
      </c>
      <c r="P232" s="33" t="s">
        <v>6</v>
      </c>
      <c r="Q232" s="10" t="s">
        <v>0</v>
      </c>
      <c r="R232" s="10" t="s">
        <v>6</v>
      </c>
      <c r="S232" s="10" t="s">
        <v>0</v>
      </c>
      <c r="T232" s="10" t="s">
        <v>6</v>
      </c>
      <c r="U232" s="10" t="s">
        <v>0</v>
      </c>
      <c r="V232" s="10" t="s">
        <v>6</v>
      </c>
      <c r="W232" s="33" t="s">
        <v>0</v>
      </c>
      <c r="X232" s="33" t="s">
        <v>6</v>
      </c>
      <c r="Y232" s="10" t="s">
        <v>0</v>
      </c>
      <c r="Z232" s="10" t="s">
        <v>6</v>
      </c>
      <c r="AA232" s="28" t="s">
        <v>1</v>
      </c>
      <c r="AB232" s="19"/>
    </row>
    <row r="233" spans="2:28" x14ac:dyDescent="0.2">
      <c r="C233" s="264" t="s">
        <v>13</v>
      </c>
      <c r="D233" s="265"/>
      <c r="E233" s="265"/>
      <c r="F233" s="266"/>
      <c r="G233" s="25">
        <f>G93</f>
        <v>25</v>
      </c>
      <c r="H233" s="79">
        <f t="shared" ref="H233:V233" si="34">H93</f>
        <v>32</v>
      </c>
      <c r="I233" s="25">
        <f t="shared" si="34"/>
        <v>64</v>
      </c>
      <c r="J233" s="13">
        <f t="shared" si="34"/>
        <v>72</v>
      </c>
      <c r="K233" s="47">
        <f t="shared" si="34"/>
        <v>0</v>
      </c>
      <c r="L233" s="79">
        <f t="shared" si="34"/>
        <v>4</v>
      </c>
      <c r="M233" s="25">
        <f t="shared" si="34"/>
        <v>45</v>
      </c>
      <c r="N233" s="13">
        <f t="shared" si="34"/>
        <v>73</v>
      </c>
      <c r="O233" s="25">
        <f>O93</f>
        <v>1</v>
      </c>
      <c r="P233" s="13">
        <f>P93</f>
        <v>1</v>
      </c>
      <c r="Q233" s="25">
        <f t="shared" si="34"/>
        <v>96</v>
      </c>
      <c r="R233" s="13">
        <f t="shared" si="34"/>
        <v>170</v>
      </c>
      <c r="S233" s="47">
        <f t="shared" si="34"/>
        <v>1047</v>
      </c>
      <c r="T233" s="79">
        <f t="shared" si="34"/>
        <v>1519</v>
      </c>
      <c r="U233" s="25">
        <f t="shared" si="34"/>
        <v>82</v>
      </c>
      <c r="V233" s="13">
        <f t="shared" si="34"/>
        <v>111</v>
      </c>
      <c r="W233" s="47">
        <f>W93</f>
        <v>34</v>
      </c>
      <c r="X233" s="13">
        <f>X93</f>
        <v>54</v>
      </c>
      <c r="Y233" s="25">
        <f t="shared" ref="Y233:Z237" si="35">G233+I233+K233+M233+O233+Q233+S233+U233+W233</f>
        <v>1394</v>
      </c>
      <c r="Z233" s="13">
        <f t="shared" si="35"/>
        <v>2036</v>
      </c>
      <c r="AA233">
        <f>SUM(Y233:Z233)</f>
        <v>3430</v>
      </c>
    </row>
    <row r="234" spans="2:28" x14ac:dyDescent="0.2">
      <c r="C234" s="258" t="s">
        <v>14</v>
      </c>
      <c r="D234" s="259"/>
      <c r="E234" s="259"/>
      <c r="F234" s="260"/>
      <c r="G234" s="26">
        <f>G152</f>
        <v>6</v>
      </c>
      <c r="H234" s="80">
        <f t="shared" ref="H234:V234" si="36">H152</f>
        <v>6</v>
      </c>
      <c r="I234" s="26">
        <f t="shared" si="36"/>
        <v>9</v>
      </c>
      <c r="J234" s="14">
        <f t="shared" si="36"/>
        <v>11</v>
      </c>
      <c r="K234" s="45">
        <f t="shared" si="36"/>
        <v>1</v>
      </c>
      <c r="L234" s="80">
        <f t="shared" si="36"/>
        <v>3</v>
      </c>
      <c r="M234" s="26">
        <f t="shared" si="36"/>
        <v>22</v>
      </c>
      <c r="N234" s="14">
        <f t="shared" si="36"/>
        <v>29</v>
      </c>
      <c r="O234" s="26">
        <f>O152</f>
        <v>0</v>
      </c>
      <c r="P234" s="14">
        <f>P152</f>
        <v>0</v>
      </c>
      <c r="Q234" s="26">
        <f t="shared" si="36"/>
        <v>3</v>
      </c>
      <c r="R234" s="14">
        <f t="shared" si="36"/>
        <v>9</v>
      </c>
      <c r="S234" s="45">
        <f t="shared" si="36"/>
        <v>165</v>
      </c>
      <c r="T234" s="80">
        <f t="shared" si="36"/>
        <v>265</v>
      </c>
      <c r="U234" s="26">
        <f t="shared" si="36"/>
        <v>15</v>
      </c>
      <c r="V234" s="14">
        <f t="shared" si="36"/>
        <v>31</v>
      </c>
      <c r="W234" s="45">
        <f>W152</f>
        <v>1</v>
      </c>
      <c r="X234" s="14">
        <f>X152</f>
        <v>5</v>
      </c>
      <c r="Y234" s="26">
        <f t="shared" si="35"/>
        <v>222</v>
      </c>
      <c r="Z234" s="14">
        <f t="shared" si="35"/>
        <v>359</v>
      </c>
      <c r="AA234">
        <f>SUM(Y234:Z234)</f>
        <v>581</v>
      </c>
    </row>
    <row r="235" spans="2:28" x14ac:dyDescent="0.2">
      <c r="C235" s="258" t="s">
        <v>15</v>
      </c>
      <c r="D235" s="259"/>
      <c r="E235" s="259"/>
      <c r="F235" s="260"/>
      <c r="G235" s="26">
        <f>G184</f>
        <v>8</v>
      </c>
      <c r="H235" s="80">
        <f t="shared" ref="H235:V235" si="37">H184</f>
        <v>4</v>
      </c>
      <c r="I235" s="26">
        <f t="shared" si="37"/>
        <v>4</v>
      </c>
      <c r="J235" s="14">
        <f t="shared" si="37"/>
        <v>5</v>
      </c>
      <c r="K235" s="45">
        <f t="shared" si="37"/>
        <v>0</v>
      </c>
      <c r="L235" s="80">
        <f t="shared" si="37"/>
        <v>0</v>
      </c>
      <c r="M235" s="26">
        <f t="shared" si="37"/>
        <v>12</v>
      </c>
      <c r="N235" s="14">
        <f t="shared" si="37"/>
        <v>4</v>
      </c>
      <c r="O235" s="26">
        <f>O184</f>
        <v>0</v>
      </c>
      <c r="P235" s="14">
        <f>P184</f>
        <v>0</v>
      </c>
      <c r="Q235" s="26">
        <f t="shared" si="37"/>
        <v>1</v>
      </c>
      <c r="R235" s="14">
        <f t="shared" si="37"/>
        <v>1</v>
      </c>
      <c r="S235" s="45">
        <f t="shared" si="37"/>
        <v>33</v>
      </c>
      <c r="T235" s="80">
        <f t="shared" si="37"/>
        <v>45</v>
      </c>
      <c r="U235" s="26">
        <f t="shared" si="37"/>
        <v>10</v>
      </c>
      <c r="V235" s="14">
        <f t="shared" si="37"/>
        <v>14</v>
      </c>
      <c r="W235" s="45">
        <f>W184</f>
        <v>0</v>
      </c>
      <c r="X235" s="14">
        <f>X184</f>
        <v>1</v>
      </c>
      <c r="Y235" s="26">
        <f t="shared" si="35"/>
        <v>68</v>
      </c>
      <c r="Z235" s="14">
        <f t="shared" si="35"/>
        <v>74</v>
      </c>
      <c r="AA235">
        <f>SUM(Y235:Z235)</f>
        <v>142</v>
      </c>
    </row>
    <row r="236" spans="2:28" x14ac:dyDescent="0.2">
      <c r="C236" s="258" t="s">
        <v>86</v>
      </c>
      <c r="D236" s="259"/>
      <c r="E236" s="259"/>
      <c r="F236" s="260"/>
      <c r="G236" s="26">
        <f>G194</f>
        <v>0</v>
      </c>
      <c r="H236" s="80">
        <f t="shared" ref="H236:V236" si="38">H194</f>
        <v>6</v>
      </c>
      <c r="I236" s="26">
        <f t="shared" si="38"/>
        <v>2</v>
      </c>
      <c r="J236" s="14">
        <f t="shared" si="38"/>
        <v>1</v>
      </c>
      <c r="K236" s="45">
        <f t="shared" si="38"/>
        <v>0</v>
      </c>
      <c r="L236" s="80">
        <f t="shared" si="38"/>
        <v>0</v>
      </c>
      <c r="M236" s="26">
        <f t="shared" si="38"/>
        <v>3</v>
      </c>
      <c r="N236" s="14">
        <f t="shared" si="38"/>
        <v>6</v>
      </c>
      <c r="O236" s="26">
        <f>O194</f>
        <v>0</v>
      </c>
      <c r="P236" s="14">
        <f>P194</f>
        <v>0</v>
      </c>
      <c r="Q236" s="26">
        <f t="shared" si="38"/>
        <v>1</v>
      </c>
      <c r="R236" s="14">
        <f t="shared" si="38"/>
        <v>5</v>
      </c>
      <c r="S236" s="45">
        <f t="shared" si="38"/>
        <v>32</v>
      </c>
      <c r="T236" s="80">
        <f t="shared" si="38"/>
        <v>54</v>
      </c>
      <c r="U236" s="26">
        <f t="shared" si="38"/>
        <v>3</v>
      </c>
      <c r="V236" s="14">
        <f t="shared" si="38"/>
        <v>10</v>
      </c>
      <c r="W236" s="45">
        <f>W194</f>
        <v>1</v>
      </c>
      <c r="X236" s="14">
        <f>X194</f>
        <v>3</v>
      </c>
      <c r="Y236" s="26">
        <f t="shared" si="35"/>
        <v>42</v>
      </c>
      <c r="Z236" s="14">
        <f t="shared" si="35"/>
        <v>85</v>
      </c>
      <c r="AA236">
        <f>SUM(Y236:Z236)</f>
        <v>127</v>
      </c>
    </row>
    <row r="237" spans="2:28" x14ac:dyDescent="0.2">
      <c r="C237" s="261" t="s">
        <v>35</v>
      </c>
      <c r="D237" s="262"/>
      <c r="E237" s="262"/>
      <c r="F237" s="263"/>
      <c r="G237" s="27">
        <f>G218</f>
        <v>3</v>
      </c>
      <c r="H237" s="81">
        <f t="shared" ref="H237:V237" si="39">H218</f>
        <v>2</v>
      </c>
      <c r="I237" s="27">
        <f t="shared" si="39"/>
        <v>4</v>
      </c>
      <c r="J237" s="17">
        <f t="shared" si="39"/>
        <v>6</v>
      </c>
      <c r="K237" s="46">
        <f t="shared" si="39"/>
        <v>0</v>
      </c>
      <c r="L237" s="81">
        <f t="shared" si="39"/>
        <v>0</v>
      </c>
      <c r="M237" s="27">
        <f t="shared" si="39"/>
        <v>1</v>
      </c>
      <c r="N237" s="17">
        <f t="shared" si="39"/>
        <v>3</v>
      </c>
      <c r="O237" s="27">
        <f>O218</f>
        <v>0</v>
      </c>
      <c r="P237" s="17">
        <f>P218</f>
        <v>0</v>
      </c>
      <c r="Q237" s="27">
        <f t="shared" si="39"/>
        <v>0</v>
      </c>
      <c r="R237" s="17">
        <f t="shared" si="39"/>
        <v>5</v>
      </c>
      <c r="S237" s="46">
        <f t="shared" si="39"/>
        <v>28</v>
      </c>
      <c r="T237" s="81">
        <f t="shared" si="39"/>
        <v>37</v>
      </c>
      <c r="U237" s="27">
        <f t="shared" si="39"/>
        <v>5</v>
      </c>
      <c r="V237" s="17">
        <f t="shared" si="39"/>
        <v>2</v>
      </c>
      <c r="W237" s="46">
        <f>W218</f>
        <v>2</v>
      </c>
      <c r="X237" s="17">
        <f>X218</f>
        <v>0</v>
      </c>
      <c r="Y237" s="27">
        <f t="shared" si="35"/>
        <v>43</v>
      </c>
      <c r="Z237" s="17">
        <f t="shared" si="35"/>
        <v>55</v>
      </c>
      <c r="AA237">
        <f>SUM(Y237:Z237)</f>
        <v>98</v>
      </c>
    </row>
    <row r="238" spans="2:28" x14ac:dyDescent="0.2">
      <c r="G238">
        <f>SUM(G233:G237)</f>
        <v>42</v>
      </c>
      <c r="H238">
        <f>SUM(H233:H237)</f>
        <v>50</v>
      </c>
      <c r="I238">
        <f t="shared" ref="I238:V238" si="40">SUM(I233:I237)</f>
        <v>83</v>
      </c>
      <c r="J238">
        <f t="shared" si="40"/>
        <v>95</v>
      </c>
      <c r="K238">
        <f t="shared" si="40"/>
        <v>1</v>
      </c>
      <c r="L238">
        <f t="shared" si="40"/>
        <v>7</v>
      </c>
      <c r="M238">
        <f t="shared" si="40"/>
        <v>83</v>
      </c>
      <c r="N238">
        <f t="shared" si="40"/>
        <v>115</v>
      </c>
      <c r="O238">
        <f>SUM(O233:O237)</f>
        <v>1</v>
      </c>
      <c r="P238">
        <f>SUM(P233:P237)</f>
        <v>1</v>
      </c>
      <c r="Q238">
        <f t="shared" si="40"/>
        <v>101</v>
      </c>
      <c r="R238">
        <f t="shared" si="40"/>
        <v>190</v>
      </c>
      <c r="S238">
        <f t="shared" si="40"/>
        <v>1305</v>
      </c>
      <c r="T238">
        <f t="shared" si="40"/>
        <v>1920</v>
      </c>
      <c r="U238">
        <f t="shared" si="40"/>
        <v>115</v>
      </c>
      <c r="V238">
        <f t="shared" si="40"/>
        <v>168</v>
      </c>
      <c r="W238">
        <f>SUM(W233:W237)</f>
        <v>38</v>
      </c>
      <c r="X238">
        <f>SUM(X233:X237)</f>
        <v>63</v>
      </c>
      <c r="Y238">
        <f>SUM(Y233:Y237)</f>
        <v>1769</v>
      </c>
      <c r="Z238">
        <f>SUM(Z233:Z237)</f>
        <v>2609</v>
      </c>
      <c r="AA238">
        <f>SUM(AA233:AA237)</f>
        <v>4378</v>
      </c>
    </row>
    <row r="241" spans="2:28" x14ac:dyDescent="0.2">
      <c r="B241" s="2" t="s">
        <v>7</v>
      </c>
    </row>
    <row r="242" spans="2:28" x14ac:dyDescent="0.2">
      <c r="B242" s="2" t="s">
        <v>421</v>
      </c>
    </row>
    <row r="243" spans="2:28" x14ac:dyDescent="0.2">
      <c r="B243" s="2" t="s">
        <v>664</v>
      </c>
      <c r="C243" s="30"/>
    </row>
    <row r="244" spans="2:28" x14ac:dyDescent="0.2">
      <c r="B244" s="2"/>
      <c r="C244" s="30"/>
    </row>
    <row r="245" spans="2:28" x14ac:dyDescent="0.2">
      <c r="C245" s="2" t="s">
        <v>13</v>
      </c>
      <c r="G245" s="253" t="s">
        <v>8</v>
      </c>
      <c r="H245" s="253"/>
      <c r="I245" s="253" t="s">
        <v>10</v>
      </c>
      <c r="J245" s="253"/>
      <c r="K245" s="253" t="s">
        <v>9</v>
      </c>
      <c r="L245" s="253"/>
      <c r="M245" s="253" t="s">
        <v>118</v>
      </c>
      <c r="N245" s="253"/>
      <c r="O245" s="254" t="s">
        <v>119</v>
      </c>
      <c r="P245" s="255"/>
      <c r="Q245" s="253" t="s">
        <v>3</v>
      </c>
      <c r="R245" s="253"/>
      <c r="S245" s="253" t="s">
        <v>4</v>
      </c>
      <c r="T245" s="253"/>
      <c r="U245" s="253" t="s">
        <v>5</v>
      </c>
      <c r="V245" s="253"/>
      <c r="W245" s="254" t="s">
        <v>88</v>
      </c>
      <c r="X245" s="255"/>
      <c r="Y245" s="253" t="s">
        <v>12</v>
      </c>
      <c r="Z245" s="253"/>
    </row>
    <row r="246" spans="2:28" x14ac:dyDescent="0.2">
      <c r="B246" s="2" t="s">
        <v>52</v>
      </c>
      <c r="E246" s="30" t="s">
        <v>53</v>
      </c>
      <c r="G246" s="24" t="s">
        <v>0</v>
      </c>
      <c r="H246" s="24" t="s">
        <v>6</v>
      </c>
      <c r="I246" s="24" t="s">
        <v>0</v>
      </c>
      <c r="J246" s="24" t="s">
        <v>6</v>
      </c>
      <c r="K246" s="24" t="s">
        <v>0</v>
      </c>
      <c r="L246" s="24" t="s">
        <v>6</v>
      </c>
      <c r="M246" s="33" t="s">
        <v>0</v>
      </c>
      <c r="N246" s="33" t="s">
        <v>6</v>
      </c>
      <c r="O246" s="33" t="s">
        <v>0</v>
      </c>
      <c r="P246" s="33" t="s">
        <v>6</v>
      </c>
      <c r="Q246" s="24" t="s">
        <v>0</v>
      </c>
      <c r="R246" s="24" t="s">
        <v>6</v>
      </c>
      <c r="S246" s="24" t="s">
        <v>0</v>
      </c>
      <c r="T246" s="24" t="s">
        <v>6</v>
      </c>
      <c r="U246" s="24" t="s">
        <v>0</v>
      </c>
      <c r="V246" s="24" t="s">
        <v>6</v>
      </c>
      <c r="W246" s="33" t="s">
        <v>0</v>
      </c>
      <c r="X246" s="33" t="s">
        <v>6</v>
      </c>
      <c r="Y246" s="24" t="s">
        <v>0</v>
      </c>
      <c r="Z246" s="24" t="s">
        <v>6</v>
      </c>
      <c r="AA246" s="28" t="s">
        <v>1</v>
      </c>
      <c r="AB246" s="19"/>
    </row>
    <row r="247" spans="2:28" x14ac:dyDescent="0.2">
      <c r="B247" s="267" t="s">
        <v>17</v>
      </c>
      <c r="C247" s="268"/>
      <c r="D247" s="269"/>
      <c r="E247" s="270" t="s">
        <v>16</v>
      </c>
      <c r="F247" s="271"/>
      <c r="G247" s="25">
        <f>SUMIF(E7:E92,"=AS",G7:G92)</f>
        <v>9</v>
      </c>
      <c r="H247" s="79">
        <f>SUMIF(E7:E92,"=AS",H7:H92)</f>
        <v>9</v>
      </c>
      <c r="I247" s="25">
        <f>SUMIF(E7:E92,"=AS",I7:I92)</f>
        <v>24</v>
      </c>
      <c r="J247" s="13">
        <f>SUMIF(E7:E92,"=AS",J7:J92)</f>
        <v>18</v>
      </c>
      <c r="K247" s="47">
        <f>SUMIF(E7:E92,"=AS",K7:K92)</f>
        <v>0</v>
      </c>
      <c r="L247" s="79">
        <f>SUMIF(E7:E92,"=AS",L7:L92)</f>
        <v>0</v>
      </c>
      <c r="M247" s="25">
        <f>SUMIF(E7:E92,"=AS",M7:M92)</f>
        <v>14</v>
      </c>
      <c r="N247" s="13">
        <f>SUMIF(E7:E92,"=AS",N7:N92)</f>
        <v>20</v>
      </c>
      <c r="O247" s="25">
        <f>SUMIF(E7:E92,"=AS",O7:O92)</f>
        <v>1</v>
      </c>
      <c r="P247" s="13">
        <f>SUMIF(E7:E92,"=AS",P7:P92)</f>
        <v>0</v>
      </c>
      <c r="Q247" s="25">
        <f>SUMIF(E7:E92,"=AS",Q7:Q92)</f>
        <v>32</v>
      </c>
      <c r="R247" s="13">
        <f>SUMIF(E7:E92,"=AS",R7:R92)</f>
        <v>45</v>
      </c>
      <c r="S247" s="47">
        <f>SUMIF(E7:E92,"=AS",S7:S92)</f>
        <v>389</v>
      </c>
      <c r="T247" s="79">
        <f>SUMIF(E7:E92,"=AS",T7:T92)</f>
        <v>337</v>
      </c>
      <c r="U247" s="25">
        <f>SUMIF(E7:E92,"=AS",U7:U92)</f>
        <v>36</v>
      </c>
      <c r="V247" s="13">
        <f>SUMIF(E7:E92,"=AS",V7:V92)</f>
        <v>23</v>
      </c>
      <c r="W247" s="47">
        <f>SUMIF(E7:E92,"=AS",W7:W92)</f>
        <v>20</v>
      </c>
      <c r="X247" s="13">
        <f>SUMIF(E7:E92,"=AS",X7:X92)</f>
        <v>13</v>
      </c>
      <c r="Y247" s="25">
        <f>G247+I247+K247+M247+O247+Q247+S247+U247+W247</f>
        <v>525</v>
      </c>
      <c r="Z247" s="13">
        <f t="shared" ref="Z247:Z257" si="41">H247+J247+L247+N247+P247+R247+T247+V247+X247</f>
        <v>465</v>
      </c>
      <c r="AA247">
        <f t="shared" ref="AA247:AA257" si="42">SUM(Y247:Z247)</f>
        <v>990</v>
      </c>
    </row>
    <row r="248" spans="2:28" x14ac:dyDescent="0.2">
      <c r="B248" s="272" t="s">
        <v>18</v>
      </c>
      <c r="C248" s="273"/>
      <c r="D248" s="274"/>
      <c r="E248" s="275" t="s">
        <v>30</v>
      </c>
      <c r="F248" s="276"/>
      <c r="G248" s="26">
        <f>SUMIF(E7:E92,"=BUS",G7:G92)</f>
        <v>11</v>
      </c>
      <c r="H248" s="80">
        <f>SUMIF(E7:E92,"=BUS",H7:H92)</f>
        <v>18</v>
      </c>
      <c r="I248" s="26">
        <f>SUMIF(E7:E92,"=BUS",I7:I92)</f>
        <v>11</v>
      </c>
      <c r="J248" s="14">
        <f>SUMIF(E7:E92,"=BUS",J7:J92)</f>
        <v>2</v>
      </c>
      <c r="K248" s="45">
        <f>SUMIF(E7:E92,"=BUS",K7:K92)</f>
        <v>0</v>
      </c>
      <c r="L248" s="80">
        <f>SUMIF(E7:E92,"=BUS",L7:L92)</f>
        <v>0</v>
      </c>
      <c r="M248" s="26">
        <f>SUMIF(E7:E92,"=BUS",M7:M92)</f>
        <v>5</v>
      </c>
      <c r="N248" s="14">
        <f>SUMIF(E7:E92,"=BUS",N7:N92)</f>
        <v>8</v>
      </c>
      <c r="O248" s="26">
        <f>SUMIF(E7:E92,"=BUS",O7:O92)</f>
        <v>0</v>
      </c>
      <c r="P248" s="14">
        <f>SUMIF(E7:E92,"=BUS",P7:P92)</f>
        <v>0</v>
      </c>
      <c r="Q248" s="26">
        <f>SUMIF(E7:E92,"=BUS",Q7:Q92)</f>
        <v>10</v>
      </c>
      <c r="R248" s="14">
        <f>SUMIF(E7:E92,"=BUS",R7:R92)</f>
        <v>13</v>
      </c>
      <c r="S248" s="45">
        <f>SUMIF(E7:E92,"=BUS",S7:S92)</f>
        <v>176</v>
      </c>
      <c r="T248" s="80">
        <f>SUMIF(E7:E92,"=BUS",T7:T92)</f>
        <v>151</v>
      </c>
      <c r="U248" s="26">
        <f>SUMIF(E7:E92,"=BUS",U7:U92)</f>
        <v>8</v>
      </c>
      <c r="V248" s="14">
        <f>SUMIF(E7:E92,"=BUS",V7:V92)</f>
        <v>10</v>
      </c>
      <c r="W248" s="45">
        <f>SUMIF(E7:E92,"=BUS",W7:W92)</f>
        <v>3</v>
      </c>
      <c r="X248" s="14">
        <f>SUMIF(E7:E92,"=BUS",X7:X92)</f>
        <v>6</v>
      </c>
      <c r="Y248" s="26">
        <f t="shared" ref="Y248:Y257" si="43">G248+I248+K248+M248+O248+Q248+S248+U248+W248</f>
        <v>224</v>
      </c>
      <c r="Z248" s="14">
        <f t="shared" si="41"/>
        <v>208</v>
      </c>
      <c r="AA248">
        <f t="shared" si="42"/>
        <v>432</v>
      </c>
    </row>
    <row r="249" spans="2:28" x14ac:dyDescent="0.2">
      <c r="B249" s="306" t="s">
        <v>659</v>
      </c>
      <c r="C249" s="307"/>
      <c r="D249" s="308"/>
      <c r="E249" s="275" t="s">
        <v>469</v>
      </c>
      <c r="F249" s="276"/>
      <c r="G249" s="26">
        <f>SUMIF(E7:E92,"=CEPS",G7:G92)</f>
        <v>0</v>
      </c>
      <c r="H249" s="80">
        <f>SUMIF(E7:E92,"=CEPS",H7:H92)</f>
        <v>0</v>
      </c>
      <c r="I249" s="26">
        <f>SUMIF(E7:E92,"=CEPS",I7:I92)</f>
        <v>1</v>
      </c>
      <c r="J249" s="14">
        <f>SUMIF(E7:E92,"=CEPS",J7:J92)</f>
        <v>0</v>
      </c>
      <c r="K249" s="45">
        <f>SUMIF(E7:E92,"=CEPS",K7:K92)</f>
        <v>0</v>
      </c>
      <c r="L249" s="80">
        <f>SUMIF(E7:E92,"=CEPS",L7:L92)</f>
        <v>0</v>
      </c>
      <c r="M249" s="26">
        <f>SUMIF(E7:E92,"=CEPS",M7:M92)</f>
        <v>0</v>
      </c>
      <c r="N249" s="14">
        <f>SUMIF(E7:E92,"=CEPS",N7:N92)</f>
        <v>2</v>
      </c>
      <c r="O249" s="26">
        <f>SUMIF(E7:E92,"=CEPS",O7:O92)</f>
        <v>0</v>
      </c>
      <c r="P249" s="14">
        <f>SUMIF(E7:E92,"=CEPS",P7:P92)</f>
        <v>0</v>
      </c>
      <c r="Q249" s="26">
        <f>SUMIF(E7:E92,"=CEPS",Q7:Q92)</f>
        <v>3</v>
      </c>
      <c r="R249" s="14">
        <f>SUMIF(E7:E92,"=CEPS",R7:R92)</f>
        <v>1</v>
      </c>
      <c r="S249" s="45">
        <f>SUMIF(E7:E92,"=CEPS",S7:S92)</f>
        <v>9</v>
      </c>
      <c r="T249" s="80">
        <f>SUMIF(E7:E92,"=CEPS",T7:T92)</f>
        <v>55</v>
      </c>
      <c r="U249" s="26">
        <f>SUMIF(E7:E92,"=CEPS",U7:U92)</f>
        <v>1</v>
      </c>
      <c r="V249" s="14">
        <f>SUMIF(E7:E92,"=CEPS",V7:V92)</f>
        <v>7</v>
      </c>
      <c r="W249" s="45">
        <f>SUMIF(E7:E92,"=CEPS",W7:W92)</f>
        <v>0</v>
      </c>
      <c r="X249" s="14">
        <f>SUMIF(E7:E92,"=CEPS",X7:X92)</f>
        <v>1</v>
      </c>
      <c r="Y249" s="26">
        <f t="shared" ref="Y249" si="44">G249+I249+K249+M249+O249+Q249+S249+U249+W249</f>
        <v>14</v>
      </c>
      <c r="Z249" s="14">
        <f t="shared" ref="Z249" si="45">H249+J249+L249+N249+P249+R249+T249+V249+X249</f>
        <v>66</v>
      </c>
      <c r="AA249">
        <f t="shared" ref="AA249" si="46">SUM(Y249:Z249)</f>
        <v>80</v>
      </c>
    </row>
    <row r="250" spans="2:28" x14ac:dyDescent="0.2">
      <c r="B250" s="272" t="s">
        <v>19</v>
      </c>
      <c r="C250" s="273"/>
      <c r="D250" s="274"/>
      <c r="E250" s="275" t="s">
        <v>38</v>
      </c>
      <c r="F250" s="276"/>
      <c r="G250" s="26">
        <f>SUMIF(E7:E92,"=ENGR",G7:G92)</f>
        <v>1</v>
      </c>
      <c r="H250" s="80">
        <f>SUMIF(E7:E92,"=ENGR",H7:H92)</f>
        <v>1</v>
      </c>
      <c r="I250" s="26">
        <f>SUMIF(E7:E92,"=ENGR",I7:I92)</f>
        <v>6</v>
      </c>
      <c r="J250" s="14">
        <f>SUMIF(E7:E92,"=ENGR",J7:J92)</f>
        <v>1</v>
      </c>
      <c r="K250" s="45">
        <f>SUMIF(E7:E92,"=ENGR",K7:K92)</f>
        <v>0</v>
      </c>
      <c r="L250" s="80">
        <f>SUMIF(E7:E92,"=ENGR",L7:L92)</f>
        <v>0</v>
      </c>
      <c r="M250" s="26">
        <f>SUMIF(E7:E92,"=ENGR",M7:M92)</f>
        <v>13</v>
      </c>
      <c r="N250" s="14">
        <f>SUMIF(E7:E92,"=ENGR",N7:N92)</f>
        <v>2</v>
      </c>
      <c r="O250" s="26">
        <f>SUMIF(E7:E92,"=ENGR",O7:O92)</f>
        <v>0</v>
      </c>
      <c r="P250" s="14">
        <f>SUMIF(E7:E92,"=ENGR",P7:P92)</f>
        <v>0</v>
      </c>
      <c r="Q250" s="26">
        <f>SUMIF(E7:E92,"=ENGR",Q7:Q92)</f>
        <v>18</v>
      </c>
      <c r="R250" s="14">
        <f>SUMIF(E7:E92,"=ENGR",R7:R92)</f>
        <v>3</v>
      </c>
      <c r="S250" s="45">
        <f>SUMIF(E7:E92,"=ENGR",S7:S92)</f>
        <v>206</v>
      </c>
      <c r="T250" s="80">
        <f>SUMIF(E7:E92,"=ENGR",T7:T92)</f>
        <v>45</v>
      </c>
      <c r="U250" s="26">
        <f>SUMIF(E7:E92,"=ENGR",U7:U92)</f>
        <v>7</v>
      </c>
      <c r="V250" s="14">
        <f>SUMIF(E7:E92,"=ENGR",V7:V92)</f>
        <v>1</v>
      </c>
      <c r="W250" s="45">
        <f>SUMIF(E7:E92,"=ENGR",W7:W92)</f>
        <v>4</v>
      </c>
      <c r="X250" s="14">
        <f>SUMIF(E7:E92,"=ENGR",X7:X92)</f>
        <v>3</v>
      </c>
      <c r="Y250" s="26">
        <f t="shared" si="43"/>
        <v>255</v>
      </c>
      <c r="Z250" s="14">
        <f t="shared" si="41"/>
        <v>56</v>
      </c>
      <c r="AA250">
        <f t="shared" si="42"/>
        <v>311</v>
      </c>
    </row>
    <row r="251" spans="2:28" x14ac:dyDescent="0.2">
      <c r="B251" s="272" t="s">
        <v>20</v>
      </c>
      <c r="C251" s="273"/>
      <c r="D251" s="274"/>
      <c r="E251" s="277" t="s">
        <v>37</v>
      </c>
      <c r="F251" s="278"/>
      <c r="G251" s="26">
        <f>SUMIF(E7:E92,"=ELSCI",G7:G92)</f>
        <v>2</v>
      </c>
      <c r="H251" s="80">
        <f>SUMIF(E7:E92,"=ELSCI",H7:H92)</f>
        <v>0</v>
      </c>
      <c r="I251" s="26">
        <f>SUMIF(E7:E92,"=ELSCI",I7:I92)</f>
        <v>4</v>
      </c>
      <c r="J251" s="14">
        <f>SUMIF(E7:E92,"=ELSCI",J7:J92)</f>
        <v>7</v>
      </c>
      <c r="K251" s="45">
        <f>SUMIF(E7:E92,"=ELSCI",K7:K92)</f>
        <v>0</v>
      </c>
      <c r="L251" s="80">
        <f>SUMIF(E7:E92,"=ELSCI",L7:L92)</f>
        <v>0</v>
      </c>
      <c r="M251" s="26">
        <f>SUMIF(E7:E92,"=ELSCI",M7:M92)</f>
        <v>6</v>
      </c>
      <c r="N251" s="14">
        <f>SUMIF(E7:E92,"=ELSCI",N7:N92)</f>
        <v>12</v>
      </c>
      <c r="O251" s="26">
        <f>SUMIF(E7:E92,"=ELSCI",O7:O92)</f>
        <v>0</v>
      </c>
      <c r="P251" s="14">
        <f>SUMIF(E7:E92,"=ELSCI",P7:P92)</f>
        <v>0</v>
      </c>
      <c r="Q251" s="26">
        <f>SUMIF(E7:E92,"=ELSCI",Q7:Q92)</f>
        <v>12</v>
      </c>
      <c r="R251" s="14">
        <f>SUMIF(E7:E92,"=ELSCI",R7:R92)</f>
        <v>30</v>
      </c>
      <c r="S251" s="45">
        <f>SUMIF(E7:E92,"=ELSCI",S7:S92)</f>
        <v>129</v>
      </c>
      <c r="T251" s="80">
        <f>SUMIF(E7:E92,"=ELSCI",T7:T92)</f>
        <v>187</v>
      </c>
      <c r="U251" s="26">
        <f>SUMIF(E7:E92,"=ELSCI",U7:U92)</f>
        <v>8</v>
      </c>
      <c r="V251" s="14">
        <f>SUMIF(E7:E92,"=ELSCI",V7:V92)</f>
        <v>14</v>
      </c>
      <c r="W251" s="45">
        <f>SUMIF(E7:E92,"=ELSCI",W7:W92)</f>
        <v>2</v>
      </c>
      <c r="X251" s="14">
        <f>SUMIF(E7:E92,"=ELSCI",X7:X92)</f>
        <v>14</v>
      </c>
      <c r="Y251" s="26">
        <f t="shared" si="43"/>
        <v>163</v>
      </c>
      <c r="Z251" s="14">
        <f t="shared" si="41"/>
        <v>264</v>
      </c>
      <c r="AA251">
        <f t="shared" si="42"/>
        <v>427</v>
      </c>
    </row>
    <row r="252" spans="2:28" x14ac:dyDescent="0.2">
      <c r="B252" s="306" t="s">
        <v>658</v>
      </c>
      <c r="C252" s="273"/>
      <c r="D252" s="274"/>
      <c r="E252" s="277" t="s">
        <v>473</v>
      </c>
      <c r="F252" s="278"/>
      <c r="G252" s="26">
        <f>SUMIF(E7:E92,"=CHS",G7:G92)</f>
        <v>0</v>
      </c>
      <c r="H252" s="80">
        <f>SUMIF(E7:E92,"=CHS",H7:H92)</f>
        <v>4</v>
      </c>
      <c r="I252" s="26">
        <f>SUMIF(E7:E92,"=CHS",I7:I92)</f>
        <v>13</v>
      </c>
      <c r="J252" s="14">
        <f>SUMIF(E7:E92,"=CHS",J7:J92)</f>
        <v>30</v>
      </c>
      <c r="K252" s="45">
        <f>SUMIF(E7:E92,"=CHS",K7:K92)</f>
        <v>0</v>
      </c>
      <c r="L252" s="80">
        <f>SUMIF(E7:E92,"=CHS",L7:L92)</f>
        <v>2</v>
      </c>
      <c r="M252" s="26">
        <f>SUMIF(E7:E92,"=CHS",M7:M92)</f>
        <v>6</v>
      </c>
      <c r="N252" s="14">
        <f>SUMIF(E7:E92,"=CHS",N7:N92)</f>
        <v>16</v>
      </c>
      <c r="O252" s="26">
        <f>SUMIF(E7:E92,"=CHS",O7:O92)</f>
        <v>0</v>
      </c>
      <c r="P252" s="14">
        <f>SUMIF(E7:E92,"=CHS",P7:P92)</f>
        <v>0</v>
      </c>
      <c r="Q252" s="26">
        <f>SUMIF(E7:E92,"=CHS",Q7:Q92)</f>
        <v>16</v>
      </c>
      <c r="R252" s="14">
        <f>SUMIF(E7:E92,"=CHS",R7:R92)</f>
        <v>63</v>
      </c>
      <c r="S252" s="45">
        <f>SUMIF(E7:E92,"=CHS",S7:S92)</f>
        <v>98</v>
      </c>
      <c r="T252" s="80">
        <f>SUMIF(E7:E92,"=CHS",T7:T92)</f>
        <v>444</v>
      </c>
      <c r="U252" s="26">
        <f>SUMIF(E7:E92,"=CHS",U7:U92)</f>
        <v>16</v>
      </c>
      <c r="V252" s="14">
        <f>SUMIF(E7:E92,"=CHS",V7:V92)</f>
        <v>30</v>
      </c>
      <c r="W252" s="45">
        <f>SUMIF(E7:E92,"=CHS",W7:W92)</f>
        <v>5</v>
      </c>
      <c r="X252" s="14">
        <f>SUMIF(E7:E92,"=CHS",X7:X92)</f>
        <v>9</v>
      </c>
      <c r="Y252" s="26">
        <f t="shared" si="43"/>
        <v>154</v>
      </c>
      <c r="Z252" s="14">
        <f t="shared" si="41"/>
        <v>598</v>
      </c>
      <c r="AA252">
        <f t="shared" si="42"/>
        <v>752</v>
      </c>
    </row>
    <row r="253" spans="2:28" x14ac:dyDescent="0.2">
      <c r="B253" s="272" t="s">
        <v>22</v>
      </c>
      <c r="C253" s="273"/>
      <c r="D253" s="274"/>
      <c r="E253" s="277" t="s">
        <v>39</v>
      </c>
      <c r="F253" s="278"/>
      <c r="G253" s="26">
        <f>SUMIF(E7:E92,"=NURS",G7:G92)</f>
        <v>0</v>
      </c>
      <c r="H253" s="80">
        <f>SUMIF(E7:E92,"=NURS",H7:H92)</f>
        <v>0</v>
      </c>
      <c r="I253" s="26">
        <f>SUMIF(E7:E92,"=NURS",I7:I92)</f>
        <v>1</v>
      </c>
      <c r="J253" s="14">
        <f>SUMIF(E7:E92,"=NURS",J7:J92)</f>
        <v>3</v>
      </c>
      <c r="K253" s="45">
        <f>SUMIF(E7:E92,"=NURS",K7:K92)</f>
        <v>0</v>
      </c>
      <c r="L253" s="80">
        <f>SUMIF(E7:E92,"=NURS",L7:L92)</f>
        <v>0</v>
      </c>
      <c r="M253" s="26">
        <f>SUMIF(E7:E92,"=NURS",M7:M92)</f>
        <v>0</v>
      </c>
      <c r="N253" s="14">
        <f>SUMIF(E7:E92,"=NURS",N7:N92)</f>
        <v>3</v>
      </c>
      <c r="O253" s="26">
        <f>SUMIF(E7:E92,"=NURS",O7:O92)</f>
        <v>0</v>
      </c>
      <c r="P253" s="14">
        <f>SUMIF(E7:E92,"=NURS",P7:P92)</f>
        <v>0</v>
      </c>
      <c r="Q253" s="26">
        <f>SUMIF(E7:E92,"=NURS",Q7:Q92)</f>
        <v>3</v>
      </c>
      <c r="R253" s="14">
        <f>SUMIF(E7:E92,"=NURS",R7:R92)</f>
        <v>7</v>
      </c>
      <c r="S253" s="45">
        <f>SUMIF(E7:E92,"=NURS",S7:S92)</f>
        <v>14</v>
      </c>
      <c r="T253" s="80">
        <f>SUMIF(E7:E92,"=NURS",T7:T92)</f>
        <v>144</v>
      </c>
      <c r="U253" s="26">
        <f>SUMIF(E7:E92,"=NURS",U7:U92)</f>
        <v>1</v>
      </c>
      <c r="V253" s="14">
        <f>SUMIF(E7:E92,"=NURS",V7:V92)</f>
        <v>7</v>
      </c>
      <c r="W253" s="45">
        <f>SUMIF(E7:E92,"=NURS",W7:W92)</f>
        <v>0</v>
      </c>
      <c r="X253" s="14">
        <f>SUMIF(E7:E92,"=NURS",X7:X92)</f>
        <v>6</v>
      </c>
      <c r="Y253" s="26">
        <f t="shared" si="43"/>
        <v>19</v>
      </c>
      <c r="Z253" s="14">
        <f t="shared" si="41"/>
        <v>170</v>
      </c>
      <c r="AA253">
        <f t="shared" si="42"/>
        <v>189</v>
      </c>
    </row>
    <row r="254" spans="2:28" x14ac:dyDescent="0.2">
      <c r="B254" s="306" t="s">
        <v>716</v>
      </c>
      <c r="C254" s="273"/>
      <c r="D254" s="274"/>
      <c r="E254" s="277" t="s">
        <v>481</v>
      </c>
      <c r="F254" s="278"/>
      <c r="G254" s="26">
        <f>SUMIF(E7:E92,"=NURO",G7:G92)</f>
        <v>1</v>
      </c>
      <c r="H254" s="80">
        <f>SUMIF(E7:E92,"=NURO",H7:H92)</f>
        <v>0</v>
      </c>
      <c r="I254" s="26">
        <f>SUMIF(E7:E92,"=NURO",I7:I92)</f>
        <v>3</v>
      </c>
      <c r="J254" s="14">
        <f>SUMIF(E7:E92,"=NURO",J7:J92)</f>
        <v>10</v>
      </c>
      <c r="K254" s="45">
        <f>SUMIF(E7:E92,"=NURO",K7:K92)</f>
        <v>0</v>
      </c>
      <c r="L254" s="80">
        <f>SUMIF(E7:E92,"=NURO",L7:L92)</f>
        <v>2</v>
      </c>
      <c r="M254" s="26">
        <f>SUMIF(E7:E92,"=NURO",M7:M92)</f>
        <v>1</v>
      </c>
      <c r="N254" s="14">
        <f>SUMIF(E7:E92,"=NURO",N7:N92)</f>
        <v>6</v>
      </c>
      <c r="O254" s="26">
        <f>SUMIF(E7:E92,"=NURO",O7:O92)</f>
        <v>0</v>
      </c>
      <c r="P254" s="14">
        <f>SUMIF(E7:E92,"=NURO",P7:P92)</f>
        <v>1</v>
      </c>
      <c r="Q254" s="26">
        <f>SUMIF(E7:E92,"=NURO",Q7:Q92)</f>
        <v>1</v>
      </c>
      <c r="R254" s="14">
        <f>SUMIF(E7:E92,"=NURO",R7:R92)</f>
        <v>7</v>
      </c>
      <c r="S254" s="45">
        <f>SUMIF(E7:E92,"=NURO",S7:S92)</f>
        <v>12</v>
      </c>
      <c r="T254" s="80">
        <f>SUMIF(E7:E92,"=NURO",T7:T92)</f>
        <v>131</v>
      </c>
      <c r="U254" s="26">
        <f>SUMIF(E7:E92,"=NURO",U7:U92)</f>
        <v>2</v>
      </c>
      <c r="V254" s="14">
        <f>SUMIF(E7:E92,"=NURO",V7:V92)</f>
        <v>16</v>
      </c>
      <c r="W254" s="45">
        <f>SUMIF(E7:E92,"=NURO",W7:W92)</f>
        <v>0</v>
      </c>
      <c r="X254" s="14">
        <f>SUMIF(E7:E92,"=NURO",X7:X92)</f>
        <v>2</v>
      </c>
      <c r="Y254" s="26">
        <f t="shared" ref="Y254" si="47">G254+I254+K254+M254+O254+Q254+S254+U254+W254</f>
        <v>20</v>
      </c>
      <c r="Z254" s="14">
        <f t="shared" ref="Z254" si="48">H254+J254+L254+N254+P254+R254+T254+V254+X254</f>
        <v>175</v>
      </c>
      <c r="AA254">
        <f t="shared" ref="AA254" si="49">SUM(Y254:Z254)</f>
        <v>195</v>
      </c>
    </row>
    <row r="255" spans="2:28" x14ac:dyDescent="0.2">
      <c r="B255" s="272" t="s">
        <v>23</v>
      </c>
      <c r="C255" s="273"/>
      <c r="D255" s="274"/>
      <c r="E255" s="277" t="s">
        <v>28</v>
      </c>
      <c r="F255" s="278"/>
      <c r="G255" s="26">
        <f>SUMIF(E7:E92,"=OC",G7:G92)</f>
        <v>0</v>
      </c>
      <c r="H255" s="80">
        <f>SUMIF(E7:E92,"=OC",H7:H92)</f>
        <v>0</v>
      </c>
      <c r="I255" s="26">
        <f>SUMIF(E7:E92,"=OC",I7:I92)</f>
        <v>0</v>
      </c>
      <c r="J255" s="14">
        <f>SUMIF(E7:E92,"=OC",J7:J92)</f>
        <v>0</v>
      </c>
      <c r="K255" s="45">
        <f>SUMIF(E7:E92,"=OC",K7:K92)</f>
        <v>0</v>
      </c>
      <c r="L255" s="80">
        <f>SUMIF(E7:E92,"=OC",L7:L92)</f>
        <v>0</v>
      </c>
      <c r="M255" s="26">
        <f>SUMIF(E7:E92,"=OC",M7:M92)</f>
        <v>0</v>
      </c>
      <c r="N255" s="14">
        <f>SUMIF(E7:E92,"=OC",N7:N92)</f>
        <v>0</v>
      </c>
      <c r="O255" s="26">
        <f>SUMIF(E7:E92,"=OC",O7:O92)</f>
        <v>0</v>
      </c>
      <c r="P255" s="14">
        <f>SUMIF(E7:E92,"=OC",P7:P92)</f>
        <v>0</v>
      </c>
      <c r="Q255" s="26">
        <f>SUMIF(E7:E92,"=OC",Q7:Q92)</f>
        <v>0</v>
      </c>
      <c r="R255" s="14">
        <f>SUMIF(E7:E92,"=OC",R7:R92)</f>
        <v>0</v>
      </c>
      <c r="S255" s="45">
        <f>SUMIF(E7:E92,"=OC",S7:S92)</f>
        <v>0</v>
      </c>
      <c r="T255" s="80">
        <f>SUMIF(E7:E92,"=OC",T7:T92)</f>
        <v>0</v>
      </c>
      <c r="U255" s="26">
        <f>SUMIF(E7:E92,"=OC",U7:U92)</f>
        <v>0</v>
      </c>
      <c r="V255" s="14">
        <f>SUMIF(E7:E92,"=OC",V7:V92)</f>
        <v>0</v>
      </c>
      <c r="W255" s="45">
        <f>SUMIF(E7:E92,"=OC",W7:W92)</f>
        <v>0</v>
      </c>
      <c r="X255" s="14">
        <f>SUMIF(E7:E92,"=OC",X7:X92)</f>
        <v>0</v>
      </c>
      <c r="Y255" s="26">
        <f t="shared" si="43"/>
        <v>0</v>
      </c>
      <c r="Z255" s="14">
        <f t="shared" si="41"/>
        <v>0</v>
      </c>
      <c r="AA255">
        <f t="shared" si="42"/>
        <v>0</v>
      </c>
    </row>
    <row r="256" spans="2:28" x14ac:dyDescent="0.2">
      <c r="B256" s="272" t="s">
        <v>24</v>
      </c>
      <c r="C256" s="273"/>
      <c r="D256" s="274"/>
      <c r="E256" s="279" t="s">
        <v>48</v>
      </c>
      <c r="F256" s="278"/>
      <c r="G256" s="26">
        <f>SUMIF(E7:E92,"=PHARM",G7:G92)</f>
        <v>1</v>
      </c>
      <c r="H256" s="80">
        <f>SUMIF(E7:E92,"=PHARM",H7:H92)</f>
        <v>0</v>
      </c>
      <c r="I256" s="26">
        <f>SUMIF(E7:E92,"=PHARM",I7:I92)</f>
        <v>0</v>
      </c>
      <c r="J256" s="14">
        <f>SUMIF(E7:E92,"=PHARM",J7:J92)</f>
        <v>1</v>
      </c>
      <c r="K256" s="45">
        <f>SUMIF(E7:E92,"=PHARM",K7:K92)</f>
        <v>0</v>
      </c>
      <c r="L256" s="80">
        <f>SUMIF(E7:E92,"=PHARM",L7:L92)</f>
        <v>0</v>
      </c>
      <c r="M256" s="26">
        <f>SUMIF(E7:E92,"=PHARM",M7:M92)</f>
        <v>0</v>
      </c>
      <c r="N256" s="14">
        <f>SUMIF(E7:E92,"=PHARM",N7:N92)</f>
        <v>4</v>
      </c>
      <c r="O256" s="26">
        <f>SUMIF(E7:E92,"=PHARM",O7:O92)</f>
        <v>0</v>
      </c>
      <c r="P256" s="14">
        <f>SUMIF(E7:E92,"=PHARM",P7:P92)</f>
        <v>0</v>
      </c>
      <c r="Q256" s="26">
        <f>SUMIF(E7:E92,"=PHARM",Q7:Q92)</f>
        <v>1</v>
      </c>
      <c r="R256" s="14">
        <f>SUMIF(E7:E92,"=PHARM",R7:R92)</f>
        <v>1</v>
      </c>
      <c r="S256" s="45">
        <f>SUMIF(E7:E92,"=PHARM",S7:S92)</f>
        <v>12</v>
      </c>
      <c r="T256" s="80">
        <f>SUMIF(E7:E92,"=PHARM",T7:T92)</f>
        <v>20</v>
      </c>
      <c r="U256" s="26">
        <f>SUMIF(E7:E92,"=PHARM",U7:U92)</f>
        <v>1</v>
      </c>
      <c r="V256" s="14">
        <f>SUMIF(E7:E92,"=PHARM",V7:V92)</f>
        <v>0</v>
      </c>
      <c r="W256" s="45">
        <f>SUMIF(E7:E92,"=PHARM",W7:W92)</f>
        <v>0</v>
      </c>
      <c r="X256" s="14">
        <f>SUMIF(E7:E92,"=PHARM",X7:X92)</f>
        <v>0</v>
      </c>
      <c r="Y256" s="26">
        <f t="shared" si="43"/>
        <v>15</v>
      </c>
      <c r="Z256" s="14">
        <f t="shared" si="41"/>
        <v>26</v>
      </c>
      <c r="AA256">
        <f t="shared" si="42"/>
        <v>41</v>
      </c>
    </row>
    <row r="257" spans="2:27" x14ac:dyDescent="0.2">
      <c r="B257" s="310" t="s">
        <v>718</v>
      </c>
      <c r="C257" s="311"/>
      <c r="D257" s="312"/>
      <c r="E257" s="283" t="s">
        <v>475</v>
      </c>
      <c r="F257" s="284"/>
      <c r="G257" s="27">
        <f>SUMIF(E7:E92,"=SPC",G7:G92)</f>
        <v>0</v>
      </c>
      <c r="H257" s="81">
        <f>SUMIF(E7:E92,"=SPC",H7:H92)</f>
        <v>0</v>
      </c>
      <c r="I257" s="27">
        <f>SUMIF(E7:E92,"=SPC",I7:I92)</f>
        <v>1</v>
      </c>
      <c r="J257" s="17">
        <f>SUMIF(E7:E92,"=SPC",J7:J92)</f>
        <v>0</v>
      </c>
      <c r="K257" s="46">
        <f>SUMIF(E7:E92,"=SPC",K7:K92)</f>
        <v>0</v>
      </c>
      <c r="L257" s="81">
        <f>SUMIF(E7:E92,"=SPC",L7:L92)</f>
        <v>0</v>
      </c>
      <c r="M257" s="27">
        <f>SUMIF(E7:E92,"=SPC",M7:M92)</f>
        <v>0</v>
      </c>
      <c r="N257" s="17">
        <f>SUMIF(E7:E92,"=SPC",N7:N92)</f>
        <v>0</v>
      </c>
      <c r="O257" s="27">
        <f>SUMIF(E7:E92,"=SPC",O7:O92)</f>
        <v>0</v>
      </c>
      <c r="P257" s="17">
        <f>SUMIF(E7:E92,"=SPC",P7:P92)</f>
        <v>0</v>
      </c>
      <c r="Q257" s="27">
        <f>SUMIF(E7:E92,"=SPC",Q7:Q92)</f>
        <v>0</v>
      </c>
      <c r="R257" s="17">
        <f>SUMIF(E7:E92,"=SPC",R7:R92)</f>
        <v>0</v>
      </c>
      <c r="S257" s="46">
        <f>SUMIF(E7:E92,"=SPC",S7:S92)</f>
        <v>2</v>
      </c>
      <c r="T257" s="81">
        <f>SUMIF(E7:E92,"=SPC",T7:T92)</f>
        <v>5</v>
      </c>
      <c r="U257" s="27">
        <f>SUMIF(E7:E92,"=SPC",U7:U92)</f>
        <v>2</v>
      </c>
      <c r="V257" s="17">
        <f>SUMIF(E7:E92,"=SPC",V7:V92)</f>
        <v>3</v>
      </c>
      <c r="W257" s="46">
        <f>SUMIF(E7:E92,"=SPC",W7:W92)</f>
        <v>0</v>
      </c>
      <c r="X257" s="17">
        <f>SUMIF(E7:E92,"=SPC",X7:X92)</f>
        <v>0</v>
      </c>
      <c r="Y257" s="27">
        <f t="shared" si="43"/>
        <v>5</v>
      </c>
      <c r="Z257" s="17">
        <f t="shared" si="41"/>
        <v>8</v>
      </c>
      <c r="AA257">
        <f t="shared" si="42"/>
        <v>13</v>
      </c>
    </row>
    <row r="258" spans="2:27" x14ac:dyDescent="0.2">
      <c r="B258" s="31" t="s">
        <v>25</v>
      </c>
      <c r="G258">
        <f>SUM(G247:G257)</f>
        <v>25</v>
      </c>
      <c r="H258">
        <f t="shared" ref="H258:Y258" si="50">SUM(H247:H257)</f>
        <v>32</v>
      </c>
      <c r="I258">
        <f t="shared" si="50"/>
        <v>64</v>
      </c>
      <c r="J258">
        <f t="shared" si="50"/>
        <v>72</v>
      </c>
      <c r="K258">
        <f t="shared" si="50"/>
        <v>0</v>
      </c>
      <c r="L258">
        <f t="shared" si="50"/>
        <v>4</v>
      </c>
      <c r="M258">
        <f t="shared" si="50"/>
        <v>45</v>
      </c>
      <c r="N258">
        <f t="shared" si="50"/>
        <v>73</v>
      </c>
      <c r="O258">
        <f>SUM(O247:O257)</f>
        <v>1</v>
      </c>
      <c r="P258">
        <f>SUM(P247:P257)</f>
        <v>1</v>
      </c>
      <c r="Q258">
        <f t="shared" si="50"/>
        <v>96</v>
      </c>
      <c r="R258">
        <f t="shared" si="50"/>
        <v>170</v>
      </c>
      <c r="S258">
        <f t="shared" si="50"/>
        <v>1047</v>
      </c>
      <c r="T258">
        <f t="shared" si="50"/>
        <v>1519</v>
      </c>
      <c r="U258">
        <f t="shared" si="50"/>
        <v>82</v>
      </c>
      <c r="V258">
        <f t="shared" si="50"/>
        <v>111</v>
      </c>
      <c r="W258">
        <f>SUM(W247:W257)</f>
        <v>34</v>
      </c>
      <c r="X258">
        <f>SUM(X247:X257)</f>
        <v>54</v>
      </c>
      <c r="Y258">
        <f t="shared" si="50"/>
        <v>1394</v>
      </c>
      <c r="Z258">
        <f>SUM(Z247:Z257)</f>
        <v>2036</v>
      </c>
      <c r="AA258">
        <f>SUM(AA247:AA257)</f>
        <v>3430</v>
      </c>
    </row>
    <row r="259" spans="2:27" x14ac:dyDescent="0.2">
      <c r="B259" s="31"/>
    </row>
    <row r="261" spans="2:27" x14ac:dyDescent="0.2">
      <c r="C261" s="2" t="s">
        <v>14</v>
      </c>
      <c r="G261" s="253" t="s">
        <v>8</v>
      </c>
      <c r="H261" s="253"/>
      <c r="I261" s="253" t="s">
        <v>10</v>
      </c>
      <c r="J261" s="253"/>
      <c r="K261" s="253" t="s">
        <v>9</v>
      </c>
      <c r="L261" s="253"/>
      <c r="M261" s="253" t="s">
        <v>118</v>
      </c>
      <c r="N261" s="253"/>
      <c r="O261" s="254" t="s">
        <v>119</v>
      </c>
      <c r="P261" s="255"/>
      <c r="Q261" s="253" t="s">
        <v>3</v>
      </c>
      <c r="R261" s="253"/>
      <c r="S261" s="253" t="s">
        <v>4</v>
      </c>
      <c r="T261" s="253"/>
      <c r="U261" s="253" t="s">
        <v>5</v>
      </c>
      <c r="V261" s="253"/>
      <c r="W261" s="254" t="s">
        <v>88</v>
      </c>
      <c r="X261" s="255"/>
      <c r="Y261" s="253" t="s">
        <v>12</v>
      </c>
      <c r="Z261" s="253"/>
    </row>
    <row r="262" spans="2:27" x14ac:dyDescent="0.2">
      <c r="B262" s="2" t="s">
        <v>52</v>
      </c>
      <c r="E262" s="30" t="s">
        <v>53</v>
      </c>
      <c r="G262" s="24" t="s">
        <v>0</v>
      </c>
      <c r="H262" s="24" t="s">
        <v>6</v>
      </c>
      <c r="I262" s="24" t="s">
        <v>0</v>
      </c>
      <c r="J262" s="24" t="s">
        <v>6</v>
      </c>
      <c r="K262" s="24" t="s">
        <v>0</v>
      </c>
      <c r="L262" s="24" t="s">
        <v>6</v>
      </c>
      <c r="M262" s="33" t="s">
        <v>0</v>
      </c>
      <c r="N262" s="33" t="s">
        <v>6</v>
      </c>
      <c r="O262" s="33" t="s">
        <v>0</v>
      </c>
      <c r="P262" s="33" t="s">
        <v>6</v>
      </c>
      <c r="Q262" s="24" t="s">
        <v>0</v>
      </c>
      <c r="R262" s="24" t="s">
        <v>6</v>
      </c>
      <c r="S262" s="24" t="s">
        <v>0</v>
      </c>
      <c r="T262" s="24" t="s">
        <v>6</v>
      </c>
      <c r="U262" s="24" t="s">
        <v>0</v>
      </c>
      <c r="V262" s="24" t="s">
        <v>6</v>
      </c>
      <c r="W262" s="33" t="s">
        <v>0</v>
      </c>
      <c r="X262" s="33" t="s">
        <v>6</v>
      </c>
      <c r="Y262" s="24" t="s">
        <v>0</v>
      </c>
      <c r="Z262" s="24" t="s">
        <v>6</v>
      </c>
      <c r="AA262" s="28" t="s">
        <v>1</v>
      </c>
    </row>
    <row r="263" spans="2:27" x14ac:dyDescent="0.2">
      <c r="B263" s="267" t="s">
        <v>17</v>
      </c>
      <c r="C263" s="268"/>
      <c r="D263" s="269"/>
      <c r="E263" s="270" t="s">
        <v>40</v>
      </c>
      <c r="F263" s="271"/>
      <c r="G263" s="25">
        <f>SUMIF(E102:E151,"=GRAS",G102:G151)</f>
        <v>0</v>
      </c>
      <c r="H263" s="79">
        <f>SUMIF(E102:E151,"=GRAS",H102:H151)</f>
        <v>3</v>
      </c>
      <c r="I263" s="25">
        <f>SUMIF(E102:E151,"=GRAS",I102:I151)</f>
        <v>3</v>
      </c>
      <c r="J263" s="13">
        <f>SUMIF(E102:E151,"=GRAS",J102:J151)</f>
        <v>3</v>
      </c>
      <c r="K263" s="47">
        <f>SUMIF(E102:E151,"=GRAS",K102:K151)</f>
        <v>0</v>
      </c>
      <c r="L263" s="79">
        <f>SUMIF(E102:E151,"=GRAS",L102:L151)</f>
        <v>1</v>
      </c>
      <c r="M263" s="25">
        <f>SUMIF(E102:E151,"=GRAS",M102:M151)</f>
        <v>4</v>
      </c>
      <c r="N263" s="13">
        <f>SUMIF(E102:E151,"=GRAS",N102:N151)</f>
        <v>6</v>
      </c>
      <c r="O263" s="25">
        <f>SUMIF(E102:E151,"=GRAS",O102:O151)</f>
        <v>0</v>
      </c>
      <c r="P263" s="13">
        <f>SUMIF(E102:E151,"=GRAS",P102:P151)</f>
        <v>0</v>
      </c>
      <c r="Q263" s="25">
        <f>SUMIF(E102:E151,"=GRAS",Q102:Q151)</f>
        <v>0</v>
      </c>
      <c r="R263" s="13">
        <f>SUMIF(E102:E151,"=GRAS",R102:R151)</f>
        <v>2</v>
      </c>
      <c r="S263" s="47">
        <f>SUMIF(E102:E151,"=GRAS",S102:S151)</f>
        <v>44</v>
      </c>
      <c r="T263" s="79">
        <f>SUMIF(E102:E151,"=GRAS",T102:T151)</f>
        <v>53</v>
      </c>
      <c r="U263" s="25">
        <f>SUMIF(E102:E151,"=GRAS",U102:U151)</f>
        <v>5</v>
      </c>
      <c r="V263" s="13">
        <f>SUMIF(E102:E151,"=GRAS",V102:V151)</f>
        <v>3</v>
      </c>
      <c r="W263" s="47">
        <f>SUMIF(E102:E151,"=GRAS",W102:W151)</f>
        <v>0</v>
      </c>
      <c r="X263" s="11">
        <f>SUMIF(E102:E151,"=GRAS",X102:X151)</f>
        <v>0</v>
      </c>
      <c r="Y263" s="25">
        <f t="shared" ref="Y263:Y274" si="51">G263+I263+K263+M263+O263+Q263+S263+U263+W263</f>
        <v>56</v>
      </c>
      <c r="Z263" s="13">
        <f t="shared" ref="Z263:Z274" si="52">H263+J263+L263+N263+P263+R263+T263+V263+X263</f>
        <v>71</v>
      </c>
      <c r="AA263">
        <f t="shared" ref="AA263:AA274" si="53">SUM(Y263:Z263)</f>
        <v>127</v>
      </c>
    </row>
    <row r="264" spans="2:27" x14ac:dyDescent="0.2">
      <c r="B264" s="272" t="s">
        <v>18</v>
      </c>
      <c r="C264" s="273"/>
      <c r="D264" s="274"/>
      <c r="E264" s="275" t="s">
        <v>47</v>
      </c>
      <c r="F264" s="276"/>
      <c r="G264" s="26">
        <f>SUMIF(E102:E151,"=GRBUS",G102:G151)</f>
        <v>3</v>
      </c>
      <c r="H264" s="80">
        <f>SUMIF(E102:E151,"=GRBUS",H102:H151)</f>
        <v>0</v>
      </c>
      <c r="I264" s="26">
        <f>SUMIF(E102:E151,"=GRBUS",I102:I151)</f>
        <v>1</v>
      </c>
      <c r="J264" s="14">
        <f>SUMIF(E102:E151,"=GRBUS",J102:J151)</f>
        <v>1</v>
      </c>
      <c r="K264" s="45">
        <f>SUMIF(E102:E151,"=GRBUS",K102:K151)</f>
        <v>1</v>
      </c>
      <c r="L264" s="80">
        <f>SUMIF(E102:E151,"=GRBUS",L102:L151)</f>
        <v>0</v>
      </c>
      <c r="M264" s="26">
        <f>SUMIF(E102:E151,"=GRBUS",M102:M151)</f>
        <v>8</v>
      </c>
      <c r="N264" s="14">
        <f>SUMIF(E102:E151,"=GRBUS",N102:N151)</f>
        <v>4</v>
      </c>
      <c r="O264" s="26">
        <f>SUMIF(E102:E151,"=GRBUS",O102:O151)</f>
        <v>0</v>
      </c>
      <c r="P264" s="14">
        <f>SUMIF(E102:E151,"=GRBUS",P102:P151)</f>
        <v>0</v>
      </c>
      <c r="Q264" s="26">
        <f>SUMIF(E102:E151,"=GRBUS",Q102:Q151)</f>
        <v>1</v>
      </c>
      <c r="R264" s="14">
        <f>SUMIF(E102:E151,"=GRBUS",R102:R151)</f>
        <v>1</v>
      </c>
      <c r="S264" s="45">
        <f>SUMIF(E102:E151,"=GRBUS",S102:S151)</f>
        <v>47</v>
      </c>
      <c r="T264" s="80">
        <f>SUMIF(E102:E151,"=GRBUS",T102:T151)</f>
        <v>44</v>
      </c>
      <c r="U264" s="26">
        <f>SUMIF(E102:E151,"=GRBUS",U102:U151)</f>
        <v>3</v>
      </c>
      <c r="V264" s="14">
        <f>SUMIF(E102:E151,"=GRBUS",V102:V151)</f>
        <v>6</v>
      </c>
      <c r="W264" s="45">
        <f>SUMIF(E102:E151,"=GRBUS",W102:W151)</f>
        <v>0</v>
      </c>
      <c r="X264" s="6">
        <f>SUMIF(E102:E151,"=GRBUS",X102:X151)</f>
        <v>2</v>
      </c>
      <c r="Y264" s="26">
        <f t="shared" si="51"/>
        <v>64</v>
      </c>
      <c r="Z264" s="14">
        <f t="shared" si="52"/>
        <v>58</v>
      </c>
      <c r="AA264">
        <f t="shared" si="53"/>
        <v>122</v>
      </c>
    </row>
    <row r="265" spans="2:27" x14ac:dyDescent="0.2">
      <c r="B265" s="306" t="s">
        <v>659</v>
      </c>
      <c r="C265" s="307"/>
      <c r="D265" s="308"/>
      <c r="E265" s="275" t="s">
        <v>488</v>
      </c>
      <c r="F265" s="276"/>
      <c r="G265" s="26">
        <f>SUMIF(E102:E151,"=GRCPS",G102:G151)</f>
        <v>0</v>
      </c>
      <c r="H265" s="80">
        <f>SUMIF(E102:E151,"=GRCPS",H102:H151)</f>
        <v>0</v>
      </c>
      <c r="I265" s="26">
        <f>SUMIF(E102:E151,"=GRCPS",I102:I151)</f>
        <v>0</v>
      </c>
      <c r="J265" s="14">
        <f>SUMIF(E102:E151,"=GRCPS",J102:J151)</f>
        <v>0</v>
      </c>
      <c r="K265" s="45">
        <f>SUMIF(E102:E151,"=GRCPS",K102:K151)</f>
        <v>0</v>
      </c>
      <c r="L265" s="80">
        <f>SUMIF(E102:E151,"=GRCPS",L102:L151)</f>
        <v>2</v>
      </c>
      <c r="M265" s="26">
        <f>SUMIF(E102:E151,"=GRCPS",M102:M151)</f>
        <v>0</v>
      </c>
      <c r="N265" s="14">
        <f>SUMIF(E102:E151,"=GRCPS",N102:N151)</f>
        <v>5</v>
      </c>
      <c r="O265" s="26">
        <f>SUMIF(E102:E151,"=GRCPS",O102:O151)</f>
        <v>0</v>
      </c>
      <c r="P265" s="14">
        <f>SUMIF(E102:E151,"=GRCPS",P102:P151)</f>
        <v>0</v>
      </c>
      <c r="Q265" s="26">
        <f>SUMIF(E102:E151,"=GRCPS",Q102:Q151)</f>
        <v>1</v>
      </c>
      <c r="R265" s="14">
        <f>SUMIF(E102:E151,"=GRCPS",R102:R151)</f>
        <v>1</v>
      </c>
      <c r="S265" s="45">
        <f>SUMIF(E102:E151,"=GRCPS",S102:S151)</f>
        <v>8</v>
      </c>
      <c r="T265" s="80">
        <f>SUMIF(E102:E151,"=GRCPS",T102:T151)</f>
        <v>35</v>
      </c>
      <c r="U265" s="26">
        <f>SUMIF(E102:E151,"=GRCPS",U102:U151)</f>
        <v>0</v>
      </c>
      <c r="V265" s="14">
        <f>SUMIF(E102:E151,"=GRCPS",V102:V151)</f>
        <v>2</v>
      </c>
      <c r="W265" s="45">
        <f>SUMIF(E102:E151,"=GRCPS",W102:W151)</f>
        <v>0</v>
      </c>
      <c r="X265" s="6">
        <f>SUMIF(E102:E151,"=GRCPS",X102:X151)</f>
        <v>0</v>
      </c>
      <c r="Y265" s="26">
        <f t="shared" ref="Y265" si="54">G265+I265+K265+M265+O265+Q265+S265+U265+W265</f>
        <v>9</v>
      </c>
      <c r="Z265" s="14">
        <f t="shared" ref="Z265" si="55">H265+J265+L265+N265+P265+R265+T265+V265+X265</f>
        <v>45</v>
      </c>
      <c r="AA265">
        <f t="shared" ref="AA265" si="56">SUM(Y265:Z265)</f>
        <v>54</v>
      </c>
    </row>
    <row r="266" spans="2:27" x14ac:dyDescent="0.2">
      <c r="B266" s="272" t="s">
        <v>19</v>
      </c>
      <c r="C266" s="273"/>
      <c r="D266" s="274"/>
      <c r="E266" s="275" t="s">
        <v>43</v>
      </c>
      <c r="F266" s="276"/>
      <c r="G266" s="26">
        <f>SUMIF(E102:E151,"=GRENG",G102:G151)</f>
        <v>1</v>
      </c>
      <c r="H266" s="80">
        <f>SUMIF(E102:E151,"=GRENG",H102:H151)</f>
        <v>0</v>
      </c>
      <c r="I266" s="26">
        <f>SUMIF(E102:E151,"=GRENG",I102:I151)</f>
        <v>3</v>
      </c>
      <c r="J266" s="14">
        <f>SUMIF(E102:E151,"=GRENG",J102:J151)</f>
        <v>0</v>
      </c>
      <c r="K266" s="45">
        <f>SUMIF(E102:E151,"=GRENG",K102:K151)</f>
        <v>0</v>
      </c>
      <c r="L266" s="80">
        <f>SUMIF(E102:E151,"=GRENG",L102:L151)</f>
        <v>0</v>
      </c>
      <c r="M266" s="26">
        <f>SUMIF(E102:E151,"=GRENG",M102:M151)</f>
        <v>3</v>
      </c>
      <c r="N266" s="14">
        <f>SUMIF(E102:E151,"=GRENG",N102:N151)</f>
        <v>3</v>
      </c>
      <c r="O266" s="26">
        <f>SUMIF(E102:E151,"=GRENG",O102:O151)</f>
        <v>0</v>
      </c>
      <c r="P266" s="14">
        <f>SUMIF(E102:E151,"=GRENG",P102:P151)</f>
        <v>0</v>
      </c>
      <c r="Q266" s="26">
        <f>SUMIF(E102:E151,"=GRENG",Q102:Q151)</f>
        <v>1</v>
      </c>
      <c r="R266" s="14">
        <f>SUMIF(E102:E151,"=GRENG",R102:R151)</f>
        <v>3</v>
      </c>
      <c r="S266" s="45">
        <f>SUMIF(E102:E151,"=GRENG",S102:S151)</f>
        <v>29</v>
      </c>
      <c r="T266" s="80">
        <f>SUMIF(E102:E151,"=GRENG",T102:T151)</f>
        <v>1</v>
      </c>
      <c r="U266" s="26">
        <f>SUMIF(E102:E151,"=GRENG",U102:U151)</f>
        <v>3</v>
      </c>
      <c r="V266" s="14">
        <f>SUMIF(E102:E151,"=GRENG",V102:V151)</f>
        <v>1</v>
      </c>
      <c r="W266" s="45">
        <f>SUMIF(E102:E151,"=GRENG",W102:W151)</f>
        <v>1</v>
      </c>
      <c r="X266" s="6">
        <f>SUMIF(E102:E151,"=GRENG",X102:X151)</f>
        <v>0</v>
      </c>
      <c r="Y266" s="26">
        <f t="shared" si="51"/>
        <v>41</v>
      </c>
      <c r="Z266" s="14">
        <f t="shared" si="52"/>
        <v>8</v>
      </c>
      <c r="AA266">
        <f t="shared" si="53"/>
        <v>49</v>
      </c>
    </row>
    <row r="267" spans="2:27" x14ac:dyDescent="0.2">
      <c r="B267" s="272" t="s">
        <v>20</v>
      </c>
      <c r="C267" s="273"/>
      <c r="D267" s="274"/>
      <c r="E267" s="277" t="s">
        <v>41</v>
      </c>
      <c r="F267" s="278"/>
      <c r="G267" s="26">
        <f>SUMIF(E102:E151,"=GRELS",G102:G151)</f>
        <v>2</v>
      </c>
      <c r="H267" s="80">
        <f>SUMIF(E102:E151,"=GRELS",H102:H151)</f>
        <v>3</v>
      </c>
      <c r="I267" s="26">
        <f>SUMIF(E102:E151,"=GRELS",I102:I151)</f>
        <v>1</v>
      </c>
      <c r="J267" s="14">
        <f>SUMIF(E102:E151,"=GRELS",J102:J151)</f>
        <v>2</v>
      </c>
      <c r="K267" s="45">
        <f>SUMIF(E102:E151,"=GRELS",K102:K151)</f>
        <v>0</v>
      </c>
      <c r="L267" s="80">
        <f>SUMIF(E102:E151,"=GRELS",L102:L151)</f>
        <v>0</v>
      </c>
      <c r="M267" s="26">
        <f>SUMIF(E102:E151,"=GRELS",M102:M151)</f>
        <v>6</v>
      </c>
      <c r="N267" s="14">
        <f>SUMIF(E102:E151,"=GRELS",N102:N151)</f>
        <v>6</v>
      </c>
      <c r="O267" s="26">
        <f>SUMIF(E102:E151,"=GRELS",O102:O151)</f>
        <v>0</v>
      </c>
      <c r="P267" s="14">
        <f>SUMIF(E102:E151,"=GRELS",P102:P151)</f>
        <v>0</v>
      </c>
      <c r="Q267" s="26">
        <f>SUMIF(E102:E151,"=GRELS",Q102:Q151)</f>
        <v>0</v>
      </c>
      <c r="R267" s="14">
        <f>SUMIF(E102:E151,"=GRELS",R102:R151)</f>
        <v>1</v>
      </c>
      <c r="S267" s="45">
        <f>SUMIF(E102:E151,"=GRELS",S102:S151)</f>
        <v>16</v>
      </c>
      <c r="T267" s="80">
        <f>SUMIF(E102:E151,"=GRELS",T102:T151)</f>
        <v>34</v>
      </c>
      <c r="U267" s="26">
        <f>SUMIF(E102:E151,"=GRELS",U102:U151)</f>
        <v>3</v>
      </c>
      <c r="V267" s="14">
        <f>SUMIF(E102:E151,"=GRELS",V102:V151)</f>
        <v>7</v>
      </c>
      <c r="W267" s="45">
        <f>SUMIF(E102:E151,"=GRELS",W102:W151)</f>
        <v>0</v>
      </c>
      <c r="X267" s="6">
        <f>SUMIF(E102:E151,"=GRELS",X102:X151)</f>
        <v>2</v>
      </c>
      <c r="Y267" s="26">
        <f t="shared" si="51"/>
        <v>28</v>
      </c>
      <c r="Z267" s="14">
        <f t="shared" si="52"/>
        <v>55</v>
      </c>
      <c r="AA267">
        <f t="shared" si="53"/>
        <v>83</v>
      </c>
    </row>
    <row r="268" spans="2:27" x14ac:dyDescent="0.2">
      <c r="B268" s="306" t="s">
        <v>661</v>
      </c>
      <c r="C268" s="273"/>
      <c r="D268" s="274"/>
      <c r="E268" s="277" t="s">
        <v>489</v>
      </c>
      <c r="F268" s="278"/>
      <c r="G268" s="26">
        <f>SUMIF(E102:E151,"=GRCHS",G102:G151)</f>
        <v>0</v>
      </c>
      <c r="H268" s="80">
        <f>SUMIF(E102:E151,"=GRCHS",H102:H151)</f>
        <v>0</v>
      </c>
      <c r="I268" s="26">
        <f>SUMIF(E102:E151,"=GRCHS",I102:I151)</f>
        <v>1</v>
      </c>
      <c r="J268" s="14">
        <f>SUMIF(E102:E151,"=GRCHS",J102:J151)</f>
        <v>1</v>
      </c>
      <c r="K268" s="45">
        <f>SUMIF(E102:E151,"=GRCHS",K102:K151)</f>
        <v>0</v>
      </c>
      <c r="L268" s="80">
        <f>SUMIF(E102:E151,"=GRCHS",L102:L151)</f>
        <v>0</v>
      </c>
      <c r="M268" s="26">
        <f>SUMIF(E102:E151,"=GRCHS",M102:M151)</f>
        <v>1</v>
      </c>
      <c r="N268" s="14">
        <f>SUMIF(E102:E151,"=GRCHS",N102:N151)</f>
        <v>2</v>
      </c>
      <c r="O268" s="26">
        <f>SUMIF(E102:E151,"=GRCHS",O102:O151)</f>
        <v>0</v>
      </c>
      <c r="P268" s="14">
        <f>SUMIF(E102:E151,"=GRCHS",P102:P151)</f>
        <v>0</v>
      </c>
      <c r="Q268" s="26">
        <f>SUMIF(E102:E151,"=GRCHS",Q102:Q151)</f>
        <v>0</v>
      </c>
      <c r="R268" s="14">
        <f>SUMIF(E102:E151,"=GRCHS",R102:R151)</f>
        <v>0</v>
      </c>
      <c r="S268" s="45">
        <f>SUMIF(E102:E151,"=GRCHS",S102:S151)</f>
        <v>6</v>
      </c>
      <c r="T268" s="80">
        <f>SUMIF(E102:E151,"=GRCHS",T102:T151)</f>
        <v>41</v>
      </c>
      <c r="U268" s="26">
        <f>SUMIF(E102:E151,"=GRCHS",U102:U151)</f>
        <v>1</v>
      </c>
      <c r="V268" s="14">
        <f>SUMIF(E102:E151,"=GRCHS",V102:V151)</f>
        <v>6</v>
      </c>
      <c r="W268" s="45">
        <f>SUMIF(E102:E151,"=GRCHS",W102:W151)</f>
        <v>0</v>
      </c>
      <c r="X268" s="6">
        <f>SUMIF(E102:E151,"=GRCHS",X102:X151)</f>
        <v>1</v>
      </c>
      <c r="Y268" s="26">
        <f t="shared" si="51"/>
        <v>9</v>
      </c>
      <c r="Z268" s="14">
        <f t="shared" si="52"/>
        <v>51</v>
      </c>
      <c r="AA268">
        <f t="shared" si="53"/>
        <v>60</v>
      </c>
    </row>
    <row r="269" spans="2:27" x14ac:dyDescent="0.2">
      <c r="B269" s="306" t="s">
        <v>717</v>
      </c>
      <c r="C269" s="273"/>
      <c r="D269" s="274"/>
      <c r="E269" s="277" t="s">
        <v>492</v>
      </c>
      <c r="F269" s="278"/>
      <c r="G269" s="26">
        <f>SUMIF(E102:E151,"=GRCHO",G102:G151)</f>
        <v>0</v>
      </c>
      <c r="H269" s="80">
        <f>SUMIF(E103:E151,"=GRCHO",H103:H151)</f>
        <v>0</v>
      </c>
      <c r="I269" s="26">
        <f>SUMIF(E103:E151,"=GRCHO",I103:I151)</f>
        <v>0</v>
      </c>
      <c r="J269" s="14">
        <f>SUMIF(E103:E151,"=GRCHO",J103:J151)</f>
        <v>1</v>
      </c>
      <c r="K269" s="45">
        <f>SUMIF(E103:E151,"=GRCHO",K103:K151)</f>
        <v>0</v>
      </c>
      <c r="L269" s="80">
        <f>SUMIF(E103:E151,"=GRCHO",L103:L151)</f>
        <v>0</v>
      </c>
      <c r="M269" s="26">
        <f>SUMIF(E103:E151,"=GRCHO",M103:M151)</f>
        <v>0</v>
      </c>
      <c r="N269" s="14">
        <f>SUMIF(E103:E151,"=GRCHO",N103:N151)</f>
        <v>1</v>
      </c>
      <c r="O269" s="26">
        <f>SUMIF(E103:E151,"=GRCHO",O103:O151)</f>
        <v>0</v>
      </c>
      <c r="P269" s="14">
        <f>SUMIF(E103:E151,"=GRCHO",P103:P151)</f>
        <v>0</v>
      </c>
      <c r="Q269" s="26">
        <f>SUMIF(E103:E151,"=GRCHO",Q103:Q151)</f>
        <v>0</v>
      </c>
      <c r="R269" s="14">
        <f>SUMIF(E103:E151,"=GRCHO",R103:R151)</f>
        <v>1</v>
      </c>
      <c r="S269" s="45">
        <f>SUMIF(E103:E151,"=GRCHO",S103:S151)</f>
        <v>2</v>
      </c>
      <c r="T269" s="80">
        <f>SUMIF(E103:E151,"=GRCHO",T103:T151)</f>
        <v>27</v>
      </c>
      <c r="U269" s="26">
        <f>SUMIF(E103:E151,"=GRCHO",U103:U151)</f>
        <v>0</v>
      </c>
      <c r="V269" s="14">
        <f>SUMIF(E103:E151,"=GRCHO",V103:V151)</f>
        <v>3</v>
      </c>
      <c r="W269" s="45">
        <f>SUMIF(E103:E151,"=GRCHO",W103:W151)</f>
        <v>0</v>
      </c>
      <c r="X269" s="6">
        <f>SUMIF(E103:E151,"=GRCHO",X103:X151)</f>
        <v>0</v>
      </c>
      <c r="Y269" s="26">
        <f t="shared" ref="Y269" si="57">G269+I269+K269+M269+O269+Q269+S269+U269+W269</f>
        <v>2</v>
      </c>
      <c r="Z269" s="14">
        <f t="shared" ref="Z269" si="58">H269+J269+L269+N269+P269+R269+T269+V269+X269</f>
        <v>33</v>
      </c>
      <c r="AA269">
        <f t="shared" ref="AA269" si="59">SUM(Y269:Z269)</f>
        <v>35</v>
      </c>
    </row>
    <row r="270" spans="2:27" x14ac:dyDescent="0.2">
      <c r="B270" s="285" t="s">
        <v>123</v>
      </c>
      <c r="C270" s="286"/>
      <c r="D270" s="287"/>
      <c r="E270" s="279" t="s">
        <v>122</v>
      </c>
      <c r="F270" s="278"/>
      <c r="G270" s="26">
        <f>SUMIF(E102:E151,"=LABOR",G102:G151)</f>
        <v>0</v>
      </c>
      <c r="H270" s="80">
        <f>SUMIF(E102:E151,"=LABOR",H102:H151)</f>
        <v>0</v>
      </c>
      <c r="I270" s="26">
        <f>SUMIF(E102:E151,"=LABOR",I102:I151)</f>
        <v>0</v>
      </c>
      <c r="J270" s="14">
        <f>SUMIF(E102:E151,"=LABOR",J102:J151)</f>
        <v>0</v>
      </c>
      <c r="K270" s="45">
        <f>SUMIF(E102:E151,"=LABOR",K102:K151)</f>
        <v>0</v>
      </c>
      <c r="L270" s="80">
        <f>SUMIF(E102:E151,"=LABOR",L102:L151)</f>
        <v>0</v>
      </c>
      <c r="M270" s="26">
        <f>SUMIF(E102:E151,"=LABOR",M102:M151)</f>
        <v>0</v>
      </c>
      <c r="N270" s="14">
        <f>SUMIF(E102:E151,"=LABOR",N102:N151)</f>
        <v>0</v>
      </c>
      <c r="O270" s="26">
        <f>SUMIF(E102:E151,"=LABOR",O102:O151)</f>
        <v>0</v>
      </c>
      <c r="P270" s="14">
        <f>SUMIF(E102:E151,"=LABOR",P102:P151)</f>
        <v>0</v>
      </c>
      <c r="Q270" s="26">
        <f>SUMIF(E102:E151,"=LABOR",Q102:Q151)</f>
        <v>0</v>
      </c>
      <c r="R270" s="14">
        <f>SUMIF(E102:E151,"=LABOR",R102:R151)</f>
        <v>0</v>
      </c>
      <c r="S270" s="45">
        <f>SUMIF(E102:E151,"=LABOR",S102:S151)</f>
        <v>2</v>
      </c>
      <c r="T270" s="80">
        <f>SUMIF(E102:E151,"=LABOR",T102:T151)</f>
        <v>3</v>
      </c>
      <c r="U270" s="26">
        <f>SUMIF(E102:E151,"=LABOR",U102:U151)</f>
        <v>0</v>
      </c>
      <c r="V270" s="14">
        <f>SUMIF(E102:E151,"=LABOR",V102:V151)</f>
        <v>0</v>
      </c>
      <c r="W270" s="45">
        <f>SUMIF(E102:E151,"=LABOR",W102:W151)</f>
        <v>0</v>
      </c>
      <c r="X270" s="6">
        <f>SUMIF(E102:E151,"=LABOR",X102:X151)</f>
        <v>0</v>
      </c>
      <c r="Y270" s="26">
        <f>G270+I270+K270+M270+O270+Q270+S270+U270+W270</f>
        <v>2</v>
      </c>
      <c r="Z270" s="14">
        <f>H270+J270+L270+N270+P270+R270+T270+V270+X270</f>
        <v>3</v>
      </c>
      <c r="AA270">
        <f>SUM(Y270:Z270)</f>
        <v>5</v>
      </c>
    </row>
    <row r="271" spans="2:27" x14ac:dyDescent="0.2">
      <c r="B271" s="272" t="s">
        <v>22</v>
      </c>
      <c r="C271" s="273"/>
      <c r="D271" s="274"/>
      <c r="E271" s="277" t="s">
        <v>45</v>
      </c>
      <c r="F271" s="278"/>
      <c r="G271" s="26">
        <f>SUMIF(E102:E151,"=GRNUR",G102:G151)</f>
        <v>0</v>
      </c>
      <c r="H271" s="80">
        <f>SUMIF(E102:E151,"=GRNUR",H102:H151)</f>
        <v>0</v>
      </c>
      <c r="I271" s="26">
        <f>SUMIF(E102:E151,"=GRNUR",I102:I151)</f>
        <v>0</v>
      </c>
      <c r="J271" s="14">
        <f>SUMIF(E102:E151,"=GRNUR",J102:J151)</f>
        <v>3</v>
      </c>
      <c r="K271" s="45">
        <f>SUMIF(E102:E151,"=GRNUR",K102:K151)</f>
        <v>0</v>
      </c>
      <c r="L271" s="80">
        <f>SUMIF(E102:E151,"=GRNUR",L102:L151)</f>
        <v>0</v>
      </c>
      <c r="M271" s="26">
        <f>SUMIF(E102:E151,"=GRNUR",M102:M151)</f>
        <v>0</v>
      </c>
      <c r="N271" s="14">
        <f>SUMIF(E102:E151,"=GRNUR",N102:N151)</f>
        <v>0</v>
      </c>
      <c r="O271" s="26">
        <f>SUMIF(E102:E151,"=GRNUR",O102:O151)</f>
        <v>0</v>
      </c>
      <c r="P271" s="14">
        <f>SUMIF(E102:E151,"=GRNUR",P102:P151)</f>
        <v>0</v>
      </c>
      <c r="Q271" s="26">
        <f>SUMIF(E102:E151,"=GRNUR",Q102:Q151)</f>
        <v>0</v>
      </c>
      <c r="R271" s="14">
        <f>SUMIF(E102:E151,"=GRNUR",R102:R151)</f>
        <v>0</v>
      </c>
      <c r="S271" s="45">
        <f>SUMIF(E102:E151,"=GRNUR",S102:S151)</f>
        <v>2</v>
      </c>
      <c r="T271" s="80">
        <f>SUMIF(E102:E151,"=GRNUR",T102:T151)</f>
        <v>19</v>
      </c>
      <c r="U271" s="26">
        <f>SUMIF(E102:E151,"=GRNUR",U102:U151)</f>
        <v>0</v>
      </c>
      <c r="V271" s="14">
        <f>SUMIF(E102:E151,"=GRNUR",V102:V151)</f>
        <v>2</v>
      </c>
      <c r="W271" s="45">
        <f>SUMIF(E102:E151,"=GRNUR",W102:W151)</f>
        <v>0</v>
      </c>
      <c r="X271" s="6">
        <f>SUMIF(E102:E151,"=GRNUR",X102:X151)</f>
        <v>0</v>
      </c>
      <c r="Y271" s="26">
        <f t="shared" si="51"/>
        <v>2</v>
      </c>
      <c r="Z271" s="14">
        <f t="shared" si="52"/>
        <v>24</v>
      </c>
      <c r="AA271">
        <f t="shared" si="53"/>
        <v>26</v>
      </c>
    </row>
    <row r="272" spans="2:27" x14ac:dyDescent="0.2">
      <c r="B272" s="292" t="s">
        <v>23</v>
      </c>
      <c r="C272" s="293"/>
      <c r="D272" s="293"/>
      <c r="E272" s="294" t="s">
        <v>44</v>
      </c>
      <c r="F272" s="295"/>
      <c r="G272" s="26">
        <f>SUMIF(E102:E151,"=GOCG",G102:G151)</f>
        <v>0</v>
      </c>
      <c r="H272" s="80">
        <f>SUMIF(E102:E151,"=GOCG",H102:H151)</f>
        <v>0</v>
      </c>
      <c r="I272" s="26">
        <f>SUMIF(E102:E151,"=GOCG",I102:I151)</f>
        <v>0</v>
      </c>
      <c r="J272" s="14">
        <f>SUMIF(E102:E151,"=GOCG",J102:J151)</f>
        <v>0</v>
      </c>
      <c r="K272" s="45">
        <f>SUMIF(E102:E151,"=GOCG",K102:K151)</f>
        <v>0</v>
      </c>
      <c r="L272" s="80">
        <f>SUMIF(E102:E151,"=GOCG",L102:L151)</f>
        <v>0</v>
      </c>
      <c r="M272" s="26">
        <f>SUMIF(E102:E151,"=GOCG",M102:M151)</f>
        <v>0</v>
      </c>
      <c r="N272" s="14">
        <f>SUMIF(E102:E151,"=GOCG",N102:N151)</f>
        <v>1</v>
      </c>
      <c r="O272" s="26">
        <f>SUMIF(E102:E151,"=GOCE",O102:O151)</f>
        <v>0</v>
      </c>
      <c r="P272" s="14">
        <f>SUMIF(E102:E151,"=GOCG",P102:P151)</f>
        <v>0</v>
      </c>
      <c r="Q272" s="26">
        <f>SUMIF(E102:E151,"=GOCG",Q102:Q151)</f>
        <v>0</v>
      </c>
      <c r="R272" s="14">
        <f>SUMIF(E102:E151,"=GOCG",R102:R151)</f>
        <v>0</v>
      </c>
      <c r="S272" s="45">
        <f>SUMIF(E102:E151,"=GOCG",S102:S151)</f>
        <v>7</v>
      </c>
      <c r="T272" s="80">
        <f>SUMIF(E102:E151,"=GOCG",T102:T151)</f>
        <v>7</v>
      </c>
      <c r="U272" s="26">
        <f>SUMIF(E102:E151,"=GOCG",U102:U151)</f>
        <v>0</v>
      </c>
      <c r="V272" s="14">
        <f>SUMIF(E102:E151,"=GOCG",V102:V151)</f>
        <v>0</v>
      </c>
      <c r="W272" s="45">
        <f>SUMIF(E102:E151,"=GOCG",W102:W151)</f>
        <v>0</v>
      </c>
      <c r="X272" s="6">
        <f>SUMIF(E102:E151,"=GOCG",X102:X151)</f>
        <v>0</v>
      </c>
      <c r="Y272" s="26">
        <f t="shared" si="51"/>
        <v>7</v>
      </c>
      <c r="Z272" s="14">
        <f t="shared" si="52"/>
        <v>8</v>
      </c>
      <c r="AA272">
        <f t="shared" si="53"/>
        <v>15</v>
      </c>
    </row>
    <row r="273" spans="2:27" x14ac:dyDescent="0.2">
      <c r="B273" s="292" t="s">
        <v>24</v>
      </c>
      <c r="C273" s="293"/>
      <c r="D273" s="293"/>
      <c r="E273" s="294" t="s">
        <v>46</v>
      </c>
      <c r="F273" s="295"/>
      <c r="G273" s="26">
        <f>SUMIF(E102:E151,"=GRPH",G102:G151)</f>
        <v>0</v>
      </c>
      <c r="H273" s="80">
        <f>SUMIF(E102:E151,"=GRPH",H102:H151)</f>
        <v>0</v>
      </c>
      <c r="I273" s="26">
        <f>SUMIF(E102:E151,"=GRPH",I102:I151)</f>
        <v>0</v>
      </c>
      <c r="J273" s="14">
        <f>SUMIF(E102:E151,"=GRPH",J102:J151)</f>
        <v>0</v>
      </c>
      <c r="K273" s="45">
        <f>SUMIF(E102:E151,"=GRPH",K102:K151)</f>
        <v>0</v>
      </c>
      <c r="L273" s="80">
        <f>SUMIF(E102:E151,"=GRPH",L102:L151)</f>
        <v>0</v>
      </c>
      <c r="M273" s="26">
        <f>SUMIF(E102:E151,"=GRPH",M102:M151)</f>
        <v>0</v>
      </c>
      <c r="N273" s="14">
        <f>SUMIF(E102:E151,"=GRPH",N102:N151)</f>
        <v>1</v>
      </c>
      <c r="O273" s="26">
        <f>SUMIF(E102:E151,"=GRPH",O102:O151)</f>
        <v>0</v>
      </c>
      <c r="P273" s="14">
        <f>SUMIF(E102:E151,"=GRPH",P102:P151)</f>
        <v>0</v>
      </c>
      <c r="Q273" s="26">
        <f>SUMIF(E102:E151,"=GRPH",Q102:Q151)</f>
        <v>0</v>
      </c>
      <c r="R273" s="14">
        <f>SUMIF(E102:E151,"=GRPH",R102:R151)</f>
        <v>0</v>
      </c>
      <c r="S273" s="45">
        <f>SUMIF(E102:E151,"=GRPH",S102:S151)</f>
        <v>2</v>
      </c>
      <c r="T273" s="80">
        <f>SUMIF(E102:E151,"=GRPH",T102:T151)</f>
        <v>1</v>
      </c>
      <c r="U273" s="26">
        <f>SUMIF(E102:E151,"=GRPH",U102:U151)</f>
        <v>0</v>
      </c>
      <c r="V273" s="14">
        <f>SUMIF(E102:E151,"=GRPH",V102:V151)</f>
        <v>1</v>
      </c>
      <c r="W273" s="45">
        <f>SUMIF(E102:E151,"=GRPH",W102:W151)</f>
        <v>0</v>
      </c>
      <c r="X273" s="6">
        <f>SUMIF(E102:E151,"=GRPH",X102:X151)</f>
        <v>0</v>
      </c>
      <c r="Y273" s="26">
        <f t="shared" si="51"/>
        <v>2</v>
      </c>
      <c r="Z273" s="14">
        <f t="shared" si="52"/>
        <v>3</v>
      </c>
      <c r="AA273">
        <f t="shared" si="53"/>
        <v>5</v>
      </c>
    </row>
    <row r="274" spans="2:27" x14ac:dyDescent="0.2">
      <c r="B274" s="288" t="s">
        <v>36</v>
      </c>
      <c r="C274" s="289"/>
      <c r="D274" s="289"/>
      <c r="E274" s="290" t="s">
        <v>31</v>
      </c>
      <c r="F274" s="291"/>
      <c r="G274" s="27">
        <f>SUMIF(E102:E151,"=GS",G102:G151)</f>
        <v>0</v>
      </c>
      <c r="H274" s="81">
        <f>SUMIF(E102:E151,"=GS",H102:H151)</f>
        <v>0</v>
      </c>
      <c r="I274" s="27">
        <f>SUMIF(E102:E151,"=GS",I102:I151)</f>
        <v>0</v>
      </c>
      <c r="J274" s="17">
        <f>SUMIF(E102:E151,"=GS",J102:J151)</f>
        <v>0</v>
      </c>
      <c r="K274" s="46">
        <f>SUMIF(E102:E151,"=GS",K102:K151)</f>
        <v>0</v>
      </c>
      <c r="L274" s="81">
        <f>SUMIF(E102:E151,"=GS",L102:L151)</f>
        <v>0</v>
      </c>
      <c r="M274" s="27">
        <f>SUMIF(E102:E151,"=GS",M102:M151)</f>
        <v>0</v>
      </c>
      <c r="N274" s="17">
        <f>SUMIF(E102:E151,"=GS",N102:N151)</f>
        <v>0</v>
      </c>
      <c r="O274" s="27">
        <f>SUMIF(E102:E151,"=GS",O102:O151)</f>
        <v>0</v>
      </c>
      <c r="P274" s="17">
        <f>SUMIF(E102:E151,"=GS",P102:P151)</f>
        <v>0</v>
      </c>
      <c r="Q274" s="27">
        <f>SUMIF(E102:E151,"=GS",Q102:Q151)</f>
        <v>0</v>
      </c>
      <c r="R274" s="17">
        <f>SUMIF(E102:E151,"=GS",R102:R151)</f>
        <v>0</v>
      </c>
      <c r="S274" s="46">
        <f>SUMIF(E102:E151,"=GS",S102:S151)</f>
        <v>0</v>
      </c>
      <c r="T274" s="81">
        <f>SUMIF(E102:E151,"=GS",T102:T151)</f>
        <v>0</v>
      </c>
      <c r="U274" s="27">
        <f>SUMIF(E102:E151,"=GS",U102:U151)</f>
        <v>0</v>
      </c>
      <c r="V274" s="17">
        <f>SUMIF(E102:E151,"=GS",V102:V151)</f>
        <v>0</v>
      </c>
      <c r="W274" s="46">
        <f>SUMIF(E102:E151,"=GS",W102:W151)</f>
        <v>0</v>
      </c>
      <c r="X274" s="15">
        <f>SUMIF(E102:E151,"=GS",X102:X151)</f>
        <v>0</v>
      </c>
      <c r="Y274" s="27">
        <f t="shared" si="51"/>
        <v>0</v>
      </c>
      <c r="Z274" s="17">
        <f t="shared" si="52"/>
        <v>0</v>
      </c>
      <c r="AA274">
        <f t="shared" si="53"/>
        <v>0</v>
      </c>
    </row>
    <row r="275" spans="2:27" x14ac:dyDescent="0.2">
      <c r="B275" s="31" t="s">
        <v>25</v>
      </c>
      <c r="G275">
        <f>SUM(G263:G274)</f>
        <v>6</v>
      </c>
      <c r="H275">
        <f>SUM(H263:H274)</f>
        <v>6</v>
      </c>
      <c r="I275">
        <f>SUM(I263:I274)</f>
        <v>9</v>
      </c>
      <c r="J275">
        <f>SUM(J263:J274)</f>
        <v>11</v>
      </c>
      <c r="K275">
        <f t="shared" ref="K275:AA275" si="60">SUM(K263:K274)</f>
        <v>1</v>
      </c>
      <c r="L275">
        <f t="shared" si="60"/>
        <v>3</v>
      </c>
      <c r="M275">
        <f t="shared" si="60"/>
        <v>22</v>
      </c>
      <c r="N275">
        <f t="shared" si="60"/>
        <v>29</v>
      </c>
      <c r="O275">
        <f>SUM(O263:O274)</f>
        <v>0</v>
      </c>
      <c r="P275">
        <f>SUM(P263:P274)</f>
        <v>0</v>
      </c>
      <c r="Q275">
        <f t="shared" si="60"/>
        <v>3</v>
      </c>
      <c r="R275">
        <f t="shared" si="60"/>
        <v>9</v>
      </c>
      <c r="S275" s="38">
        <f t="shared" si="60"/>
        <v>165</v>
      </c>
      <c r="T275" s="38">
        <f t="shared" si="60"/>
        <v>265</v>
      </c>
      <c r="U275" s="38">
        <f t="shared" si="60"/>
        <v>15</v>
      </c>
      <c r="V275" s="38">
        <f t="shared" si="60"/>
        <v>31</v>
      </c>
      <c r="W275" s="38">
        <f>SUM(W263:W274)</f>
        <v>1</v>
      </c>
      <c r="X275" s="38">
        <f>SUM(X263:X274)</f>
        <v>5</v>
      </c>
      <c r="Y275">
        <f t="shared" si="60"/>
        <v>222</v>
      </c>
      <c r="Z275">
        <f t="shared" si="60"/>
        <v>359</v>
      </c>
      <c r="AA275">
        <f t="shared" si="60"/>
        <v>581</v>
      </c>
    </row>
    <row r="276" spans="2:27" x14ac:dyDescent="0.2">
      <c r="B276" s="31"/>
      <c r="S276" s="38"/>
      <c r="T276" s="38"/>
      <c r="U276" s="38"/>
      <c r="V276" s="38"/>
      <c r="W276" s="38"/>
      <c r="X276" s="38"/>
    </row>
    <row r="278" spans="2:27" x14ac:dyDescent="0.2">
      <c r="C278" s="2" t="s">
        <v>15</v>
      </c>
      <c r="G278" s="253" t="s">
        <v>8</v>
      </c>
      <c r="H278" s="253"/>
      <c r="I278" s="253" t="s">
        <v>10</v>
      </c>
      <c r="J278" s="253"/>
      <c r="K278" s="253" t="s">
        <v>9</v>
      </c>
      <c r="L278" s="253"/>
      <c r="M278" s="253" t="s">
        <v>118</v>
      </c>
      <c r="N278" s="253"/>
      <c r="O278" s="254" t="s">
        <v>119</v>
      </c>
      <c r="P278" s="255"/>
      <c r="Q278" s="253" t="s">
        <v>3</v>
      </c>
      <c r="R278" s="253"/>
      <c r="S278" s="253" t="s">
        <v>4</v>
      </c>
      <c r="T278" s="253"/>
      <c r="U278" s="253" t="s">
        <v>5</v>
      </c>
      <c r="V278" s="253"/>
      <c r="W278" s="254" t="s">
        <v>88</v>
      </c>
      <c r="X278" s="255"/>
      <c r="Y278" s="253" t="s">
        <v>12</v>
      </c>
      <c r="Z278" s="253"/>
    </row>
    <row r="279" spans="2:27" x14ac:dyDescent="0.2">
      <c r="B279" s="2" t="s">
        <v>52</v>
      </c>
      <c r="E279" s="30" t="s">
        <v>53</v>
      </c>
      <c r="G279" s="24" t="s">
        <v>0</v>
      </c>
      <c r="H279" s="24" t="s">
        <v>6</v>
      </c>
      <c r="I279" s="24" t="s">
        <v>0</v>
      </c>
      <c r="J279" s="24" t="s">
        <v>6</v>
      </c>
      <c r="K279" s="24" t="s">
        <v>0</v>
      </c>
      <c r="L279" s="24" t="s">
        <v>6</v>
      </c>
      <c r="M279" s="33" t="s">
        <v>0</v>
      </c>
      <c r="N279" s="33" t="s">
        <v>6</v>
      </c>
      <c r="O279" s="33" t="s">
        <v>0</v>
      </c>
      <c r="P279" s="33" t="s">
        <v>6</v>
      </c>
      <c r="Q279" s="24" t="s">
        <v>0</v>
      </c>
      <c r="R279" s="24" t="s">
        <v>6</v>
      </c>
      <c r="S279" s="24" t="s">
        <v>0</v>
      </c>
      <c r="T279" s="24" t="s">
        <v>6</v>
      </c>
      <c r="U279" s="24" t="s">
        <v>0</v>
      </c>
      <c r="V279" s="24" t="s">
        <v>6</v>
      </c>
      <c r="W279" s="33" t="s">
        <v>0</v>
      </c>
      <c r="X279" s="33" t="s">
        <v>6</v>
      </c>
      <c r="Y279" s="24" t="s">
        <v>0</v>
      </c>
      <c r="Z279" s="24" t="s">
        <v>6</v>
      </c>
      <c r="AA279" s="28" t="s">
        <v>1</v>
      </c>
    </row>
    <row r="280" spans="2:27" x14ac:dyDescent="0.2">
      <c r="B280" s="267" t="s">
        <v>17</v>
      </c>
      <c r="C280" s="268"/>
      <c r="D280" s="269"/>
      <c r="E280" s="270" t="s">
        <v>40</v>
      </c>
      <c r="F280" s="271"/>
      <c r="G280" s="25">
        <f>SUMIF(E161:E183,"=GRAS",G161:G183)</f>
        <v>3</v>
      </c>
      <c r="H280" s="79">
        <f>SUMIF(E161:E183,"=GRAS",H161:H183)</f>
        <v>1</v>
      </c>
      <c r="I280" s="25">
        <f>SUMIF(E161:E183,"=GRAS",I161:I183)</f>
        <v>1</v>
      </c>
      <c r="J280" s="13">
        <f>SUMIF(E161:E183,"=GRAS",J161:J183)</f>
        <v>1</v>
      </c>
      <c r="K280" s="47">
        <f>SUMIF(E161:E183,"=GRAS",K161:K183)</f>
        <v>0</v>
      </c>
      <c r="L280" s="79">
        <f>SUMIF(E161:E183,"=GRAS",L161:L183)</f>
        <v>0</v>
      </c>
      <c r="M280" s="25">
        <f>SUMIF(E161:E183,"=GRAS",M161:M183)</f>
        <v>2</v>
      </c>
      <c r="N280" s="13">
        <f>SUMIF(E161:E183,"=GRAS",N161:N183)</f>
        <v>1</v>
      </c>
      <c r="O280" s="25">
        <f>SUMIF(E161:E183,"=GRAS",O161:O183)</f>
        <v>0</v>
      </c>
      <c r="P280" s="13">
        <f>SUMIF(E161:E183,"=GRAS",P161:P183)</f>
        <v>0</v>
      </c>
      <c r="Q280" s="25">
        <f>SUMIF(E161:E183,"=GRAS",Q161:Q183)</f>
        <v>1</v>
      </c>
      <c r="R280" s="13">
        <f>SUMIF(E161:E183,"=GRAS",R161:R183)</f>
        <v>0</v>
      </c>
      <c r="S280" s="47">
        <f>SUMIF(E161:E183,"=GRAS",S161:S183)</f>
        <v>8</v>
      </c>
      <c r="T280" s="79">
        <f>SUMIF(E161:E183,"=GRAS",T161:T183)</f>
        <v>9</v>
      </c>
      <c r="U280" s="25">
        <f>SUMIF(E161:E183,"=GRAS",U161:U183)</f>
        <v>2</v>
      </c>
      <c r="V280" s="13">
        <f>SUMIF(E161:E183,"=GRAS",V161:V183)</f>
        <v>3</v>
      </c>
      <c r="W280" s="47">
        <f>SUMIF(E161:E183,"=GRAS",W161:W183)</f>
        <v>0</v>
      </c>
      <c r="X280" s="11">
        <f>SUMIF(E161:E183,"=GRAS",X161:X183)</f>
        <v>0</v>
      </c>
      <c r="Y280" s="25">
        <f t="shared" ref="Y280:Y288" si="61">G280+I280+K280+M280+O280+Q280+S280+U280+W280</f>
        <v>17</v>
      </c>
      <c r="Z280" s="13">
        <f t="shared" ref="Z280:Z288" si="62">H280+J280+L280+N280+P280+R280+T280+V280+X280</f>
        <v>15</v>
      </c>
      <c r="AA280">
        <f t="shared" ref="AA280:AA288" si="63">SUM(Y280:Z280)</f>
        <v>32</v>
      </c>
    </row>
    <row r="281" spans="2:27" x14ac:dyDescent="0.2">
      <c r="B281" s="272" t="s">
        <v>18</v>
      </c>
      <c r="C281" s="273"/>
      <c r="D281" s="274"/>
      <c r="E281" s="275" t="s">
        <v>47</v>
      </c>
      <c r="F281" s="276"/>
      <c r="G281" s="26">
        <f>SUMIF(E161:E183,"=GRBUS",G161:G183)</f>
        <v>1</v>
      </c>
      <c r="H281" s="80">
        <f>SUMIF(E161:E183,"=GRBUS",H161:H183)</f>
        <v>0</v>
      </c>
      <c r="I281" s="26">
        <f>SUMIF(E161:E183,"=GRBUS",I161:I183)</f>
        <v>0</v>
      </c>
      <c r="J281" s="14">
        <f>SUMIF(E161:E183,"=GRBUS",J161:J183)</f>
        <v>0</v>
      </c>
      <c r="K281" s="45">
        <f>SUMIF(E161:E183,"=GRBUS",K161:K183)</f>
        <v>0</v>
      </c>
      <c r="L281" s="80">
        <f>SUMIF(E161:E183,"=GRBUS",L161:L183)</f>
        <v>0</v>
      </c>
      <c r="M281" s="26">
        <f>SUMIF(E161:E183,"=GRBUS",M161:M183)</f>
        <v>1</v>
      </c>
      <c r="N281" s="14">
        <f>SUMIF(E161:E183,"=GRBUS",N161:N183)</f>
        <v>1</v>
      </c>
      <c r="O281" s="26">
        <f>SUMIF(E161:E183,"=GRBUS",O161:O183)</f>
        <v>0</v>
      </c>
      <c r="P281" s="14">
        <f>SUMIF(E161:E183,"=GRBUS",P161:P183)</f>
        <v>0</v>
      </c>
      <c r="Q281" s="26">
        <f>SUMIF(E161:E183,"=GRBUS",Q161:Q183)</f>
        <v>0</v>
      </c>
      <c r="R281" s="14">
        <f>SUMIF(E161:E183,"=GRBUS",R161:R183)</f>
        <v>0</v>
      </c>
      <c r="S281" s="45">
        <f>SUMIF(E161:E183,"=GRBUS",S161:S183)</f>
        <v>1</v>
      </c>
      <c r="T281" s="80">
        <f>SUMIF(E161:E183,"=GRBUS",T161:T183)</f>
        <v>1</v>
      </c>
      <c r="U281" s="26">
        <f>SUMIF(E161:E183,"=GRBUS",U161:U183)</f>
        <v>0</v>
      </c>
      <c r="V281" s="14">
        <f>SUMIF(E161:E183,"=GRBUS",V161:V183)</f>
        <v>0</v>
      </c>
      <c r="W281" s="45">
        <f>SUMIF(E161:E183,"=GRBUS",W161:W183)</f>
        <v>0</v>
      </c>
      <c r="X281" s="6">
        <f>SUMIF(E161:E183,"=GRBUS",X161:X183)</f>
        <v>0</v>
      </c>
      <c r="Y281" s="26">
        <f t="shared" si="61"/>
        <v>3</v>
      </c>
      <c r="Z281" s="14">
        <f t="shared" si="62"/>
        <v>2</v>
      </c>
      <c r="AA281">
        <f t="shared" si="63"/>
        <v>5</v>
      </c>
    </row>
    <row r="282" spans="2:27" x14ac:dyDescent="0.2">
      <c r="B282" s="306" t="s">
        <v>659</v>
      </c>
      <c r="C282" s="307"/>
      <c r="D282" s="308"/>
      <c r="E282" s="275" t="s">
        <v>488</v>
      </c>
      <c r="F282" s="276"/>
      <c r="G282" s="26">
        <f>SUMIF(E161:E183,"=GRCPS",G161:G183)</f>
        <v>0</v>
      </c>
      <c r="H282" s="80">
        <f>SUMIF(E161:E183,"=GRCPS",H161:H183)</f>
        <v>0</v>
      </c>
      <c r="I282" s="26">
        <f>SUMIF(E161:E183,"=GRCPS",I161:I183)</f>
        <v>0</v>
      </c>
      <c r="J282" s="14">
        <f>SUMIF(E161:E183,"=GRCPS",J161:J183)</f>
        <v>0</v>
      </c>
      <c r="K282" s="45">
        <f>SUMIF(E161:E183,"=GRCPS",K161:K183)</f>
        <v>0</v>
      </c>
      <c r="L282" s="80">
        <f>SUMIF(E161:E183,"=GRCPS",L161:L183)</f>
        <v>0</v>
      </c>
      <c r="M282" s="26">
        <f>SUMIF(E161:E183,"=GRCPS",M161:M183)</f>
        <v>0</v>
      </c>
      <c r="N282" s="14">
        <f>SUMIF(E161:E183,"=GRCPS",N161:N183)</f>
        <v>0</v>
      </c>
      <c r="O282" s="26">
        <f>SUMIF(E161:E183,"=GRCPS",O161:O183)</f>
        <v>0</v>
      </c>
      <c r="P282" s="14">
        <f>SUMIF(E161:E183,"=GRCPS",P161:P183)</f>
        <v>0</v>
      </c>
      <c r="Q282" s="26">
        <f>SUMIF(E161:E183,"=GRCPS",Q161:Q183)</f>
        <v>0</v>
      </c>
      <c r="R282" s="14">
        <f>SUMIF(E161:E183,"=GRCPS",R161:R183)</f>
        <v>0</v>
      </c>
      <c r="S282" s="45">
        <f>SUMIF(E161:E183,"=GRCPS",S161:S183)</f>
        <v>4</v>
      </c>
      <c r="T282" s="80">
        <f>SUMIF(E161:E183,"=GRCPS",T161:T183)</f>
        <v>1</v>
      </c>
      <c r="U282" s="26">
        <f>SUMIF(E161:E183,"=GRCPS",U161:U183)</f>
        <v>0</v>
      </c>
      <c r="V282" s="14">
        <f>SUMIF(E161:E183,"=GRCPS",V161:V183)</f>
        <v>1</v>
      </c>
      <c r="W282" s="45">
        <f>SUMIF(E161:E183,"=GRCPS",W161:W183)</f>
        <v>0</v>
      </c>
      <c r="X282" s="6">
        <f>SUMIF(E161:E183,"=GRCPS",X161:X183)</f>
        <v>0</v>
      </c>
      <c r="Y282" s="26">
        <f t="shared" ref="Y282" si="64">G282+I282+K282+M282+O282+Q282+S282+U282+W282</f>
        <v>4</v>
      </c>
      <c r="Z282" s="14">
        <f t="shared" ref="Z282" si="65">H282+J282+L282+N282+P282+R282+T282+V282+X282</f>
        <v>2</v>
      </c>
      <c r="AA282">
        <f t="shared" ref="AA282" si="66">SUM(Y282:Z282)</f>
        <v>6</v>
      </c>
    </row>
    <row r="283" spans="2:27" x14ac:dyDescent="0.2">
      <c r="B283" s="272" t="s">
        <v>19</v>
      </c>
      <c r="C283" s="273"/>
      <c r="D283" s="274"/>
      <c r="E283" s="275" t="s">
        <v>43</v>
      </c>
      <c r="F283" s="276"/>
      <c r="G283" s="26">
        <f>SUMIF(E161:E183,"=GRENG",G161:G183)</f>
        <v>4</v>
      </c>
      <c r="H283" s="80">
        <f>SUMIF(E161:E183,"=GRENG",H161:H183)</f>
        <v>0</v>
      </c>
      <c r="I283" s="26">
        <f>SUMIF(E161:E183,"=GRENG",I161:I183)</f>
        <v>0</v>
      </c>
      <c r="J283" s="14">
        <f>SUMIF(E161:E183,"=GRENG",J161:J183)</f>
        <v>0</v>
      </c>
      <c r="K283" s="45">
        <f>SUMIF(E161:E183,"=GRENG",K161:K183)</f>
        <v>0</v>
      </c>
      <c r="L283" s="80">
        <f>SUMIF(E161:E183,"=GRENG",L161:L183)</f>
        <v>0</v>
      </c>
      <c r="M283" s="26">
        <f>SUMIF(E161:E183,"=GRENG",M161:M183)</f>
        <v>3</v>
      </c>
      <c r="N283" s="14">
        <f>SUMIF(E161:E183,"=GRENG",N161:N183)</f>
        <v>1</v>
      </c>
      <c r="O283" s="26">
        <f>SUMIF(E161:E183,"=GRENG",O161:O183)</f>
        <v>0</v>
      </c>
      <c r="P283" s="14">
        <f>SUMIF(E161:E183,"=GRENG",P161:P183)</f>
        <v>0</v>
      </c>
      <c r="Q283" s="26">
        <f>SUMIF(E161:E183,"=GRENG",Q161:Q183)</f>
        <v>0</v>
      </c>
      <c r="R283" s="14">
        <f>SUMIF(E161:E183,"=GRENG",R161:R183)</f>
        <v>0</v>
      </c>
      <c r="S283" s="45">
        <f>SUMIF(E161:E183,"=GRENG",S161:S183)</f>
        <v>4</v>
      </c>
      <c r="T283" s="80">
        <f>SUMIF(E161:E183,"=GRENG",T161:T183)</f>
        <v>3</v>
      </c>
      <c r="U283" s="26">
        <f>SUMIF(E161:E183,"=GRENG",U161:U183)</f>
        <v>1</v>
      </c>
      <c r="V283" s="14">
        <f>SUMIF(E161:E183,"=GRENG",V161:V183)</f>
        <v>0</v>
      </c>
      <c r="W283" s="45">
        <f>SUMIF(E161:E183,"=GRENG",W161:W183)</f>
        <v>0</v>
      </c>
      <c r="X283" s="6">
        <f>SUMIF(E161:E183,"=GRENG",X161:X183)</f>
        <v>0</v>
      </c>
      <c r="Y283" s="26">
        <f t="shared" si="61"/>
        <v>12</v>
      </c>
      <c r="Z283" s="14">
        <f t="shared" si="62"/>
        <v>4</v>
      </c>
      <c r="AA283">
        <f t="shared" si="63"/>
        <v>16</v>
      </c>
    </row>
    <row r="284" spans="2:27" x14ac:dyDescent="0.2">
      <c r="B284" s="272" t="s">
        <v>20</v>
      </c>
      <c r="C284" s="273"/>
      <c r="D284" s="274"/>
      <c r="E284" s="277" t="s">
        <v>41</v>
      </c>
      <c r="F284" s="278"/>
      <c r="G284" s="26">
        <f>SUMIF(E161:E183,"=GRELS",G161:G183)</f>
        <v>0</v>
      </c>
      <c r="H284" s="80">
        <f>SUMIF(E161:E183,"=GRELS",H161:H183)</f>
        <v>2</v>
      </c>
      <c r="I284" s="26">
        <f>SUMIF(E161:E183,"=GRELS",I161:I183)</f>
        <v>0</v>
      </c>
      <c r="J284" s="14">
        <f>SUMIF(E161:E183,"=GRELS",J161:J183)</f>
        <v>0</v>
      </c>
      <c r="K284" s="45">
        <f>SUMIF(E161:E183,"=GRELS",K161:K183)</f>
        <v>0</v>
      </c>
      <c r="L284" s="80">
        <f>SUMIF(E161:E183,"=GRELS",L161:L183)</f>
        <v>0</v>
      </c>
      <c r="M284" s="26">
        <f>SUMIF(E161:E183,"=GRELS",M161:M183)</f>
        <v>2</v>
      </c>
      <c r="N284" s="14">
        <f>SUMIF(E161:E183,"=GRELS",N161:N183)</f>
        <v>0</v>
      </c>
      <c r="O284" s="26">
        <f>SUMIF(E161:E183,"=GRELS",O161:O183)</f>
        <v>0</v>
      </c>
      <c r="P284" s="14">
        <f>SUMIF(E161:E183,"=GRELS",P161:P183)</f>
        <v>0</v>
      </c>
      <c r="Q284" s="26">
        <f>SUMIF(E161:E183,"=GRELS",Q161:Q183)</f>
        <v>0</v>
      </c>
      <c r="R284" s="14">
        <f>SUMIF(E161:E183,"=GRELS",R161:R183)</f>
        <v>0</v>
      </c>
      <c r="S284" s="45">
        <f>SUMIF(E161:E183,"=GRELS",S161:S183)</f>
        <v>7</v>
      </c>
      <c r="T284" s="80">
        <f>SUMIF(E161:E183,"=GRELS",T161:T183)</f>
        <v>3</v>
      </c>
      <c r="U284" s="26">
        <f>SUMIF(E161:E183,"=GRELS",U161:U183)</f>
        <v>3</v>
      </c>
      <c r="V284" s="14">
        <f>SUMIF(E161:E183,"=GRELS",V161:V183)</f>
        <v>2</v>
      </c>
      <c r="W284" s="45">
        <f>SUMIF(E161:E183,"=GRELS",W161:W183)</f>
        <v>0</v>
      </c>
      <c r="X284" s="6">
        <f>SUMIF(E161:E183,"=GRELS",X161:X183)</f>
        <v>0</v>
      </c>
      <c r="Y284" s="26">
        <f t="shared" si="61"/>
        <v>12</v>
      </c>
      <c r="Z284" s="14">
        <f t="shared" si="62"/>
        <v>7</v>
      </c>
      <c r="AA284">
        <f t="shared" si="63"/>
        <v>19</v>
      </c>
    </row>
    <row r="285" spans="2:27" x14ac:dyDescent="0.2">
      <c r="B285" s="306" t="s">
        <v>661</v>
      </c>
      <c r="C285" s="273"/>
      <c r="D285" s="274"/>
      <c r="E285" s="277" t="s">
        <v>489</v>
      </c>
      <c r="F285" s="278"/>
      <c r="G285" s="26">
        <f>SUMIF(E161:E183,"=GRCHS",G161:G183)</f>
        <v>0</v>
      </c>
      <c r="H285" s="80">
        <f>SUMIF(E161:E183,"=GRCHS",H161:H183)</f>
        <v>0</v>
      </c>
      <c r="I285" s="26">
        <f>SUMIF(E161:E183,"=GRCHS",I161:I183)</f>
        <v>1</v>
      </c>
      <c r="J285" s="14">
        <f>SUMIF(E161:E183,"=GRCHS",J161:J183)</f>
        <v>4</v>
      </c>
      <c r="K285" s="45">
        <f>SUMIF(E161:E183,"=GRCHS",K161:K183)</f>
        <v>0</v>
      </c>
      <c r="L285" s="80">
        <f>SUMIF(E161:E183,"=GRCHS",L161:L183)</f>
        <v>0</v>
      </c>
      <c r="M285" s="26">
        <f>SUMIF(E161:E183,"=GRCHS",M161:M183)</f>
        <v>1</v>
      </c>
      <c r="N285" s="14">
        <f>SUMIF(E161:E183,"=GRCHS",N161:N183)</f>
        <v>1</v>
      </c>
      <c r="O285" s="26">
        <f>SUMIF(E161:E183,"=GRCHS",O161:O183)</f>
        <v>0</v>
      </c>
      <c r="P285" s="14">
        <f>SUMIF(E161:E183,"=GRCHS",P161:P183)</f>
        <v>0</v>
      </c>
      <c r="Q285" s="26">
        <f>SUMIF(E161:E183,"=GRCHS",Q161:Q183)</f>
        <v>0</v>
      </c>
      <c r="R285" s="14">
        <f>SUMIF(E161:E183,"=GRCHS",R161:R183)</f>
        <v>1</v>
      </c>
      <c r="S285" s="45">
        <f>SUMIF(E161:E183,"=GRCHS",S161:S183)</f>
        <v>7</v>
      </c>
      <c r="T285" s="80">
        <f>SUMIF(E161:E183,"=GRCHS",T161:T183)</f>
        <v>21</v>
      </c>
      <c r="U285" s="26">
        <f>SUMIF(E161:E183,"=GRCHS",U161:U183)</f>
        <v>1</v>
      </c>
      <c r="V285" s="14">
        <f>SUMIF(E161:E183,"=GRCHS",V161:V183)</f>
        <v>4</v>
      </c>
      <c r="W285" s="45">
        <f>SUMIF(E161:E183,"=GRCHS",W161:W183)</f>
        <v>0</v>
      </c>
      <c r="X285" s="6">
        <f>SUMIF(E161:E183,"=GRCHS",X161:X183)</f>
        <v>0</v>
      </c>
      <c r="Y285" s="26">
        <f t="shared" si="61"/>
        <v>10</v>
      </c>
      <c r="Z285" s="14">
        <f t="shared" si="62"/>
        <v>31</v>
      </c>
      <c r="AA285">
        <f t="shared" si="63"/>
        <v>41</v>
      </c>
    </row>
    <row r="286" spans="2:27" x14ac:dyDescent="0.2">
      <c r="B286" s="272" t="s">
        <v>22</v>
      </c>
      <c r="C286" s="273"/>
      <c r="D286" s="274"/>
      <c r="E286" s="277" t="s">
        <v>45</v>
      </c>
      <c r="F286" s="278"/>
      <c r="G286" s="26">
        <f>SUMIF(E161:E183,"=GRNUR",G161:G183)</f>
        <v>0</v>
      </c>
      <c r="H286" s="80">
        <f>SUMIF(E161:E183,"=GRNUR",H161:H183)</f>
        <v>0</v>
      </c>
      <c r="I286" s="26">
        <f>SUMIF(E161:E183,"=GRNUR",I161:I183)</f>
        <v>0</v>
      </c>
      <c r="J286" s="14">
        <f>SUMIF(E161:E183,"=GRNUR",J161:J183)</f>
        <v>0</v>
      </c>
      <c r="K286" s="45">
        <f>SUMIF(E161:E183,"=GRNUR",K161:K183)</f>
        <v>0</v>
      </c>
      <c r="L286" s="80">
        <f>SUMIF(E161:E183,"=GRNUR",L161:L183)</f>
        <v>0</v>
      </c>
      <c r="M286" s="26">
        <f>SUMIF(E161:E183,"=GRNUR",M161:M183)</f>
        <v>0</v>
      </c>
      <c r="N286" s="14">
        <f>SUMIF(E161:E183,"=GRNUR",N161:N183)</f>
        <v>0</v>
      </c>
      <c r="O286" s="26">
        <f>SUMIF(E161:E183,"=GRNUR",O161:O183)</f>
        <v>0</v>
      </c>
      <c r="P286" s="14">
        <f>SUMIF(E161:E183,"=GRNUR",P161:P183)</f>
        <v>0</v>
      </c>
      <c r="Q286" s="26">
        <f>SUMIF(E161:E183,"=GRNUR",Q161:Q183)</f>
        <v>0</v>
      </c>
      <c r="R286" s="14">
        <f>SUMIF(E161:E183,"=GRNUR",R161:R183)</f>
        <v>0</v>
      </c>
      <c r="S286" s="45">
        <f>SUMIF(E161:E183,"GRNUR",S161:S183)</f>
        <v>0</v>
      </c>
      <c r="T286" s="80">
        <f>SUMIF(E161:E183,"=GRNUR",T161:T183)</f>
        <v>4</v>
      </c>
      <c r="U286" s="26">
        <f>SUMIF(E161:E183,"=GRNUR",U161:U183)</f>
        <v>0</v>
      </c>
      <c r="V286" s="14">
        <f>SUMIF(E161:E183,"=GRNUR",V161:V183)</f>
        <v>2</v>
      </c>
      <c r="W286" s="45">
        <f>SUMIF(E161:E183,"=GRNUR",W161:W183)</f>
        <v>0</v>
      </c>
      <c r="X286" s="6">
        <f>SUMIF(E161:E183,"=GRNUR",X161:X183)</f>
        <v>1</v>
      </c>
      <c r="Y286" s="26">
        <f t="shared" si="61"/>
        <v>0</v>
      </c>
      <c r="Z286" s="14">
        <f t="shared" si="62"/>
        <v>7</v>
      </c>
      <c r="AA286">
        <f t="shared" si="63"/>
        <v>7</v>
      </c>
    </row>
    <row r="287" spans="2:27" x14ac:dyDescent="0.2">
      <c r="B287" s="272" t="s">
        <v>23</v>
      </c>
      <c r="C287" s="273"/>
      <c r="D287" s="274"/>
      <c r="E287" s="294" t="s">
        <v>44</v>
      </c>
      <c r="F287" s="295"/>
      <c r="G287" s="26">
        <f>SUMIF(E161:E183,"=GOCG",G161:G183)</f>
        <v>0</v>
      </c>
      <c r="H287" s="80">
        <f>SUMIF(E161:E183,"=GOCG",H161:H183)</f>
        <v>0</v>
      </c>
      <c r="I287" s="26">
        <f>SUMIF(E161:E183,"=GOCG",I161:I183)</f>
        <v>0</v>
      </c>
      <c r="J287" s="14">
        <f>SUMIF(E161:E183,"=GOCG",J161:J183)</f>
        <v>0</v>
      </c>
      <c r="K287" s="45">
        <f>SUMIF(E161:E183,"=GOCG",K161:K183)</f>
        <v>0</v>
      </c>
      <c r="L287" s="80">
        <f>SUMIF(E161:E183,"=GOCG",L161:L183)</f>
        <v>0</v>
      </c>
      <c r="M287" s="26">
        <f>SUMIF(E161:E183,"=GOCG",M161:M183)</f>
        <v>0</v>
      </c>
      <c r="N287" s="14">
        <f>SUMIF(E161:E183,"=GOCG",N161:N183)</f>
        <v>0</v>
      </c>
      <c r="O287" s="26">
        <f>SUMIF(E161:E183,"=GOCE",O161:O183)</f>
        <v>0</v>
      </c>
      <c r="P287" s="14">
        <f>SUMIF(E161:E183,"=GOCE",P161:P183)</f>
        <v>0</v>
      </c>
      <c r="Q287" s="26">
        <f>SUMIF(E161:E183,"=GOCG",Q161:Q183)</f>
        <v>0</v>
      </c>
      <c r="R287" s="14">
        <f>SUMIF(E161:E183,"=GOCG",R161:R183)</f>
        <v>0</v>
      </c>
      <c r="S287" s="45">
        <f>SUMIF(E161:E183,"=GOCG",S161:S183)</f>
        <v>1</v>
      </c>
      <c r="T287" s="80">
        <f>SUMIF(E161:E183,"=GOCG",T161:T183)</f>
        <v>2</v>
      </c>
      <c r="U287" s="26">
        <f>SUMIF(E161:E183,"=GOCG",U161:U183)</f>
        <v>1</v>
      </c>
      <c r="V287" s="14">
        <f>SUMIF(E161:E183,"=GOCG",V161:V183)</f>
        <v>1</v>
      </c>
      <c r="W287" s="45">
        <f>SUMIF(E161:E183,"=GOCG",W161:W183)</f>
        <v>0</v>
      </c>
      <c r="X287" s="6">
        <f>SUMIF(E161:E183,"=GOCG",X161:X183)</f>
        <v>0</v>
      </c>
      <c r="Y287" s="26">
        <f t="shared" si="61"/>
        <v>2</v>
      </c>
      <c r="Z287" s="14">
        <f t="shared" si="62"/>
        <v>3</v>
      </c>
      <c r="AA287">
        <f t="shared" si="63"/>
        <v>5</v>
      </c>
    </row>
    <row r="288" spans="2:27" x14ac:dyDescent="0.2">
      <c r="B288" s="280" t="s">
        <v>24</v>
      </c>
      <c r="C288" s="281"/>
      <c r="D288" s="282"/>
      <c r="E288" s="290" t="s">
        <v>46</v>
      </c>
      <c r="F288" s="291"/>
      <c r="G288" s="27">
        <f>SUMIF(E161:E183,"=GRPH",G161:G183)</f>
        <v>0</v>
      </c>
      <c r="H288" s="81">
        <f>SUMIF(E161:E183,"=GRPH",H161:H183)</f>
        <v>1</v>
      </c>
      <c r="I288" s="27">
        <f>SUMIF(E161:E183,"=GRPH",I161:I183)</f>
        <v>2</v>
      </c>
      <c r="J288" s="17">
        <f>SUMIF(E161:E183,"=GRPH",J161:J183)</f>
        <v>0</v>
      </c>
      <c r="K288" s="46">
        <f>SUMIF(E161:E183,"=GRPH",K161:K183)</f>
        <v>0</v>
      </c>
      <c r="L288" s="81">
        <f>SUMIF(E161:E183,"=GRPH",L161:L183)</f>
        <v>0</v>
      </c>
      <c r="M288" s="27">
        <f>SUMIF(E161:E183,"=GRPH",M161:M183)</f>
        <v>3</v>
      </c>
      <c r="N288" s="17">
        <f>SUMIF(E161:E183,"=GRPH",N161:N183)</f>
        <v>0</v>
      </c>
      <c r="O288" s="27">
        <f>SUMIF(E161:E183,"=GRPH",O161:O183)</f>
        <v>0</v>
      </c>
      <c r="P288" s="17">
        <f>SUMIF(E161:E183,"=GRPH",P161:P183)</f>
        <v>0</v>
      </c>
      <c r="Q288" s="27">
        <f>SUMIF(E161:E183,"=GRPH",Q161:Q183)</f>
        <v>0</v>
      </c>
      <c r="R288" s="17">
        <f>SUMIF(E161:E183,"=GRPH",R161:R183)</f>
        <v>0</v>
      </c>
      <c r="S288" s="46">
        <f>SUMIF(E161:E183,"=GRPH",S161:S183)</f>
        <v>1</v>
      </c>
      <c r="T288" s="81">
        <f>SUMIF(E161:E183,"=GRPH",T161:T183)</f>
        <v>1</v>
      </c>
      <c r="U288" s="27">
        <f>SUMIF(E161:E183,"=GRPH",U161:U183)</f>
        <v>2</v>
      </c>
      <c r="V288" s="17">
        <f>SUMIF(E161:E183,"=GRPH",V161:V183)</f>
        <v>1</v>
      </c>
      <c r="W288" s="46">
        <f>SUMIF(E161:E183,"=GRPH",W161:W183)</f>
        <v>0</v>
      </c>
      <c r="X288" s="15">
        <f>SUMIF(E161:E183,"=GRPH",X161:X183)</f>
        <v>0</v>
      </c>
      <c r="Y288" s="27">
        <f t="shared" si="61"/>
        <v>8</v>
      </c>
      <c r="Z288" s="17">
        <f t="shared" si="62"/>
        <v>3</v>
      </c>
      <c r="AA288">
        <f t="shared" si="63"/>
        <v>11</v>
      </c>
    </row>
    <row r="289" spans="2:27" x14ac:dyDescent="0.2">
      <c r="B289" s="31" t="s">
        <v>25</v>
      </c>
      <c r="G289">
        <f t="shared" ref="G289:AA289" si="67">SUM(G280:G288)</f>
        <v>8</v>
      </c>
      <c r="H289">
        <f t="shared" si="67"/>
        <v>4</v>
      </c>
      <c r="I289">
        <f t="shared" si="67"/>
        <v>4</v>
      </c>
      <c r="J289">
        <f t="shared" si="67"/>
        <v>5</v>
      </c>
      <c r="K289">
        <f t="shared" si="67"/>
        <v>0</v>
      </c>
      <c r="L289">
        <f t="shared" si="67"/>
        <v>0</v>
      </c>
      <c r="M289">
        <f t="shared" si="67"/>
        <v>12</v>
      </c>
      <c r="N289">
        <f t="shared" si="67"/>
        <v>4</v>
      </c>
      <c r="O289">
        <f>SUM(O280:O288)</f>
        <v>0</v>
      </c>
      <c r="P289">
        <f>SUM(P280:P288)</f>
        <v>0</v>
      </c>
      <c r="Q289">
        <f t="shared" si="67"/>
        <v>1</v>
      </c>
      <c r="R289">
        <f t="shared" si="67"/>
        <v>1</v>
      </c>
      <c r="S289">
        <f t="shared" si="67"/>
        <v>33</v>
      </c>
      <c r="T289">
        <f t="shared" si="67"/>
        <v>45</v>
      </c>
      <c r="U289">
        <f t="shared" si="67"/>
        <v>10</v>
      </c>
      <c r="V289">
        <f t="shared" si="67"/>
        <v>14</v>
      </c>
      <c r="W289">
        <f>SUM(W280:W288)</f>
        <v>0</v>
      </c>
      <c r="X289">
        <f>SUM(X280:X288)</f>
        <v>1</v>
      </c>
      <c r="Y289">
        <f t="shared" si="67"/>
        <v>68</v>
      </c>
      <c r="Z289">
        <f t="shared" si="67"/>
        <v>74</v>
      </c>
      <c r="AA289">
        <f t="shared" si="67"/>
        <v>142</v>
      </c>
    </row>
    <row r="290" spans="2:27" x14ac:dyDescent="0.2">
      <c r="B290" s="31"/>
    </row>
    <row r="292" spans="2:27" x14ac:dyDescent="0.2">
      <c r="C292" s="2" t="s">
        <v>86</v>
      </c>
      <c r="G292" s="253" t="s">
        <v>8</v>
      </c>
      <c r="H292" s="253"/>
      <c r="I292" s="253" t="s">
        <v>10</v>
      </c>
      <c r="J292" s="253"/>
      <c r="K292" s="253" t="s">
        <v>9</v>
      </c>
      <c r="L292" s="253"/>
      <c r="M292" s="253" t="s">
        <v>118</v>
      </c>
      <c r="N292" s="253"/>
      <c r="O292" s="254" t="s">
        <v>119</v>
      </c>
      <c r="P292" s="255"/>
      <c r="Q292" s="253" t="s">
        <v>3</v>
      </c>
      <c r="R292" s="253"/>
      <c r="S292" s="253" t="s">
        <v>4</v>
      </c>
      <c r="T292" s="253"/>
      <c r="U292" s="253" t="s">
        <v>5</v>
      </c>
      <c r="V292" s="253"/>
      <c r="W292" s="254" t="s">
        <v>88</v>
      </c>
      <c r="X292" s="255"/>
      <c r="Y292" s="253" t="s">
        <v>12</v>
      </c>
      <c r="Z292" s="253"/>
    </row>
    <row r="293" spans="2:27" x14ac:dyDescent="0.2">
      <c r="B293" s="2" t="s">
        <v>52</v>
      </c>
      <c r="E293" s="30" t="s">
        <v>53</v>
      </c>
      <c r="G293" s="24" t="s">
        <v>0</v>
      </c>
      <c r="H293" s="24" t="s">
        <v>6</v>
      </c>
      <c r="I293" s="24" t="s">
        <v>0</v>
      </c>
      <c r="J293" s="24" t="s">
        <v>6</v>
      </c>
      <c r="K293" s="24" t="s">
        <v>0</v>
      </c>
      <c r="L293" s="24" t="s">
        <v>6</v>
      </c>
      <c r="M293" s="33" t="s">
        <v>0</v>
      </c>
      <c r="N293" s="33" t="s">
        <v>6</v>
      </c>
      <c r="O293" s="33" t="s">
        <v>0</v>
      </c>
      <c r="P293" s="33" t="s">
        <v>6</v>
      </c>
      <c r="Q293" s="24" t="s">
        <v>0</v>
      </c>
      <c r="R293" s="24" t="s">
        <v>6</v>
      </c>
      <c r="S293" s="24" t="s">
        <v>0</v>
      </c>
      <c r="T293" s="24" t="s">
        <v>6</v>
      </c>
      <c r="U293" s="24" t="s">
        <v>0</v>
      </c>
      <c r="V293" s="24" t="s">
        <v>6</v>
      </c>
      <c r="W293" s="33" t="s">
        <v>0</v>
      </c>
      <c r="X293" s="33" t="s">
        <v>6</v>
      </c>
      <c r="Y293" s="24" t="s">
        <v>0</v>
      </c>
      <c r="Z293" s="24" t="s">
        <v>6</v>
      </c>
      <c r="AA293" s="28" t="s">
        <v>1</v>
      </c>
    </row>
    <row r="294" spans="2:27" x14ac:dyDescent="0.2">
      <c r="B294" s="296" t="s">
        <v>24</v>
      </c>
      <c r="C294" s="297"/>
      <c r="D294" s="297"/>
      <c r="E294" s="298" t="s">
        <v>48</v>
      </c>
      <c r="F294" s="299"/>
      <c r="G294" s="36">
        <f>SUMIF(E193:E193,"=PHARM",G193:G193)</f>
        <v>0</v>
      </c>
      <c r="H294" s="91">
        <f>SUMIF(E193:E193,"=PHARM",H193:H193)</f>
        <v>6</v>
      </c>
      <c r="I294" s="36">
        <f>SUMIF(E193:E193,"=PHARM",I193:I193)</f>
        <v>2</v>
      </c>
      <c r="J294" s="23">
        <f>SUMIF(E193:E193,"=PHARM",J193:J193)</f>
        <v>1</v>
      </c>
      <c r="K294" s="68">
        <f>SUMIF(E193:E193,"=PHARM",K193:K193)</f>
        <v>0</v>
      </c>
      <c r="L294" s="91">
        <f>SUMIF(E193:E193,"=PHARM",L193:L193)</f>
        <v>0</v>
      </c>
      <c r="M294" s="36">
        <f>SUMIF(E193:E193,"=PHARM",M193:M193)</f>
        <v>3</v>
      </c>
      <c r="N294" s="23">
        <f>SUMIF(E193:E193,"=PHARM",N193:N193)</f>
        <v>6</v>
      </c>
      <c r="O294" s="36">
        <f>SUMIF(E193:E193,"=PHARM",O193:O193)</f>
        <v>0</v>
      </c>
      <c r="P294" s="23">
        <f>SUMIF(E193:E193,"=PHARM",P193:P193)</f>
        <v>0</v>
      </c>
      <c r="Q294" s="36">
        <f>SUMIF(E193:E193,"=PHARM",Q193:Q193)</f>
        <v>1</v>
      </c>
      <c r="R294" s="23">
        <f>SUMIF(E193:E193,"=PHARM",R193:R193)</f>
        <v>5</v>
      </c>
      <c r="S294" s="68">
        <f>SUMIF(E193:E193,"=PHARM",S193:S193)</f>
        <v>32</v>
      </c>
      <c r="T294" s="91">
        <f>SUMIF(E193:E193,"=PHARM",T193:T193)</f>
        <v>54</v>
      </c>
      <c r="U294" s="36">
        <f>SUMIF(E193:E193,"=PHARM",U193:U193)</f>
        <v>3</v>
      </c>
      <c r="V294" s="23">
        <f>SUMIF(E193:E193,"=PHARM",V193:V193)</f>
        <v>10</v>
      </c>
      <c r="W294" s="68">
        <f>SUMIF(E193:E193,"=PHARM",W193:W193)</f>
        <v>1</v>
      </c>
      <c r="X294" s="21">
        <f>SUMIF(E193:E193,"=PHARM",X193:X193)</f>
        <v>3</v>
      </c>
      <c r="Y294" s="36">
        <f>G294+I294+K294+M294+O294+Q294+S294+U294+W294</f>
        <v>42</v>
      </c>
      <c r="Z294" s="23">
        <f>H294+J294+L294+N294+P294+R294+T294+V294+X294</f>
        <v>85</v>
      </c>
      <c r="AA294">
        <f>SUM(Y294:Z294)</f>
        <v>127</v>
      </c>
    </row>
    <row r="295" spans="2:27" x14ac:dyDescent="0.2">
      <c r="B295" s="31" t="s">
        <v>25</v>
      </c>
      <c r="G295">
        <f>SUM(G294)</f>
        <v>0</v>
      </c>
      <c r="H295">
        <f t="shared" ref="H295:AA295" si="68">SUM(H294)</f>
        <v>6</v>
      </c>
      <c r="I295">
        <f t="shared" si="68"/>
        <v>2</v>
      </c>
      <c r="J295">
        <f t="shared" si="68"/>
        <v>1</v>
      </c>
      <c r="K295">
        <f t="shared" si="68"/>
        <v>0</v>
      </c>
      <c r="L295">
        <f t="shared" si="68"/>
        <v>0</v>
      </c>
      <c r="M295">
        <f t="shared" si="68"/>
        <v>3</v>
      </c>
      <c r="N295">
        <f t="shared" si="68"/>
        <v>6</v>
      </c>
      <c r="O295">
        <f>SUM(O294)</f>
        <v>0</v>
      </c>
      <c r="P295">
        <f>SUM(P294)</f>
        <v>0</v>
      </c>
      <c r="Q295">
        <f t="shared" si="68"/>
        <v>1</v>
      </c>
      <c r="R295">
        <f t="shared" si="68"/>
        <v>5</v>
      </c>
      <c r="S295">
        <f t="shared" si="68"/>
        <v>32</v>
      </c>
      <c r="T295">
        <f t="shared" si="68"/>
        <v>54</v>
      </c>
      <c r="U295">
        <f t="shared" si="68"/>
        <v>3</v>
      </c>
      <c r="V295">
        <f t="shared" si="68"/>
        <v>10</v>
      </c>
      <c r="W295">
        <f>SUM(W294)</f>
        <v>1</v>
      </c>
      <c r="X295">
        <f>SUM(X294)</f>
        <v>3</v>
      </c>
      <c r="Y295">
        <f t="shared" si="68"/>
        <v>42</v>
      </c>
      <c r="Z295">
        <f t="shared" si="68"/>
        <v>85</v>
      </c>
      <c r="AA295">
        <f t="shared" si="68"/>
        <v>127</v>
      </c>
    </row>
    <row r="298" spans="2:27" x14ac:dyDescent="0.2">
      <c r="C298" s="2" t="s">
        <v>35</v>
      </c>
      <c r="G298" s="253" t="s">
        <v>8</v>
      </c>
      <c r="H298" s="253"/>
      <c r="I298" s="253" t="s">
        <v>10</v>
      </c>
      <c r="J298" s="253"/>
      <c r="K298" s="253" t="s">
        <v>9</v>
      </c>
      <c r="L298" s="253"/>
      <c r="M298" s="253" t="s">
        <v>118</v>
      </c>
      <c r="N298" s="253"/>
      <c r="O298" s="254" t="s">
        <v>119</v>
      </c>
      <c r="P298" s="255"/>
      <c r="Q298" s="253" t="s">
        <v>3</v>
      </c>
      <c r="R298" s="253"/>
      <c r="S298" s="253" t="s">
        <v>4</v>
      </c>
      <c r="T298" s="253"/>
      <c r="U298" s="253" t="s">
        <v>5</v>
      </c>
      <c r="V298" s="253"/>
      <c r="W298" s="254" t="s">
        <v>88</v>
      </c>
      <c r="X298" s="255"/>
      <c r="Y298" s="253" t="s">
        <v>12</v>
      </c>
      <c r="Z298" s="253"/>
    </row>
    <row r="299" spans="2:27" x14ac:dyDescent="0.2">
      <c r="B299" s="2" t="s">
        <v>52</v>
      </c>
      <c r="E299" s="30" t="s">
        <v>53</v>
      </c>
      <c r="G299" s="24" t="s">
        <v>0</v>
      </c>
      <c r="H299" s="24" t="s">
        <v>6</v>
      </c>
      <c r="I299" s="24" t="s">
        <v>0</v>
      </c>
      <c r="J299" s="24" t="s">
        <v>6</v>
      </c>
      <c r="K299" s="24" t="s">
        <v>0</v>
      </c>
      <c r="L299" s="24" t="s">
        <v>6</v>
      </c>
      <c r="M299" s="33" t="s">
        <v>0</v>
      </c>
      <c r="N299" s="33" t="s">
        <v>6</v>
      </c>
      <c r="O299" s="33" t="s">
        <v>0</v>
      </c>
      <c r="P299" s="33" t="s">
        <v>6</v>
      </c>
      <c r="Q299" s="24" t="s">
        <v>0</v>
      </c>
      <c r="R299" s="24" t="s">
        <v>6</v>
      </c>
      <c r="S299" s="24" t="s">
        <v>0</v>
      </c>
      <c r="T299" s="24" t="s">
        <v>6</v>
      </c>
      <c r="U299" s="24" t="s">
        <v>0</v>
      </c>
      <c r="V299" s="24" t="s">
        <v>6</v>
      </c>
      <c r="W299" s="33" t="s">
        <v>0</v>
      </c>
      <c r="X299" s="33" t="s">
        <v>6</v>
      </c>
      <c r="Y299" s="24" t="s">
        <v>0</v>
      </c>
      <c r="Z299" s="24" t="s">
        <v>6</v>
      </c>
      <c r="AA299" s="28" t="s">
        <v>1</v>
      </c>
    </row>
    <row r="300" spans="2:27" x14ac:dyDescent="0.2">
      <c r="B300" s="300" t="s">
        <v>17</v>
      </c>
      <c r="C300" s="301"/>
      <c r="D300" s="301"/>
      <c r="E300" s="302" t="s">
        <v>40</v>
      </c>
      <c r="F300" s="303"/>
      <c r="G300" s="155">
        <f>SUMIF(E203:E217,"=GRAS",G203:G217)</f>
        <v>1</v>
      </c>
      <c r="H300" s="124">
        <f>SUMIF(E203:E217,"=GRAS",H203:H217)</f>
        <v>0</v>
      </c>
      <c r="I300" s="131">
        <f>SUMIF(E203:E217,"=GRAS",I203:I217)</f>
        <v>3</v>
      </c>
      <c r="J300" s="131">
        <f>SUMIF(E203:E217,"=GRAS",J203:J217)</f>
        <v>0</v>
      </c>
      <c r="K300" s="124">
        <f>SUMIF(E203:E217,"=GRAS",K203:K217)</f>
        <v>0</v>
      </c>
      <c r="L300" s="157">
        <f>SUMIF(E203:E217,"=GRAS",L203:L217)</f>
        <v>0</v>
      </c>
      <c r="M300" s="159">
        <f>SUMIF(E203:E217,"=GRAS",M203:M217)</f>
        <v>1</v>
      </c>
      <c r="N300" s="125">
        <f>SUMIF(E203:E217,"=GRAS",N203:N217)</f>
        <v>0</v>
      </c>
      <c r="O300" s="155">
        <f>SUMIF(E203:E217,"=GRAS",O203:O217)</f>
        <v>0</v>
      </c>
      <c r="P300" s="157">
        <f>SUMIF(E203:E217,"=GRAS",P203:P217)</f>
        <v>0</v>
      </c>
      <c r="Q300" s="159">
        <f>SUMIF(E203:E217,"=GRAS",Q203:Q217)</f>
        <v>0</v>
      </c>
      <c r="R300" s="125">
        <f>SUMIF(E203:E217,"=GRAS",R203:R217)</f>
        <v>1</v>
      </c>
      <c r="S300" s="155">
        <f>SUMIF(E203:E217,"=GRAS",S203:S217)</f>
        <v>10</v>
      </c>
      <c r="T300" s="157">
        <f>SUMIF(E203:E217,"=GRAS",T203:T217)</f>
        <v>9</v>
      </c>
      <c r="U300" s="159">
        <f>SUMIF(E203:E217,"=GRAS",U203:U217)</f>
        <v>2</v>
      </c>
      <c r="V300" s="125">
        <f>SUMIF(E203:E217,"=GRAS",V203:V217)</f>
        <v>0</v>
      </c>
      <c r="W300" s="155">
        <f>SUMIF(E203:E217,"=GRAS",W203:W217)</f>
        <v>1</v>
      </c>
      <c r="X300" s="157">
        <f>SUMIF(E203:E217,"=GRAS",X203:X217)</f>
        <v>0</v>
      </c>
      <c r="Y300" s="159">
        <f t="shared" ref="Y300:Z308" si="69">G300+I300+K300+M300+O300+Q300+S300+U300+W300</f>
        <v>18</v>
      </c>
      <c r="Z300" s="125">
        <f t="shared" si="69"/>
        <v>10</v>
      </c>
      <c r="AA300" s="152">
        <f t="shared" ref="AA300:AA308" si="70">SUM(Y300:Z300)</f>
        <v>28</v>
      </c>
    </row>
    <row r="301" spans="2:27" x14ac:dyDescent="0.2">
      <c r="B301" s="272" t="s">
        <v>18</v>
      </c>
      <c r="C301" s="273"/>
      <c r="D301" s="274"/>
      <c r="E301" s="275" t="s">
        <v>47</v>
      </c>
      <c r="F301" s="276"/>
      <c r="G301" s="156">
        <f>SUMIF(E203:E217,"=GRBUS",G203:G217)</f>
        <v>0</v>
      </c>
      <c r="H301" s="126">
        <f>SUMIF(E203:E217,"=GRBUS",H203:H217)</f>
        <v>0</v>
      </c>
      <c r="I301" s="134">
        <f>SUMIF(E203:E217,"=GRBUS",I203:I217)</f>
        <v>0</v>
      </c>
      <c r="J301" s="134">
        <f>SUMIF(E203:E217,"=GRBUS",J203:J217)</f>
        <v>0</v>
      </c>
      <c r="K301" s="126">
        <f>SUMIF(E203:E217,"=GRBUS",K203:K217)</f>
        <v>0</v>
      </c>
      <c r="L301" s="158">
        <f>SUMIF(E203:E217,"=GRBUS",L203:L217)</f>
        <v>0</v>
      </c>
      <c r="M301" s="160">
        <f>SUMIF(E203:E217,"=GRBUS",M203:M217)</f>
        <v>0</v>
      </c>
      <c r="N301" s="127">
        <f>SUMIF(E203:E217,"=GRBUS",N203:N217)</f>
        <v>0</v>
      </c>
      <c r="O301" s="156">
        <f>SUMIF(E203:E217,"=GRBUS",O203:O217)</f>
        <v>0</v>
      </c>
      <c r="P301" s="158">
        <f>SUMIF(E203:E217,"=GRBUS",P203:P217)</f>
        <v>0</v>
      </c>
      <c r="Q301" s="160">
        <f>SUMIF(E203:E217,"=GRBUS",Q203:Q217)</f>
        <v>0</v>
      </c>
      <c r="R301" s="127">
        <f>SUMIF(E203:E217,"=GRBUS",R203:R217)</f>
        <v>0</v>
      </c>
      <c r="S301" s="156">
        <f>SUMIF(E203:E217,"=GRBUS",S203:S217)</f>
        <v>0</v>
      </c>
      <c r="T301" s="158">
        <f>SUMIF(E203:E217,"=GRBUS",T203:T217)</f>
        <v>0</v>
      </c>
      <c r="U301" s="160">
        <f>SUMIF(E203:E217,"=GRBUS",U203:U217)</f>
        <v>0</v>
      </c>
      <c r="V301" s="127">
        <f>SUMIF(E203:E217,"=GRBUS",V203:V217)</f>
        <v>0</v>
      </c>
      <c r="W301" s="156">
        <f>SUMIF(E203:E217,"=GRBUS",W203:W217)</f>
        <v>0</v>
      </c>
      <c r="X301" s="158">
        <f>SUMIF(E203:E217,"=GRBUS",X203:X217)</f>
        <v>0</v>
      </c>
      <c r="Y301" s="160">
        <f t="shared" ref="Y301" si="71">G301+I301+K301+M301+O301+Q301+S301+U301+W301</f>
        <v>0</v>
      </c>
      <c r="Z301" s="127">
        <f t="shared" ref="Z301" si="72">H301+J301+L301+N301+P301+R301+T301+V301+X301</f>
        <v>0</v>
      </c>
      <c r="AA301" s="152">
        <f t="shared" ref="AA301" si="73">SUM(Y301:Z301)</f>
        <v>0</v>
      </c>
    </row>
    <row r="302" spans="2:27" x14ac:dyDescent="0.2">
      <c r="B302" s="306" t="s">
        <v>659</v>
      </c>
      <c r="C302" s="307"/>
      <c r="D302" s="308"/>
      <c r="E302" s="275" t="s">
        <v>488</v>
      </c>
      <c r="F302" s="276"/>
      <c r="G302" s="156">
        <f>SUMIF(E203:E217,"=GRCPS",G203:G217)</f>
        <v>0</v>
      </c>
      <c r="H302" s="126">
        <f>SUMIF(E203:E217,"=GRCPS",H203:H217)</f>
        <v>0</v>
      </c>
      <c r="I302" s="134">
        <f>SUMIF(E203:E217,"=GRCPS",I203:I217)</f>
        <v>0</v>
      </c>
      <c r="J302" s="134">
        <f>SUMIF(E203:E217,"=GRCPS",J203:J217)</f>
        <v>1</v>
      </c>
      <c r="K302" s="126">
        <f>SUMIF(E203:E217,"=GRCPS",K203:K217)</f>
        <v>0</v>
      </c>
      <c r="L302" s="158">
        <f>SUMIF(E203:E217,"=GRCPS",L203:L217)</f>
        <v>0</v>
      </c>
      <c r="M302" s="160">
        <f>SUMIF(E203:E217,"=GRCPS",M203:M217)</f>
        <v>0</v>
      </c>
      <c r="N302" s="127">
        <f>SUMIF(E203:E217,"=GRCPS",N203:N217)</f>
        <v>0</v>
      </c>
      <c r="O302" s="156">
        <f>SUMIF(E203:E217,"=GRCPS",O203:O217)</f>
        <v>0</v>
      </c>
      <c r="P302" s="158">
        <f>SUMIF(E203:E217,"=GRCPS",P203:P217)</f>
        <v>0</v>
      </c>
      <c r="Q302" s="160">
        <f>SUMIF(E203:E217,"=GRCPS",Q203:Q217)</f>
        <v>0</v>
      </c>
      <c r="R302" s="127">
        <f>SUMIF(E203:E217,"=GRCPS",R203:R217)</f>
        <v>0</v>
      </c>
      <c r="S302" s="156">
        <f>SUMIF(E203:E217,"=GRCPS",S203:S217)</f>
        <v>3</v>
      </c>
      <c r="T302" s="158">
        <f>SUMIF(E203:E217,"=GRCPS",T203:T217)</f>
        <v>7</v>
      </c>
      <c r="U302" s="160">
        <f>SUMIF(E203:E217,"=GRCPS",U203:U217)</f>
        <v>0</v>
      </c>
      <c r="V302" s="127">
        <f>SUMIF(E203:E217,"=GRCPS",V203:V217)</f>
        <v>0</v>
      </c>
      <c r="W302" s="156">
        <f>SUMIF(E203:E217,"=GRCPS",W203:W217)</f>
        <v>0</v>
      </c>
      <c r="X302" s="158">
        <f>SUMIF(E203:E217,"=GRCPS",X203:X217)</f>
        <v>0</v>
      </c>
      <c r="Y302" s="160">
        <f t="shared" si="69"/>
        <v>3</v>
      </c>
      <c r="Z302" s="127">
        <f t="shared" si="69"/>
        <v>8</v>
      </c>
      <c r="AA302" s="152">
        <f t="shared" si="70"/>
        <v>11</v>
      </c>
    </row>
    <row r="303" spans="2:27" x14ac:dyDescent="0.2">
      <c r="B303" s="309" t="s">
        <v>660</v>
      </c>
      <c r="C303" s="293"/>
      <c r="D303" s="293"/>
      <c r="E303" s="294" t="s">
        <v>37</v>
      </c>
      <c r="F303" s="295"/>
      <c r="G303" s="156">
        <f>SUMIF(E203:E217,"=ELSCI",G203:G217)</f>
        <v>0</v>
      </c>
      <c r="H303" s="126">
        <f>SUMIF(E203:E217,"=ELSCI",H203:H217)</f>
        <v>0</v>
      </c>
      <c r="I303" s="134">
        <f>SUMIF(E203:E217,"=ELSCI",I203:I217)</f>
        <v>0</v>
      </c>
      <c r="J303" s="134">
        <f>SUMIF(E203:E217,"=ELSCI",J203:J217)</f>
        <v>0</v>
      </c>
      <c r="K303" s="126">
        <f>SUMIF(E203:E217,"=ELSCI",K203:K217)</f>
        <v>0</v>
      </c>
      <c r="L303" s="158">
        <f>SUMIF(E203:E217,"=ELSCI",L203:L217)</f>
        <v>0</v>
      </c>
      <c r="M303" s="160">
        <f>SUMIF(E203:E217,"=ELSCI",M203:M217)</f>
        <v>0</v>
      </c>
      <c r="N303" s="127">
        <f>SUMIF(E203:E217,"=ELSCI",N203:N217)</f>
        <v>0</v>
      </c>
      <c r="O303" s="156">
        <f>SUMIF(E203:E217,"=ELSCI",O203:O217)</f>
        <v>0</v>
      </c>
      <c r="P303" s="158">
        <f>SUMIF(E203:E217,"=ELSCI",P203:P217)</f>
        <v>0</v>
      </c>
      <c r="Q303" s="160">
        <f>SUMIF(E203:E217,"=ELSCI",Q203:Q217)</f>
        <v>0</v>
      </c>
      <c r="R303" s="127">
        <f>SUMIF(E203:E217,"=ELSCI",R203:R217)</f>
        <v>0</v>
      </c>
      <c r="S303" s="156">
        <f>SUMIF(E203:E217,"=ELSCI",S203:S217)</f>
        <v>2</v>
      </c>
      <c r="T303" s="158">
        <f>SUMIF(E203:E217,"=ELSCI",T203:T217)</f>
        <v>3</v>
      </c>
      <c r="U303" s="160">
        <f>SUMIF(E203:E217,"=ELSCI",U203:U217)</f>
        <v>0</v>
      </c>
      <c r="V303" s="127">
        <f>SUMIF(E203:E217,"=ELSCI",V203:V217)</f>
        <v>0</v>
      </c>
      <c r="W303" s="156">
        <f>SUMIF(E203:E217,"=ELSCI",W203:W217)</f>
        <v>0</v>
      </c>
      <c r="X303" s="158">
        <f>SUMIF(E203:E217,"=ELSCI",X203:X217)</f>
        <v>0</v>
      </c>
      <c r="Y303" s="160">
        <f t="shared" ref="Y303" si="74">G303+I303+K303+M303+O303+Q303+S303+U303+W303</f>
        <v>2</v>
      </c>
      <c r="Z303" s="127">
        <f t="shared" ref="Z303" si="75">H303+J303+L303+N303+P303+R303+T303+V303+X303</f>
        <v>3</v>
      </c>
      <c r="AA303" s="152">
        <f t="shared" ref="AA303" si="76">SUM(Y303:Z303)</f>
        <v>5</v>
      </c>
    </row>
    <row r="304" spans="2:27" x14ac:dyDescent="0.2">
      <c r="B304" s="292" t="s">
        <v>20</v>
      </c>
      <c r="C304" s="293"/>
      <c r="D304" s="293"/>
      <c r="E304" s="294" t="s">
        <v>41</v>
      </c>
      <c r="F304" s="295"/>
      <c r="G304" s="156">
        <f>SUMIF(E203:E217,"=GRELS",G203:G217)</f>
        <v>2</v>
      </c>
      <c r="H304" s="126">
        <f>SUMIF(E203:E217,"=GRELS",H203:H217)</f>
        <v>1</v>
      </c>
      <c r="I304" s="134">
        <f>SUMIF(E203:E217,"=GRELS",I203:I217)</f>
        <v>0</v>
      </c>
      <c r="J304" s="134">
        <f>SUMIF(E203:E217,"=GRELS",J203:J217)</f>
        <v>0</v>
      </c>
      <c r="K304" s="126">
        <f>SUMIF(E203:E217,"=GRELS",K203:K217)</f>
        <v>0</v>
      </c>
      <c r="L304" s="158">
        <f>SUMIF(E203:E217,"=GRELS",L203:L217)</f>
        <v>0</v>
      </c>
      <c r="M304" s="160">
        <f>SUMIF(E203:E217,"=GRELS",M203:M217)</f>
        <v>0</v>
      </c>
      <c r="N304" s="127">
        <f>SUMIF(E203:E217,"=GRELS",N203:N217)</f>
        <v>1</v>
      </c>
      <c r="O304" s="156">
        <f>SUMIF(E203:E217,"=GRELS",O203:O217)</f>
        <v>0</v>
      </c>
      <c r="P304" s="158">
        <f>SUMIF(E203:E217,"=GRELS",P203:P217)</f>
        <v>0</v>
      </c>
      <c r="Q304" s="160">
        <f>SUMIF(E203:E217,"=GRELS",Q203:Q217)</f>
        <v>0</v>
      </c>
      <c r="R304" s="127">
        <f>SUMIF(E203:E217,"=GRELS",R203:R217)</f>
        <v>0</v>
      </c>
      <c r="S304" s="156">
        <f>SUMIF(E203:E217,"=GRELS",S203:S217)</f>
        <v>8</v>
      </c>
      <c r="T304" s="158">
        <f>SUMIF(E203:E217,"=GRELS",T203:T217)</f>
        <v>10</v>
      </c>
      <c r="U304" s="160">
        <f>SUMIF(E203:E217,"=GRELS",U203:U217)</f>
        <v>2</v>
      </c>
      <c r="V304" s="127">
        <f>SUMIF(E203:E217,"=GRELS",V203:V217)</f>
        <v>1</v>
      </c>
      <c r="W304" s="156">
        <f>SUMIF(E203:E217,"=GRELS",W203:W217)</f>
        <v>0</v>
      </c>
      <c r="X304" s="158">
        <f>SUMIF(E203:E217,"=GRELS",X203:X217)</f>
        <v>0</v>
      </c>
      <c r="Y304" s="160">
        <f t="shared" si="69"/>
        <v>12</v>
      </c>
      <c r="Z304" s="127">
        <f t="shared" si="69"/>
        <v>13</v>
      </c>
      <c r="AA304" s="152">
        <f t="shared" si="70"/>
        <v>25</v>
      </c>
    </row>
    <row r="305" spans="2:27" x14ac:dyDescent="0.2">
      <c r="B305" s="272" t="s">
        <v>19</v>
      </c>
      <c r="C305" s="273"/>
      <c r="D305" s="274"/>
      <c r="E305" s="279" t="s">
        <v>43</v>
      </c>
      <c r="F305" s="304"/>
      <c r="G305" s="188">
        <f>SUMIF(E203:E217,"=GRENG",G203:G217)</f>
        <v>0</v>
      </c>
      <c r="H305" s="189">
        <f>SUMIF(E203:E217,"=GRENG",H203:H217)</f>
        <v>0</v>
      </c>
      <c r="I305" s="190">
        <f>SUMIF(E203:E217,"=GRENG",I203:I217)</f>
        <v>0</v>
      </c>
      <c r="J305" s="190">
        <f>SUMIF(E203:E217,"=GRENG",J203:J217)</f>
        <v>0</v>
      </c>
      <c r="K305" s="189">
        <f>SUMIF(E203:E217,"=GRENG",K203:K217)</f>
        <v>0</v>
      </c>
      <c r="L305" s="191">
        <f>SUMIF(E203:E217,"=GRENG",L203:L217)</f>
        <v>0</v>
      </c>
      <c r="M305" s="192">
        <f>SUMIF(E203:E217,"=GRENG",M203:M217)</f>
        <v>0</v>
      </c>
      <c r="N305" s="193">
        <f>SUMIF(E203:E217,"=GRENG",N203:N217)</f>
        <v>0</v>
      </c>
      <c r="O305" s="188">
        <f>SUMIF(E203:E217,"=GRENG",O203:O217)</f>
        <v>0</v>
      </c>
      <c r="P305" s="191">
        <f>SUMIF(E203:E217,"=GRENG",P203:P217)</f>
        <v>0</v>
      </c>
      <c r="Q305" s="192">
        <f>SUMIF(E203:E217,"=GRENG",Q203:Q217)</f>
        <v>0</v>
      </c>
      <c r="R305" s="193">
        <f>SUMIF(E203:E217,"=GRENG",R203:R217)</f>
        <v>0</v>
      </c>
      <c r="S305" s="188">
        <f>SUMIF(E203:E217,"=GRENG",S203:S217)</f>
        <v>0</v>
      </c>
      <c r="T305" s="191">
        <f>SUMIF(E203:E217,"=GRENG",T203:T217)</f>
        <v>0</v>
      </c>
      <c r="U305" s="192">
        <f>SUMIF(E203:E217,"=GRENG",U203:U217)</f>
        <v>0</v>
      </c>
      <c r="V305" s="193">
        <f>SUMIF(E203:E217,"=GRENG",V203:V217)</f>
        <v>0</v>
      </c>
      <c r="W305" s="188">
        <f>SUMIF(E203:E217,"=GRENG",W203:W217)</f>
        <v>1</v>
      </c>
      <c r="X305" s="191">
        <f>SUMIF(E203:E217,"=GRENG",X203:X217)</f>
        <v>0</v>
      </c>
      <c r="Y305" s="192">
        <f t="shared" ref="Y305:Z307" si="77">G305+I305+K305+M305+O305+Q305+S305+U305+W305</f>
        <v>1</v>
      </c>
      <c r="Z305" s="193">
        <f t="shared" si="77"/>
        <v>0</v>
      </c>
      <c r="AA305" s="152">
        <f t="shared" si="70"/>
        <v>1</v>
      </c>
    </row>
    <row r="306" spans="2:27" x14ac:dyDescent="0.2">
      <c r="B306" s="309" t="s">
        <v>661</v>
      </c>
      <c r="C306" s="293"/>
      <c r="D306" s="293"/>
      <c r="E306" s="294" t="s">
        <v>489</v>
      </c>
      <c r="F306" s="295"/>
      <c r="G306" s="188">
        <f>SUMIF(E203:E217,"=GRCHS",G203:G217)</f>
        <v>0</v>
      </c>
      <c r="H306" s="189">
        <f>SUMIF(E203:E217,"=GRCHS",H203:H217)</f>
        <v>0</v>
      </c>
      <c r="I306" s="190">
        <f>SUMIF(E203:E217,"=GRCHS",I203:I217)</f>
        <v>0</v>
      </c>
      <c r="J306" s="190">
        <f>SUMIF(E203:E217,"=GRCHS",J203:J217)</f>
        <v>0</v>
      </c>
      <c r="K306" s="189">
        <f>SUMIF(E203:E217,"=GRCHS",K203:K217)</f>
        <v>0</v>
      </c>
      <c r="L306" s="191">
        <f>SUMIF(E203:E217,"=GRCHS",L203:L217)</f>
        <v>0</v>
      </c>
      <c r="M306" s="192">
        <f>SUMIF(E203:E217,"=GRCHS",M203:M217)</f>
        <v>0</v>
      </c>
      <c r="N306" s="193">
        <f>SUMIF(E203:E217,"=GRCHS",N203:N217)</f>
        <v>0</v>
      </c>
      <c r="O306" s="188">
        <f>SUMIF(E203:E217,"=GRCHS",O203:O217)</f>
        <v>0</v>
      </c>
      <c r="P306" s="191">
        <f>SUMIF(E203:E217,"=GRCHS",P203:P217)</f>
        <v>0</v>
      </c>
      <c r="Q306" s="192">
        <f>SUMIF(E203:E217,"=GRCHS",Q203:Q217)</f>
        <v>0</v>
      </c>
      <c r="R306" s="193">
        <f>SUMIF(E203:E217,"=GRCHS",R203:R217)</f>
        <v>0</v>
      </c>
      <c r="S306" s="188">
        <f>SUMIF(E203:E217,"=GRCHS",S203:S217)</f>
        <v>1</v>
      </c>
      <c r="T306" s="191">
        <f>SUMIF(E203:E217,"=GRCHS",T203:T217)</f>
        <v>0</v>
      </c>
      <c r="U306" s="192">
        <f>SUMIF(E203:E217,"=GRCHS",U203:U217)</f>
        <v>0</v>
      </c>
      <c r="V306" s="193">
        <f>SUMIF(E203:E217,"=GRCHS",V203:V217)</f>
        <v>0</v>
      </c>
      <c r="W306" s="188">
        <f>SUMIF(E203:E217,"=GRCHS",W203:W217)</f>
        <v>0</v>
      </c>
      <c r="X306" s="191">
        <f>SUMIF(E203:E217,"=GRCHS",X203:X217)</f>
        <v>0</v>
      </c>
      <c r="Y306" s="192">
        <f t="shared" si="77"/>
        <v>1</v>
      </c>
      <c r="Z306" s="193">
        <f t="shared" si="77"/>
        <v>0</v>
      </c>
      <c r="AA306" s="152">
        <f t="shared" si="70"/>
        <v>1</v>
      </c>
    </row>
    <row r="307" spans="2:27" x14ac:dyDescent="0.2">
      <c r="B307" s="272" t="s">
        <v>22</v>
      </c>
      <c r="C307" s="273"/>
      <c r="D307" s="274"/>
      <c r="E307" s="279" t="s">
        <v>45</v>
      </c>
      <c r="F307" s="304"/>
      <c r="G307" s="188">
        <f>SUMIF(E203:E217,"=GRNUR",G203:G217)</f>
        <v>0</v>
      </c>
      <c r="H307" s="189">
        <f>SUMIF(E203:E217,"=GRNUR",H203:H217)</f>
        <v>0</v>
      </c>
      <c r="I307" s="190">
        <f>SUMIF(E203:E217,"=GRNUR",I203:I217)</f>
        <v>0</v>
      </c>
      <c r="J307" s="190">
        <f>SUMIF(E203:E217,"=GRNUR",J203:J217)</f>
        <v>0</v>
      </c>
      <c r="K307" s="189">
        <f>SUMIF(E203:E217,"=GRNUR",K203:K217)</f>
        <v>0</v>
      </c>
      <c r="L307" s="191">
        <f>SUMIF(E203:E217,"=GRNUR",L203:L217)</f>
        <v>0</v>
      </c>
      <c r="M307" s="192">
        <f>SUMIF(E203:E217,"=GRNUR",M203:M217)</f>
        <v>0</v>
      </c>
      <c r="N307" s="193">
        <f>SUMIF(E203:E217,"=GRNUR",N203:N217)</f>
        <v>1</v>
      </c>
      <c r="O307" s="188">
        <f>SUMIF(E203:E217,"=GRNUR",O203:O217)</f>
        <v>0</v>
      </c>
      <c r="P307" s="191">
        <f>SUMIF(E203:E217,"=GRNUR",P203:P217)</f>
        <v>0</v>
      </c>
      <c r="Q307" s="192">
        <f>SUMIF(E203:E217,"=GRNUR",Q203:Q217)</f>
        <v>0</v>
      </c>
      <c r="R307" s="193">
        <f>SUMIF(E203:E217,"=GRNUR",R203:R217)</f>
        <v>0</v>
      </c>
      <c r="S307" s="188">
        <f>SUMIF(E203:E217,"=GRNUR",S203:S217)</f>
        <v>1</v>
      </c>
      <c r="T307" s="191">
        <f>SUMIF(E203:E217,"=GRNUR",T203:T217)</f>
        <v>2</v>
      </c>
      <c r="U307" s="192">
        <f>SUMIF(E203:E217,"=GRNUR",U203:U217)</f>
        <v>0</v>
      </c>
      <c r="V307" s="193">
        <f>SUMIF(E203:E217,"=GRNUR",V203:V217)</f>
        <v>0</v>
      </c>
      <c r="W307" s="188">
        <f>SUMIF(E203:E217,"=GRNUR",W203:W217)</f>
        <v>0</v>
      </c>
      <c r="X307" s="191">
        <f>SUMIF(E203:E217,"=GRNUR",X203:X217)</f>
        <v>0</v>
      </c>
      <c r="Y307" s="192">
        <f t="shared" si="77"/>
        <v>1</v>
      </c>
      <c r="Z307" s="193">
        <f t="shared" si="77"/>
        <v>3</v>
      </c>
      <c r="AA307" s="152">
        <f t="shared" si="70"/>
        <v>4</v>
      </c>
    </row>
    <row r="308" spans="2:27" x14ac:dyDescent="0.2">
      <c r="B308" s="288" t="s">
        <v>123</v>
      </c>
      <c r="C308" s="289"/>
      <c r="D308" s="289"/>
      <c r="E308" s="305" t="s">
        <v>122</v>
      </c>
      <c r="F308" s="291"/>
      <c r="G308" s="46">
        <f>SUMIF(E203:E217,"=LABOR",G203:G217)</f>
        <v>0</v>
      </c>
      <c r="H308" s="15">
        <f>SUMIF(E203:E217,"=LABOR",H203:H217)</f>
        <v>1</v>
      </c>
      <c r="I308" s="137">
        <f>SUMIF(E203:E217,"=LABOR",I203:I217)</f>
        <v>1</v>
      </c>
      <c r="J308" s="137">
        <f>SUMIF(E203:E217,"=LABOR",J203:J217)</f>
        <v>5</v>
      </c>
      <c r="K308" s="15">
        <f>SUMIF(E203:E217,"=LABOR",K203:K217)</f>
        <v>0</v>
      </c>
      <c r="L308" s="81">
        <f>SUMIF(E203:E217,"=LABOR",L203:L217)</f>
        <v>0</v>
      </c>
      <c r="M308" s="27">
        <f>SUMIF(E203:E217,"=LABOR",M203:M217)</f>
        <v>0</v>
      </c>
      <c r="N308" s="17">
        <f>SUMIF(E203:E217,"=LABOR",N203:N217)</f>
        <v>1</v>
      </c>
      <c r="O308" s="46">
        <f>SUMIF(E203:E217,"=LABOR",O203:O217)</f>
        <v>0</v>
      </c>
      <c r="P308" s="81">
        <f>SUMIF(E203:E217,"=LABOR",P203:P217)</f>
        <v>0</v>
      </c>
      <c r="Q308" s="27">
        <f>SUMIF(E203:E217,"=LABOR",Q203:Q217)</f>
        <v>0</v>
      </c>
      <c r="R308" s="17">
        <f>SUMIF(E203:E217,"=LABOR",R203:R217)</f>
        <v>4</v>
      </c>
      <c r="S308" s="46">
        <f>SUMIF(E203:E217,"=LABOR",S203:S217)</f>
        <v>3</v>
      </c>
      <c r="T308" s="81">
        <f>SUMIF(E203:E217,"=LABOR",T203:T217)</f>
        <v>6</v>
      </c>
      <c r="U308" s="27">
        <f>SUMIF(E203:E217,"=LABOR",U203:U217)</f>
        <v>1</v>
      </c>
      <c r="V308" s="17">
        <f>SUMIF(E203:E217,"=LABOR",V203:V217)</f>
        <v>1</v>
      </c>
      <c r="W308" s="46">
        <f>SUMIF(E203:E217,"=LABOR",W203:W217)</f>
        <v>0</v>
      </c>
      <c r="X308" s="81">
        <f>SUMIF(E203:E217,"=LABOR",X203:X217)</f>
        <v>0</v>
      </c>
      <c r="Y308" s="27">
        <f t="shared" si="69"/>
        <v>5</v>
      </c>
      <c r="Z308" s="17">
        <f t="shared" si="69"/>
        <v>18</v>
      </c>
      <c r="AA308" s="114">
        <f t="shared" si="70"/>
        <v>23</v>
      </c>
    </row>
    <row r="309" spans="2:27" x14ac:dyDescent="0.2">
      <c r="B309" s="31" t="s">
        <v>25</v>
      </c>
      <c r="G309">
        <f>SUM(G300:G308)</f>
        <v>3</v>
      </c>
      <c r="H309">
        <f t="shared" ref="H309:AA309" si="78">SUM(H300:H308)</f>
        <v>2</v>
      </c>
      <c r="I309">
        <f t="shared" si="78"/>
        <v>4</v>
      </c>
      <c r="J309">
        <f t="shared" si="78"/>
        <v>6</v>
      </c>
      <c r="K309">
        <f t="shared" si="78"/>
        <v>0</v>
      </c>
      <c r="L309">
        <f t="shared" si="78"/>
        <v>0</v>
      </c>
      <c r="M309">
        <f t="shared" si="78"/>
        <v>1</v>
      </c>
      <c r="N309">
        <f t="shared" si="78"/>
        <v>3</v>
      </c>
      <c r="O309">
        <f t="shared" si="78"/>
        <v>0</v>
      </c>
      <c r="P309">
        <f t="shared" si="78"/>
        <v>0</v>
      </c>
      <c r="Q309">
        <f t="shared" si="78"/>
        <v>0</v>
      </c>
      <c r="R309">
        <f t="shared" si="78"/>
        <v>5</v>
      </c>
      <c r="S309">
        <f t="shared" si="78"/>
        <v>28</v>
      </c>
      <c r="T309">
        <f t="shared" si="78"/>
        <v>37</v>
      </c>
      <c r="U309">
        <f t="shared" si="78"/>
        <v>5</v>
      </c>
      <c r="V309">
        <f t="shared" si="78"/>
        <v>2</v>
      </c>
      <c r="W309">
        <f t="shared" si="78"/>
        <v>2</v>
      </c>
      <c r="X309">
        <f t="shared" si="78"/>
        <v>0</v>
      </c>
      <c r="Y309">
        <f t="shared" si="78"/>
        <v>43</v>
      </c>
      <c r="Z309">
        <f t="shared" si="78"/>
        <v>55</v>
      </c>
      <c r="AA309">
        <f t="shared" si="78"/>
        <v>98</v>
      </c>
    </row>
    <row r="310" spans="2:27" x14ac:dyDescent="0.2">
      <c r="B310" s="31"/>
    </row>
    <row r="311" spans="2:27" x14ac:dyDescent="0.2">
      <c r="B311" s="31"/>
    </row>
    <row r="313" spans="2:27" x14ac:dyDescent="0.2">
      <c r="B313" s="2" t="s">
        <v>7</v>
      </c>
    </row>
    <row r="314" spans="2:27" x14ac:dyDescent="0.2">
      <c r="B314" s="2" t="s">
        <v>422</v>
      </c>
    </row>
    <row r="315" spans="2:27" x14ac:dyDescent="0.2">
      <c r="B315" s="2" t="s">
        <v>664</v>
      </c>
    </row>
    <row r="317" spans="2:27" x14ac:dyDescent="0.2">
      <c r="B317" s="2" t="s">
        <v>2</v>
      </c>
      <c r="C317" s="30" t="s">
        <v>106</v>
      </c>
      <c r="D317" s="66" t="s">
        <v>57</v>
      </c>
      <c r="E317" s="66" t="s">
        <v>1</v>
      </c>
    </row>
    <row r="318" spans="2:27" x14ac:dyDescent="0.2">
      <c r="B318" s="31" t="s">
        <v>13</v>
      </c>
      <c r="C318" t="s">
        <v>90</v>
      </c>
      <c r="D318" s="19">
        <f>SUMIF(AC7:AC92,"=BA",AA7:AA92)</f>
        <v>1042</v>
      </c>
    </row>
    <row r="319" spans="2:27" x14ac:dyDescent="0.2">
      <c r="C319" t="s">
        <v>92</v>
      </c>
      <c r="D319" s="19">
        <f>SUMIF(AC7:AC92,"=BFA",AA7:AA92)</f>
        <v>25</v>
      </c>
    </row>
    <row r="320" spans="2:27" x14ac:dyDescent="0.2">
      <c r="C320" t="s">
        <v>110</v>
      </c>
      <c r="D320" s="19">
        <f>SUMIF(AC7:AC92,"=BIS",AA7:AA92)</f>
        <v>13</v>
      </c>
    </row>
    <row r="321" spans="2:5" x14ac:dyDescent="0.2">
      <c r="C321" t="s">
        <v>91</v>
      </c>
      <c r="D321" s="19">
        <f>SUMIF(AC7:AC92,"=BLA",AA7:AA92)</f>
        <v>19</v>
      </c>
    </row>
    <row r="322" spans="2:5" x14ac:dyDescent="0.2">
      <c r="C322" t="s">
        <v>93</v>
      </c>
      <c r="D322" s="19">
        <f>SUMIF(AC7:AC92,"=BM",AA7:AA92)</f>
        <v>11</v>
      </c>
    </row>
    <row r="323" spans="2:5" x14ac:dyDescent="0.2">
      <c r="C323" t="s">
        <v>89</v>
      </c>
      <c r="D323" s="19">
        <f>SUMIF(AC7:AC92,"=BS",AA7:AA92)</f>
        <v>2320</v>
      </c>
      <c r="E323">
        <f>SUM(D318:D323)</f>
        <v>3430</v>
      </c>
    </row>
    <row r="324" spans="2:5" x14ac:dyDescent="0.2">
      <c r="D324"/>
    </row>
    <row r="325" spans="2:5" x14ac:dyDescent="0.2">
      <c r="B325" s="38" t="s">
        <v>14</v>
      </c>
      <c r="C325" t="s">
        <v>96</v>
      </c>
      <c r="D325" s="19">
        <f>SUMIF(AC102:AC151,"=MA",AA102:AA151)</f>
        <v>89</v>
      </c>
    </row>
    <row r="326" spans="2:5" x14ac:dyDescent="0.2">
      <c r="C326" t="s">
        <v>102</v>
      </c>
      <c r="D326" s="19">
        <f>SUMIF(AC102:AC151,"=MBA",AA102:AA151)</f>
        <v>90</v>
      </c>
    </row>
    <row r="327" spans="2:5" x14ac:dyDescent="0.2">
      <c r="C327" t="s">
        <v>95</v>
      </c>
      <c r="D327" s="19">
        <f>SUMIF(AC102:AC151,"=MESM",AA102:AA151)</f>
        <v>23</v>
      </c>
    </row>
    <row r="328" spans="2:5" x14ac:dyDescent="0.2">
      <c r="C328" t="s">
        <v>97</v>
      </c>
      <c r="D328" s="19">
        <f>SUMIF(AC102:AC151,"=MLIS",AA102:AA151)</f>
        <v>38</v>
      </c>
    </row>
    <row r="329" spans="2:5" x14ac:dyDescent="0.2">
      <c r="C329" t="s">
        <v>101</v>
      </c>
      <c r="D329" s="19">
        <f>SUMIF(AC102:AC151,"=MM",AA102:AA151)</f>
        <v>4</v>
      </c>
    </row>
    <row r="330" spans="2:5" x14ac:dyDescent="0.2">
      <c r="C330" t="s">
        <v>100</v>
      </c>
      <c r="D330" s="19">
        <f>SUMIF(AC102:AC151,"=MMA",AA102:AA151)</f>
        <v>9</v>
      </c>
    </row>
    <row r="331" spans="2:5" x14ac:dyDescent="0.2">
      <c r="C331" t="s">
        <v>98</v>
      </c>
      <c r="D331" s="19">
        <f>SUMIF(AC102:AC151,"=MOO",AA102:AA151)</f>
        <v>8</v>
      </c>
    </row>
    <row r="332" spans="2:5" x14ac:dyDescent="0.2">
      <c r="C332" t="s">
        <v>99</v>
      </c>
      <c r="D332" s="19">
        <f>SUMIF(AC102:AC151,"=MPA",AA102:AA151)</f>
        <v>20</v>
      </c>
    </row>
    <row r="333" spans="2:5" x14ac:dyDescent="0.2">
      <c r="C333" s="114" t="s">
        <v>507</v>
      </c>
      <c r="D333" s="19">
        <f>SUMIF(AC102:AC151,"=PSM",AA102:AA151)</f>
        <v>20</v>
      </c>
    </row>
    <row r="334" spans="2:5" x14ac:dyDescent="0.2">
      <c r="C334" t="s">
        <v>94</v>
      </c>
      <c r="D334" s="19">
        <f>SUMIF(AC102:AC151,"=MS",AA102:AA151)</f>
        <v>280</v>
      </c>
      <c r="E334">
        <f>SUM(D325:D334)</f>
        <v>581</v>
      </c>
    </row>
    <row r="335" spans="2:5" x14ac:dyDescent="0.2">
      <c r="D335"/>
    </row>
    <row r="336" spans="2:5" x14ac:dyDescent="0.2">
      <c r="B336" s="38" t="s">
        <v>15</v>
      </c>
      <c r="C336" t="s">
        <v>111</v>
      </c>
      <c r="D336" s="19">
        <f>SUMIF(AC161:AC183,"=DNP",AA161:AA183)</f>
        <v>0</v>
      </c>
    </row>
    <row r="337" spans="1:29" x14ac:dyDescent="0.2">
      <c r="C337" s="42" t="s">
        <v>104</v>
      </c>
      <c r="D337" s="19">
        <f>SUMIF(AC161:AC183,"=DPT",AA161:AA183)</f>
        <v>28</v>
      </c>
    </row>
    <row r="338" spans="1:29" x14ac:dyDescent="0.2">
      <c r="C338" s="42" t="s">
        <v>103</v>
      </c>
      <c r="D338" s="19">
        <f>SUMIF(AC161:AC183,"=PHD",AA161:AA183)</f>
        <v>110</v>
      </c>
      <c r="E338">
        <f>SUM(D336:D338)</f>
        <v>138</v>
      </c>
    </row>
    <row r="339" spans="1:29" x14ac:dyDescent="0.2">
      <c r="C339" s="42"/>
      <c r="D339" s="19"/>
    </row>
    <row r="340" spans="1:29" x14ac:dyDescent="0.2">
      <c r="B340" s="38" t="s">
        <v>86</v>
      </c>
      <c r="C340" t="s">
        <v>105</v>
      </c>
      <c r="D340" s="19">
        <f>SUMIF(AC193:AC193,"=PMD",AA193:AA193)</f>
        <v>127</v>
      </c>
      <c r="E340">
        <f>SUM(D340)</f>
        <v>127</v>
      </c>
    </row>
    <row r="341" spans="1:29" x14ac:dyDescent="0.2">
      <c r="D341"/>
    </row>
    <row r="342" spans="1:29" x14ac:dyDescent="0.2">
      <c r="B342" s="38" t="s">
        <v>35</v>
      </c>
      <c r="C342" s="114" t="s">
        <v>402</v>
      </c>
      <c r="D342" s="19">
        <f>SUMIF(AC203:AC217,"=GCP",AA203:AA217)</f>
        <v>83</v>
      </c>
    </row>
    <row r="343" spans="1:29" x14ac:dyDescent="0.2">
      <c r="B343" s="38"/>
      <c r="C343" s="114" t="s">
        <v>506</v>
      </c>
      <c r="D343" s="19">
        <f>SUMIF(AC203:AC217,"=BCP",AA203:AA217)</f>
        <v>5</v>
      </c>
    </row>
    <row r="344" spans="1:29" x14ac:dyDescent="0.2">
      <c r="B344" s="38"/>
      <c r="C344" s="114" t="s">
        <v>107</v>
      </c>
      <c r="D344" s="19">
        <f>SUMIF(AC203:AC217,"=TCP",AA203:AA217)</f>
        <v>10</v>
      </c>
      <c r="E344">
        <f>SUM(D342:D344)</f>
        <v>98</v>
      </c>
    </row>
    <row r="345" spans="1:29" x14ac:dyDescent="0.2">
      <c r="B345" s="38"/>
      <c r="D345"/>
    </row>
    <row r="346" spans="1:29" x14ac:dyDescent="0.25">
      <c r="C346" s="40" t="s">
        <v>1</v>
      </c>
      <c r="D346">
        <f>SUM(D318:D344)</f>
        <v>4374</v>
      </c>
      <c r="E346">
        <f>SUM(E318:E344)</f>
        <v>4374</v>
      </c>
    </row>
    <row r="349" spans="1:29" x14ac:dyDescent="0.2">
      <c r="A349"/>
      <c r="D349"/>
      <c r="F349"/>
      <c r="AC349"/>
    </row>
  </sheetData>
  <mergeCells count="199">
    <mergeCell ref="B308:D308"/>
    <mergeCell ref="E308:F308"/>
    <mergeCell ref="B307:D307"/>
    <mergeCell ref="G292:H292"/>
    <mergeCell ref="I292:J292"/>
    <mergeCell ref="G298:H298"/>
    <mergeCell ref="I298:J298"/>
    <mergeCell ref="B306:D306"/>
    <mergeCell ref="E306:F306"/>
    <mergeCell ref="B305:D305"/>
    <mergeCell ref="E305:F305"/>
    <mergeCell ref="B303:D303"/>
    <mergeCell ref="E303:F303"/>
    <mergeCell ref="B302:D302"/>
    <mergeCell ref="E302:F302"/>
    <mergeCell ref="B301:D301"/>
    <mergeCell ref="E301:F301"/>
    <mergeCell ref="B300:D300"/>
    <mergeCell ref="E300:F300"/>
    <mergeCell ref="K278:L278"/>
    <mergeCell ref="M278:N278"/>
    <mergeCell ref="O278:P278"/>
    <mergeCell ref="B285:D285"/>
    <mergeCell ref="B280:D280"/>
    <mergeCell ref="B281:D281"/>
    <mergeCell ref="B283:D283"/>
    <mergeCell ref="B284:D284"/>
    <mergeCell ref="E307:F307"/>
    <mergeCell ref="B304:D304"/>
    <mergeCell ref="E304:F304"/>
    <mergeCell ref="U298:V298"/>
    <mergeCell ref="B282:D282"/>
    <mergeCell ref="E282:F282"/>
    <mergeCell ref="Q292:R292"/>
    <mergeCell ref="S292:T292"/>
    <mergeCell ref="U292:V292"/>
    <mergeCell ref="Y292:Z292"/>
    <mergeCell ref="W292:X292"/>
    <mergeCell ref="G278:H278"/>
    <mergeCell ref="I278:J278"/>
    <mergeCell ref="B286:D286"/>
    <mergeCell ref="B287:D287"/>
    <mergeCell ref="B288:D288"/>
    <mergeCell ref="E287:F287"/>
    <mergeCell ref="E288:F288"/>
    <mergeCell ref="Y298:Z298"/>
    <mergeCell ref="W298:X298"/>
    <mergeCell ref="K298:L298"/>
    <mergeCell ref="M298:N298"/>
    <mergeCell ref="Q298:R298"/>
    <mergeCell ref="B294:D294"/>
    <mergeCell ref="E294:F294"/>
    <mergeCell ref="S278:T278"/>
    <mergeCell ref="U278:V278"/>
    <mergeCell ref="E273:F273"/>
    <mergeCell ref="K292:L292"/>
    <mergeCell ref="M292:N292"/>
    <mergeCell ref="Q261:R261"/>
    <mergeCell ref="Q278:R278"/>
    <mergeCell ref="U261:V261"/>
    <mergeCell ref="Y261:Z261"/>
    <mergeCell ref="W261:X261"/>
    <mergeCell ref="G261:H261"/>
    <mergeCell ref="I261:J261"/>
    <mergeCell ref="K261:L261"/>
    <mergeCell ref="M261:N261"/>
    <mergeCell ref="O261:P261"/>
    <mergeCell ref="Y278:Z278"/>
    <mergeCell ref="W278:X278"/>
    <mergeCell ref="E271:F271"/>
    <mergeCell ref="E272:F272"/>
    <mergeCell ref="E274:F274"/>
    <mergeCell ref="E280:F280"/>
    <mergeCell ref="E281:F281"/>
    <mergeCell ref="E283:F283"/>
    <mergeCell ref="E284:F284"/>
    <mergeCell ref="E285:F285"/>
    <mergeCell ref="E286:F286"/>
    <mergeCell ref="U245:V245"/>
    <mergeCell ref="Y245:Z245"/>
    <mergeCell ref="W245:X245"/>
    <mergeCell ref="G245:H245"/>
    <mergeCell ref="I245:J245"/>
    <mergeCell ref="K245:L245"/>
    <mergeCell ref="M245:N245"/>
    <mergeCell ref="O245:P245"/>
    <mergeCell ref="G5:H5"/>
    <mergeCell ref="I5:J5"/>
    <mergeCell ref="K5:L5"/>
    <mergeCell ref="M5:N5"/>
    <mergeCell ref="Q5:R5"/>
    <mergeCell ref="S5:T5"/>
    <mergeCell ref="O5:P5"/>
    <mergeCell ref="U5:V5"/>
    <mergeCell ref="Y5:Z5"/>
    <mergeCell ref="W5:X5"/>
    <mergeCell ref="G100:H100"/>
    <mergeCell ref="I100:J100"/>
    <mergeCell ref="K100:L100"/>
    <mergeCell ref="M100:N100"/>
    <mergeCell ref="Q100:R100"/>
    <mergeCell ref="S100:T100"/>
    <mergeCell ref="U100:V100"/>
    <mergeCell ref="Y100:Z100"/>
    <mergeCell ref="W100:X100"/>
    <mergeCell ref="G159:H159"/>
    <mergeCell ref="I159:J159"/>
    <mergeCell ref="K159:L159"/>
    <mergeCell ref="M159:N159"/>
    <mergeCell ref="Q159:R159"/>
    <mergeCell ref="S159:T159"/>
    <mergeCell ref="U159:V159"/>
    <mergeCell ref="Y159:Z159"/>
    <mergeCell ref="W159:X159"/>
    <mergeCell ref="O100:P100"/>
    <mergeCell ref="O159:P159"/>
    <mergeCell ref="G191:H191"/>
    <mergeCell ref="I191:J191"/>
    <mergeCell ref="K191:L191"/>
    <mergeCell ref="M191:N191"/>
    <mergeCell ref="Q191:R191"/>
    <mergeCell ref="S191:T191"/>
    <mergeCell ref="U191:V191"/>
    <mergeCell ref="Y191:Z191"/>
    <mergeCell ref="W191:X191"/>
    <mergeCell ref="O191:P191"/>
    <mergeCell ref="Q201:R201"/>
    <mergeCell ref="S201:T201"/>
    <mergeCell ref="U201:V201"/>
    <mergeCell ref="O231:P231"/>
    <mergeCell ref="Y201:Z201"/>
    <mergeCell ref="W201:X201"/>
    <mergeCell ref="O201:P201"/>
    <mergeCell ref="G231:H231"/>
    <mergeCell ref="I231:J231"/>
    <mergeCell ref="K231:L231"/>
    <mergeCell ref="M231:N231"/>
    <mergeCell ref="Q231:R231"/>
    <mergeCell ref="S231:T231"/>
    <mergeCell ref="U231:V231"/>
    <mergeCell ref="Y231:Z231"/>
    <mergeCell ref="W231:X231"/>
    <mergeCell ref="G201:H201"/>
    <mergeCell ref="I201:J201"/>
    <mergeCell ref="K201:L201"/>
    <mergeCell ref="M201:N201"/>
    <mergeCell ref="E270:F270"/>
    <mergeCell ref="E249:F249"/>
    <mergeCell ref="E265:F265"/>
    <mergeCell ref="C237:F237"/>
    <mergeCell ref="C233:F233"/>
    <mergeCell ref="C234:F234"/>
    <mergeCell ref="C235:F235"/>
    <mergeCell ref="C236:F236"/>
    <mergeCell ref="B254:D254"/>
    <mergeCell ref="E254:F254"/>
    <mergeCell ref="B269:D269"/>
    <mergeCell ref="E269:F269"/>
    <mergeCell ref="E267:F267"/>
    <mergeCell ref="E268:F268"/>
    <mergeCell ref="B265:D265"/>
    <mergeCell ref="B267:D267"/>
    <mergeCell ref="B268:D268"/>
    <mergeCell ref="B247:D247"/>
    <mergeCell ref="B248:D248"/>
    <mergeCell ref="B250:D250"/>
    <mergeCell ref="B251:D251"/>
    <mergeCell ref="B252:D252"/>
    <mergeCell ref="B253:D253"/>
    <mergeCell ref="E247:F247"/>
    <mergeCell ref="E248:F248"/>
    <mergeCell ref="E250:F250"/>
    <mergeCell ref="B249:D249"/>
    <mergeCell ref="E251:F251"/>
    <mergeCell ref="E252:F252"/>
    <mergeCell ref="B271:D271"/>
    <mergeCell ref="S298:T298"/>
    <mergeCell ref="O298:P298"/>
    <mergeCell ref="Q245:R245"/>
    <mergeCell ref="S245:T245"/>
    <mergeCell ref="S261:T261"/>
    <mergeCell ref="O292:P292"/>
    <mergeCell ref="B272:D272"/>
    <mergeCell ref="B274:D274"/>
    <mergeCell ref="B273:D273"/>
    <mergeCell ref="B270:D270"/>
    <mergeCell ref="B255:D255"/>
    <mergeCell ref="B256:D256"/>
    <mergeCell ref="B257:D257"/>
    <mergeCell ref="B263:D263"/>
    <mergeCell ref="B264:D264"/>
    <mergeCell ref="B266:D266"/>
    <mergeCell ref="E253:F253"/>
    <mergeCell ref="E255:F255"/>
    <mergeCell ref="E256:F256"/>
    <mergeCell ref="E257:F257"/>
    <mergeCell ref="E263:F263"/>
    <mergeCell ref="E264:F264"/>
    <mergeCell ref="E266:F266"/>
  </mergeCells>
  <phoneticPr fontId="0" type="noConversion"/>
  <printOptions horizontalCentered="1"/>
  <pageMargins left="0.5" right="0.5" top="1" bottom="0.75" header="0.5" footer="0.5"/>
  <pageSetup scale="48" orientation="landscape" r:id="rId1"/>
  <headerFooter alignWithMargins="0"/>
  <rowBreaks count="4" manualBreakCount="4">
    <brk id="95" max="16383" man="1"/>
    <brk id="154" max="26" man="1"/>
    <brk id="219" max="26" man="1"/>
    <brk id="312" max="26" man="1"/>
  </rowBreaks>
  <colBreaks count="1" manualBreakCount="1">
    <brk id="2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GR degree freq</vt:lpstr>
      <vt:lpstr>UG degree freq</vt:lpstr>
      <vt:lpstr>Minors</vt:lpstr>
      <vt:lpstr>Second Majors</vt:lpstr>
      <vt:lpstr>By Residency</vt:lpstr>
      <vt:lpstr>By Individual</vt:lpstr>
      <vt:lpstr>By Degree type</vt:lpstr>
      <vt:lpstr>'By Degree type'!Print_Area</vt:lpstr>
      <vt:lpstr>'GR degree freq'!Print_Area</vt:lpstr>
      <vt:lpstr>'UG degree freq'!Print_Area</vt:lpstr>
      <vt:lpstr>'Second Majors'!Print_Titles</vt:lpstr>
    </vt:vector>
  </TitlesOfParts>
  <Company>University of Rhode Island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Boden</dc:creator>
  <cp:lastModifiedBy>Gary Boden</cp:lastModifiedBy>
  <cp:lastPrinted>2018-05-23T12:27:38Z</cp:lastPrinted>
  <dcterms:created xsi:type="dcterms:W3CDTF">2002-09-13T20:28:34Z</dcterms:created>
  <dcterms:modified xsi:type="dcterms:W3CDTF">2019-09-04T18:30:09Z</dcterms:modified>
</cp:coreProperties>
</file>