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135" windowWidth="11565" windowHeight="9945" activeTab="1"/>
  </bookViews>
  <sheets>
    <sheet name="Notes" sheetId="1" r:id="rId1"/>
    <sheet name="0to2_300" sheetId="2" r:id="rId2"/>
    <sheet name="0to2_500" sheetId="3" r:id="rId3"/>
    <sheet name="2to10_300" sheetId="4" r:id="rId4"/>
    <sheet name="2to10_500" sheetId="5" r:id="rId5"/>
    <sheet name="0to10_300" sheetId="6" r:id="rId6"/>
    <sheet name="0to10_500" sheetId="7" r:id="rId7"/>
  </sheets>
  <definedNames>
    <definedName name="SHARED_FORMULA_48">#N/A</definedName>
    <definedName name="SHARED_FORMULA_49">#N/A</definedName>
    <definedName name="SHARED_FORMULA_50">#N/A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0">#N/A</definedName>
    <definedName name="SHARED_FORMULA_61">#N/A</definedName>
  </definedNames>
  <calcPr fullCalcOnLoad="1"/>
</workbook>
</file>

<file path=xl/sharedStrings.xml><?xml version="1.0" encoding="utf-8"?>
<sst xmlns="http://schemas.openxmlformats.org/spreadsheetml/2006/main" count="595" uniqueCount="208">
  <si>
    <t>Sample #</t>
  </si>
  <si>
    <t>Depth (cm)</t>
  </si>
  <si>
    <t>300µm</t>
  </si>
  <si>
    <t>500µm</t>
  </si>
  <si>
    <t xml:space="preserve">Foraminifera present </t>
  </si>
  <si>
    <t>1 of 15</t>
  </si>
  <si>
    <t>0 to 2</t>
  </si>
  <si>
    <t xml:space="preserve">2 to 10 </t>
  </si>
  <si>
    <t>2 of 15</t>
  </si>
  <si>
    <t>2 to 10</t>
  </si>
  <si>
    <t>3 of 15</t>
  </si>
  <si>
    <t>4 of 15</t>
  </si>
  <si>
    <t>5 of 15</t>
  </si>
  <si>
    <t>6 of 15</t>
  </si>
  <si>
    <t>7 of 15</t>
  </si>
  <si>
    <t>8 of 15</t>
  </si>
  <si>
    <t>9 of 15</t>
  </si>
  <si>
    <t>10 of 15</t>
  </si>
  <si>
    <t>11 of 15</t>
  </si>
  <si>
    <t>12 of 15</t>
  </si>
  <si>
    <t>13 of 15</t>
  </si>
  <si>
    <t>14 of 15</t>
  </si>
  <si>
    <t>15 of 15</t>
  </si>
  <si>
    <t>Comments related to the 2008 samples collected at the North Jamestown station for the Narragansett Bay Benthic Study</t>
  </si>
  <si>
    <t>Processing Time (Minutes)</t>
  </si>
  <si>
    <t>0 - 2 cm</t>
  </si>
  <si>
    <t>2 - 10 cm</t>
  </si>
  <si>
    <t>Sample Total (min)</t>
  </si>
  <si>
    <t>Sample Total (hrs)</t>
  </si>
  <si>
    <t>500 μm</t>
  </si>
  <si>
    <t>300 μm</t>
  </si>
  <si>
    <t>Total</t>
  </si>
  <si>
    <t>0-2cm Avg. (minutes)</t>
  </si>
  <si>
    <t>210cm Avg. (min)</t>
  </si>
  <si>
    <t xml:space="preserve">Avg.Total (min) </t>
  </si>
  <si>
    <t>0-2cm Avg. (hours)</t>
  </si>
  <si>
    <t>2-10cm Avg. (hrs)</t>
  </si>
  <si>
    <t>Avg. Total (hrs)</t>
  </si>
  <si>
    <t>Yes</t>
  </si>
  <si>
    <t xml:space="preserve">Substrate was silt, with most of the material passing through both sieves. Coal chip. 13 parchment like egg cases, possibly from the Atlantic oyster drill. </t>
  </si>
  <si>
    <t>Yes - lots</t>
  </si>
  <si>
    <t xml:space="preserve">Substrate was silt, with most of the material passing through both sieves. Coal chip. </t>
  </si>
  <si>
    <t>Tubes observed: mud, sand &amp; sand cones. Some shell pieces. P. ligni in tube attached to a larger tube. C. torquata in tube attached to larger tube. Coal chip.</t>
  </si>
  <si>
    <t>Substrate was silt, with most of the material passing through both sieves.</t>
  </si>
  <si>
    <t>Few</t>
  </si>
  <si>
    <t>Only 2</t>
  </si>
  <si>
    <t>Substrate was silt, with most of the material passing through both sieves. Coal chip.</t>
  </si>
  <si>
    <t>Tubes observed: mud &amp; sand. P. ligni observed in a tube attached to larger tube. Two of the P. ligni were larvae. Observed the tail of a Clymenella torquata (not counted).</t>
  </si>
  <si>
    <t>Substrate was silt, with most of the material passing through both sieves. Palps. Coal chip.</t>
  </si>
  <si>
    <t>One or Two</t>
  </si>
  <si>
    <t>Tubes observed: mud &amp; sand. Palps. Coal chip. Decomposing piece of leaf material. Observed the tail of a Clymenella torquata (not counted).</t>
  </si>
  <si>
    <t>Substrate was silt, with most of the material passing through both sieves. Palps. One parchment like egg case, possibly from the Atlantic oyster drill. One of the P. ligni was larval.</t>
  </si>
  <si>
    <t xml:space="preserve">Substrate was silt, with most of the material passing through both sieves. Palps. One parchment like egg case, possibly from the Atlantic oyster drill. Coal chips. Pieces of the nemertean and bamboo worms from the 500 µm size fraction were observed here. Observed the tail of a Tharyx acutus (not counted). </t>
  </si>
  <si>
    <t>Substrate was silt, with most of the material passing through both sieves. Palps. All four of the P. ligni were larvae. 4 parchment like egg cases, possibly from the Atlantic oyster drill. Harpacticoid (1) with egg sacs.</t>
  </si>
  <si>
    <t>No</t>
  </si>
  <si>
    <t>Tubes observed: mud. Coal chip. Dirty cotton-like material present. Decomposing piece of leaf material.  Observed the tail of a Clymenella torquata (not counted).</t>
  </si>
  <si>
    <t>Substrate was silt, with most of the material passing through both sieves. Coal chip. Some tissue pieces. Observed the tail of a Clymenella torquata (not counted).</t>
  </si>
  <si>
    <t>Substrate was silt, with most of the material passing through both sieves. Coal chips.</t>
  </si>
  <si>
    <t xml:space="preserve">Substrate was silt, with most of the material passing through both sieves. The P. ligni was larval, also one tail only observed but not counted. Harpacticoid (1) with egg sacs. One parchment like egg case, possibly from the Atlantic oyster drill. </t>
  </si>
  <si>
    <t>Tubes observed: mud, sand &amp; sand cones. Empty shells. Big hunks of what looked like dirty cotton. Parchment like egg cases, possibly from the Eastern mud snail. One of the P. ligni was larval. Harpacticoids (3) with egg sacs.</t>
  </si>
  <si>
    <t>Tubes observed: mud. Parchment like egg case, possibly from the Eastern mud snail. A. elongata was a large individual. Also, one tail segment of A. elongata observed (not counted).</t>
  </si>
  <si>
    <t xml:space="preserve">Tubes observed: mud &amp; sand. Decomposing piece of leaf material. The C. torquata counted here was the tail and mid section of a large individual. All of the C. torquata in the 0-2 were complete individuals and even though there was no head, the individual counted in this fraction was determined to have not been counted elsewhere. </t>
  </si>
  <si>
    <t>Substrate was silt, with most of the material passing through both sieves. Palps. Observed an egg mass, single egg and what may have been the larvae of an unknown organism (not counted). Coal chips. One parchment like egg case, possibly from the Atlantic oyster drill. Harpacticoid (1) with egg sacs.</t>
  </si>
  <si>
    <t xml:space="preserve">Substrate was silt, with most of the material passing through both sieves. Palps. Both of the P. ligni were larvae. 4 parchment like egg cases, possibly from the Atlantic oyster drill. Harpacticoids (2) with egg sacs. </t>
  </si>
  <si>
    <t xml:space="preserve">Substrate was silt, with most of the material passing through both sieves. Three parchment like egg cases, possibly from the Atlantic oyster drill. Both of the P. ligni were larvae. Harpacticoid (1) with egg sacs. </t>
  </si>
  <si>
    <t>Yes- Lots</t>
  </si>
  <si>
    <t>Substrate was silt, with most of the material passing through both sieves. Palps. Coal chips. Observed a lot of what looked like egg masses. Observed a clear egg with larvae inside, shaped like a pumpkin seed (not counted).</t>
  </si>
  <si>
    <t>Substrate was silt, with most of the material passing through both sieves. Palps. Harpacticoid (1) with egg sacs.</t>
  </si>
  <si>
    <t>Tubes observed: mud &amp; sand. Large mass of dirty cotton-like material present, a lot of the organisms were tangled in the material but not sure if this occurred before or after preservation. Cotton was all uni-directional and layered, possible it was part of large tube, but mass did not appear to have any other structure and was in an approx. 4 cm diameter ball. Observed head and body segment of large arthropod, carapace only, no meat (not counted).  Palps. Coal chip. P. ligni in mud tube attached to a larger sand tube.</t>
  </si>
  <si>
    <t xml:space="preserve">Substrate was silt, with most of the material passing through both sieves. Coal chips. Observed round egg with clear coating. Harpacticoid (1) with egg sacs. One parchment like egg case, possibly from the Atlantic oyster drill. Observed the tail of a small Clymenella torquata (not counted). </t>
  </si>
  <si>
    <t>Tubes observed: mud, Ampelisca &amp; sand. More of the dirty cotton-like material from the 0-2 depth fraction: in this fraction there was much more structure, looks like a 1 cm diameter tube with mud on the outside and dirty cotton on the inside- a lot of fauna were using the outside of the tube as a home. Coal chips. Egg- round opake with two yellow/orange masses on either side of embrio, placed in counted vial (not counted). Most of the harpacticoids were in the lining of a tube. One of the C. torquata counted was the mid-section and tail of a large individual- no head was found but due to the size and distinctnass of the individual, it was clear that it was not part of any of the individuals included in the count for this species. The unknown bivalve was not identifyable to a lower taxonomic level because the shell was gone.</t>
  </si>
  <si>
    <t>Tubes observed: mud, sand, clear segmented &amp; sand cones. Erect bryozoans. One of the Polydora ligni was a larva. Coal chips. Parchment like egg cases, possibly from the Eastern mud snail. Decomposing piece of leaf material. Vertebrae. Observed the tail of a Clymenella torquata (not counted). Harpacticoids (2) with egg sacs.</t>
  </si>
  <si>
    <t>Tubes observed: mud &amp; sand. Shell pieces. Observed the tail of a Clymenella torquata (not counted). The individual identified as Polychaeta (LPIL) was a larvae and not identifiable to a lower taxonomic level.</t>
  </si>
  <si>
    <t>Tubes observed: mud, sand &amp; Ampelisca. Observed the tail of a Tharyx acutus (not counted). Observed large mid section and tail segment of Lumbrineris fragilis, as the head was found no where else in the core and the portion of the individual was large enough to identify, it was counted.</t>
  </si>
  <si>
    <t xml:space="preserve">Tubes observed: mud, sand, Ampelisca &amp; clear segmented. Dirty cotton-like material present. Palps. Coal chips. Parchment like egg cases, possibly from the Eastern mud snail. Parts of a hydroid mat. Both bamboo worms were large individuals. Observed the tail of a Tharyx acutus (not counted). </t>
  </si>
  <si>
    <t xml:space="preserve">Tubes observed: mud, sand &amp; Ampelisca. Some empty open shells.  Dirty cotton-like material present. Two of the P. ligni were larval. One of the C. torquata was larval and in a tube with an adult. Erect bryozoans observed. </t>
  </si>
  <si>
    <t>Tubes observed: mud &amp; sand. P. ligni observed in a tube attached to larger tube. Observed the tail of a Clymenella torquata (not counted)- tail was large, the ones that were counted were all small. Many different sizes of N. annulata in this sample. Evidence of predation on Mulinia. Some dirty cotton-like material present. The individual identified as Polychaeta (LPIL) was a larvae and not identifiable to a lower taxonomic level.</t>
  </si>
  <si>
    <t xml:space="preserve">Tubes observed: mud, sand, clear segmented &amp; Ampelisca. Shell pieces. Parchment like egg case, possibly from the Eastern mud snail. Some dirty cotton-like material present. Two P. ligni were in tubes attached to a living Gold's Pandora. One of the P. ligni was larval. C. torquata was in tube attached to shell piece. </t>
  </si>
  <si>
    <t>Tubes observed: mud &amp; sand. Erect bryozoans, some of which had numerous parchment like egg case, possibly from the Eastern mud snail attached.  Some dirty cotton-like material present. Coal chip. P. ligni in tube on the outside of a larger tube. The unknown gastropod had three whorls and was not identifiable because the shell was gone. Harpacticoid (1) with egg sacs.</t>
  </si>
  <si>
    <t xml:space="preserve">There was some sand observed in this size fraction, mostly grains of quartz. Tubes observed: mud, Ampelisca &amp; sand. Piece of coal. Parchment like egg cases, possibly from the Eastern mud snail, five of them were empty and one was full. Clear egg with growing embryo, put in counted vial (not counted). All but three of the Harpacticoid copepods were found caught up inside a tube. Observed one naupli (not counted). </t>
  </si>
  <si>
    <t>Yes- Few</t>
  </si>
  <si>
    <t>Substrate was silt, with most of the material passing through both sieves. Coal chip. Harpacticoids (2) with egg sacs. Two parchment like egg cases, possibly from the Atlantic oyster drill. A number of perfectly round spheres, gray/black in color and magnitized.</t>
  </si>
  <si>
    <t>Tubes observed: mud, clear segmented &amp; sand. Empty parchment like egg case, possibly from the Eastern mud snail. P. ligni in mud tube attached to larger mud tube. Palps. Large shell pieces. The Nucula in this sample were fairly large. Observed a clear egg case with developing embryo and yolk sack, placed in counted vial (not counted). Observed most of one individual Clymenella torquata, but no head (not counted)</t>
  </si>
  <si>
    <t xml:space="preserve">Substrate was silt, with most of the material passing through both sieves. Coal chips. Palps. Pieces of decomposed tissue, possibly from S. occulata. Observed the tail of a Clymenella torquata (not counted). </t>
  </si>
  <si>
    <t>Tubes observed: mud, clear segmented &amp; sand. Pieces of decomposed tissue, possibly from S. occulata. Coal chips. Shell pieces. More of the round magnetic spheres. The C. torquata that was counted here was the anterior section of a large individual and probably the same individual which pieces were found in the 0-2 depth fraction as the size sets this individual apart from the others in this sample.</t>
  </si>
  <si>
    <t xml:space="preserve">Substrate was silt, with most of the material passing through both sieves. Coal chip. Small round metalic spheres. 4 parchment like egg cases, possibly from the Atlantic oyster drill. </t>
  </si>
  <si>
    <t>Tubes observed: mud, sand &amp; Ampelisca. Parchment like egg cases, possibly from the Eastern mud snail, both empty and full. Empty shells. Coal chips. Small round metalic spheres. One parchment like egg case, possibly from the Atlantic oyster drill. Seeds, see raw data sheets for sketch.</t>
  </si>
  <si>
    <t>Substrate was silt, with most of the material passing through both sieves. Coal chips. Small round metalic spheres. Palp.</t>
  </si>
  <si>
    <t>Tubes observed: mud. Small round metalic spheres. Coal chips. Observed a piece of a claw as well as some fillamentous algae. Seed, see raw data sheets for sketch. Observed the mid section of a second large A. elongata (not counted).</t>
  </si>
  <si>
    <t xml:space="preserve">Substrate was silt, with most of the material passing through both sieves. Three parchment like egg cases, possibly from the Atlantic oyster drill. A couple of coal chips. Palps. The individual identified as Polynoidae (LPIL) was too young to identify to species. The individual identified as Decopoda (LPIL) was a crab zoea. Harpacticoids (2) with egg sacs. </t>
  </si>
  <si>
    <t>Tubes observed: mud &amp; sand. Palps. C. torquata was in a tube attached to a larger mud tube. Only saw one coal chip. Empty parchment like egg case, possibly from the Eastern mud snail. Harpacticoid (1) with egg sacs. General note: most of the M. cristata from all of the samples thus far have been small, newly settled.</t>
  </si>
  <si>
    <t>Substrate was silt, with most of the material passing through both sieves. One parchment like egg case, possibly from the Atlantic oyster drill. Coal chips. Palps. Seeds, see raw data sheets for sketches.</t>
  </si>
  <si>
    <t>Tubes observed: mud, clear segmented, sand cone &amp; sand. Part of a N. annulata, the rest of which was observed and counted in the 0-2 cm depth fraction. Dirty cotton-like material. Palps. Coal chips. Shell pieces. Leptocheias (LPIL) - three large individuals and the rest were small and appeared to be of the same size class. Harpacticoid (1) with egg sacs.  The unknown gastropod had two whorls and was not identifiable because the shell was gone.</t>
  </si>
  <si>
    <t>Substrate was silt, with most of the material passing through both sieves. One parchment like egg case, possibly from the Atlantic oyster drill. Coal chip. Palps. Harpacticoid (1) with egg sacs.</t>
  </si>
  <si>
    <t xml:space="preserve">Tubes observed: mud, sand &amp; Ampelisca. Parchment like egg cases, possibly from the Eastern mud snail. Empty Yoldia limitula shell. Palps. Vertebrae. Hydroids. One of the C. torquata was a tail only, however it was from a distinctive individual and the head was not found anywhere else in the core. </t>
  </si>
  <si>
    <t>Tubes observed: mud &amp; Ampelisca. Parchment like egg cases, possibly from the Eastern mud snail both full and empty. Coal chip. Egg mass attached to tube. Vertebrae. P. ligni in tube attached to ampelisca tube.</t>
  </si>
  <si>
    <t>Substrate was silt, with most of the material passing through both sieves. Five parchment like egg cases, possibly from the Atlantic oyster drill. Palps. Harpacticoids (3) with egg sacs.</t>
  </si>
  <si>
    <t>Tubes observed: mud &amp; sand. Palps. Shell pieces. Coal chip. C. torquata in sand tube attached to the side of a larger mud tube. Egg mass attached to a large mud tube. Harpacticoids (2) with egg sacs. One tail section of C. torquata, the head of which was found in the 2-10 size fraction (counted in 2-10 fraction).</t>
  </si>
  <si>
    <t>Substrate was silt, with most of the material passing through both sieves. Palps. Harpacticoid (1) with egg sacs. Seed, see raw data sheets for sketch.</t>
  </si>
  <si>
    <t>Tubes observed: mud (more than normal) &amp; sand. Shell pieces. One small coal chip. One A. elongata was the mid section of a large distinct individual and was counted here- Individual also had eggs in its tube.</t>
  </si>
  <si>
    <t>Tubes observed: mud, sand &amp; Ampelisca. Parchment like egg cases, possibly from the Eastern mud snail. Palps. Shell pieces. Egg mass in jelly-like lump covered in silt. Tooth or horn. P. ligni in tube attached to tube of Ampharete arctica.</t>
  </si>
  <si>
    <t>Tubes observed: mud &amp; sand. This sample was the only one with parchment tube present. Parchment tube had a hydroid colony attached. Parchment like egg cases, possibly from the Eastern mud snail. Palps. Shell pieces. Coal pieces. Five egg cases that were possibly from the thick-lipped drill. Vertebrae. Harpacticoid (1) with egg sacs.</t>
  </si>
  <si>
    <t>15 cores total</t>
  </si>
  <si>
    <t xml:space="preserve">core area = </t>
  </si>
  <si>
    <r>
      <t>cm</t>
    </r>
    <r>
      <rPr>
        <vertAlign val="superscript"/>
        <sz val="10"/>
        <rFont val="Arial"/>
        <family val="2"/>
      </rPr>
      <t>2</t>
    </r>
  </si>
  <si>
    <r>
      <t>m</t>
    </r>
    <r>
      <rPr>
        <vertAlign val="superscript"/>
        <sz val="10"/>
        <rFont val="Arial"/>
        <family val="2"/>
      </rPr>
      <t>2</t>
    </r>
  </si>
  <si>
    <t>sample</t>
  </si>
  <si>
    <t>species</t>
  </si>
  <si>
    <t>Sum</t>
  </si>
  <si>
    <t>Mean</t>
  </si>
  <si>
    <t>#/sq meter</t>
  </si>
  <si>
    <t>Benthic Sample Data -Narragansett Bay Benthic Study</t>
  </si>
  <si>
    <t>North Jamestown Station- 2008</t>
  </si>
  <si>
    <t>Acartia (LPIL)</t>
  </si>
  <si>
    <t>Ampelisca (LPIL)</t>
  </si>
  <si>
    <t>Aricidea catherinae</t>
  </si>
  <si>
    <t>Clymenella torquata</t>
  </si>
  <si>
    <t>Corophium (LPIL)</t>
  </si>
  <si>
    <t>Crepidula (LPIL)</t>
  </si>
  <si>
    <t>Cumacea (LPIL)</t>
  </si>
  <si>
    <t>Decapoda (LPIL)</t>
  </si>
  <si>
    <t>Gammaridae (LPIL)</t>
  </si>
  <si>
    <t>Halacaridae (LPIL)</t>
  </si>
  <si>
    <t>Harpacticus (LPIL)</t>
  </si>
  <si>
    <t>Kinorhyncha (LPIL)</t>
  </si>
  <si>
    <t>Mediomastus ambiseta</t>
  </si>
  <si>
    <t>Melinna cristata</t>
  </si>
  <si>
    <t>Mulinia lateralis</t>
  </si>
  <si>
    <t>Nemertinea (LPIL)</t>
  </si>
  <si>
    <t>Nucula annulata</t>
  </si>
  <si>
    <t>Ostracoda (LPIL)</t>
  </si>
  <si>
    <t>Pitar morrhuanus</t>
  </si>
  <si>
    <t>Platyhelminthes (LPIL)</t>
  </si>
  <si>
    <t>Polydora ligni</t>
  </si>
  <si>
    <t>Polynoidae (LPIL)</t>
  </si>
  <si>
    <t>Priapulida (LPIL)</t>
  </si>
  <si>
    <t>Streblospio benedicti</t>
  </si>
  <si>
    <t>Tharyx acutus</t>
  </si>
  <si>
    <t>Yoldia (LPIL)</t>
  </si>
  <si>
    <t>Yoldia limatula</t>
  </si>
  <si>
    <r>
      <t xml:space="preserve">0-2 cm fraction, 300 </t>
    </r>
    <r>
      <rPr>
        <sz val="10"/>
        <rFont val="Arial"/>
        <family val="2"/>
      </rPr>
      <t>µm</t>
    </r>
  </si>
  <si>
    <r>
      <t xml:space="preserve">0-2 cm fraction, 500 </t>
    </r>
    <r>
      <rPr>
        <sz val="10"/>
        <rFont val="Arial"/>
        <family val="2"/>
      </rPr>
      <t>µm</t>
    </r>
  </si>
  <si>
    <t>Acteocina canaliculata</t>
  </si>
  <si>
    <t>Ampharete arctica</t>
  </si>
  <si>
    <t>Anadara ovalis</t>
  </si>
  <si>
    <t>Anobothrus gracilis</t>
  </si>
  <si>
    <t>Asabellides oculata</t>
  </si>
  <si>
    <t>Asychis elongata</t>
  </si>
  <si>
    <t>Brada villosa</t>
  </si>
  <si>
    <t>Ceriantheopsis americana</t>
  </si>
  <si>
    <t>Ensis directus</t>
  </si>
  <si>
    <t>Eteone lactea</t>
  </si>
  <si>
    <t>Eupleura caudata</t>
  </si>
  <si>
    <t>Gastropoda (LPIL)</t>
  </si>
  <si>
    <t>Hydrobia totteni</t>
  </si>
  <si>
    <t>Ilyanassa trivittata</t>
  </si>
  <si>
    <t>Leptocheirus (LPIL)</t>
  </si>
  <si>
    <t>Lumbrineris fragilis</t>
  </si>
  <si>
    <t>Macoma tenta</t>
  </si>
  <si>
    <t>Molgula (LPIL)</t>
  </si>
  <si>
    <t>Mysidae (LPIL)</t>
  </si>
  <si>
    <t>Nephtys incisa</t>
  </si>
  <si>
    <t>Pandora gouldiana</t>
  </si>
  <si>
    <t>Pectinaria granulata</t>
  </si>
  <si>
    <t>Phascolion strombi</t>
  </si>
  <si>
    <t>Pherusa affinis</t>
  </si>
  <si>
    <t>Pherusa plumosa</t>
  </si>
  <si>
    <t>Polychaeta (LPIL)</t>
  </si>
  <si>
    <t>Polycirrus eximius</t>
  </si>
  <si>
    <t>Polycirrus medusa</t>
  </si>
  <si>
    <t>Prionospio steenstrupi</t>
  </si>
  <si>
    <t>Retusa obtusa</t>
  </si>
  <si>
    <t>Scolecolepides viridis</t>
  </si>
  <si>
    <t>Terebellides stroemi</t>
  </si>
  <si>
    <t>Turbonilla interrupta</t>
  </si>
  <si>
    <t>Unciola (LPIL)</t>
  </si>
  <si>
    <t>cm2</t>
  </si>
  <si>
    <t>m2</t>
  </si>
  <si>
    <r>
      <t xml:space="preserve">2-10 cm fraction, 500 </t>
    </r>
    <r>
      <rPr>
        <sz val="10"/>
        <rFont val="Arial"/>
        <family val="2"/>
      </rPr>
      <t>µm</t>
    </r>
  </si>
  <si>
    <t>2-10 cm fraction, 300 µm</t>
  </si>
  <si>
    <t>Podon (LPIL)</t>
  </si>
  <si>
    <t>Aoridae (LPIL)</t>
  </si>
  <si>
    <t>Bivalvia (LPIL)</t>
  </si>
  <si>
    <t>Harmothoe imbricata</t>
  </si>
  <si>
    <t>Oligochaeta (LPIL)</t>
  </si>
  <si>
    <t>Phascolopsis gouldii</t>
  </si>
  <si>
    <t>Pygospio elegans</t>
  </si>
  <si>
    <t>0-10 cm, 500 µm</t>
  </si>
  <si>
    <t>0-10 cm, 300 µm</t>
  </si>
  <si>
    <t>Total abundance of all fauna</t>
  </si>
  <si>
    <t>Total abundance of macrofauna **</t>
  </si>
  <si>
    <t>**Removed from the total abundance of macrofauna were  groups that are typical meiofaunal and groups clearly pelagic, examples- Nematodes, Turbellarian Flatworms, Kinorhynchs, Calanoid Copepods, Cyclopoid Copepods, Harpacticoid copepods, Ostracods, Euphausiid, Foraminifera, Marine mites.</t>
  </si>
  <si>
    <t>Polychaetes</t>
  </si>
  <si>
    <t>Total Polychaetes</t>
  </si>
  <si>
    <t>Molluscs</t>
  </si>
  <si>
    <t>Total Molluscs</t>
  </si>
  <si>
    <t>Arthropods</t>
  </si>
  <si>
    <t>Total Arthropods</t>
  </si>
  <si>
    <t>Other</t>
  </si>
  <si>
    <t>Total Other</t>
  </si>
  <si>
    <t>Total abundance of meiofauna</t>
  </si>
  <si>
    <t>Total Species</t>
  </si>
  <si>
    <t>Total Macrofaunal Species</t>
  </si>
  <si>
    <t>Total Meiofaunal Species</t>
  </si>
  <si>
    <t>Total Meiofauna abundance</t>
  </si>
  <si>
    <t>Total macrofaunal species</t>
  </si>
  <si>
    <t>Std Dev</t>
  </si>
  <si>
    <t>Std Error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</si>
</sst>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s>
  <fonts count="44">
    <font>
      <sz val="10"/>
      <name val="Arial"/>
      <family val="2"/>
    </font>
    <font>
      <sz val="11"/>
      <color indexed="8"/>
      <name val="Calibri"/>
      <family val="2"/>
    </font>
    <font>
      <b/>
      <sz val="10"/>
      <name val="Arial"/>
      <family val="2"/>
    </font>
    <font>
      <b/>
      <sz val="10"/>
      <color indexed="10"/>
      <name val="Arial"/>
      <family val="2"/>
    </font>
    <font>
      <b/>
      <sz val="12"/>
      <name val="Times New Roman"/>
      <family val="1"/>
    </font>
    <font>
      <sz val="12"/>
      <name val="Times New Roman"/>
      <family val="1"/>
    </font>
    <font>
      <sz val="12"/>
      <name val="Arial"/>
      <family val="2"/>
    </font>
    <font>
      <b/>
      <sz val="12"/>
      <name val="Arial"/>
      <family val="2"/>
    </font>
    <font>
      <sz val="9"/>
      <name val="Arial"/>
      <family val="2"/>
    </font>
    <font>
      <vertAlign val="superscript"/>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style="double"/>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style="double"/>
      <right>
        <color indexed="63"/>
      </right>
      <top>
        <color indexed="63"/>
      </top>
      <bottom style="medium"/>
    </border>
    <border>
      <left style="thin"/>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style="medium"/>
      <right style="thin"/>
      <top style="medium"/>
      <bottom style="thin"/>
    </border>
    <border>
      <left style="thin"/>
      <right style="thin"/>
      <top>
        <color indexed="63"/>
      </top>
      <bottom style="thin"/>
    </border>
    <border>
      <left>
        <color indexed="63"/>
      </left>
      <right>
        <color indexed="63"/>
      </right>
      <top style="medium"/>
      <bottom style="thin"/>
    </border>
    <border>
      <left style="double"/>
      <right>
        <color indexed="63"/>
      </right>
      <top style="medium"/>
      <bottom style="thin"/>
    </border>
    <border>
      <left style="double"/>
      <right style="thin"/>
      <top style="medium"/>
      <bottom>
        <color indexed="63"/>
      </bottom>
    </border>
    <border>
      <left>
        <color indexed="63"/>
      </left>
      <right style="thin"/>
      <top style="thin"/>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xf>
    <xf numFmtId="0" fontId="2" fillId="0" borderId="0" xfId="0" applyFont="1" applyAlignment="1">
      <alignment/>
    </xf>
    <xf numFmtId="0" fontId="0" fillId="0" borderId="0" xfId="0" applyAlignment="1">
      <alignment horizontal="center"/>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xf>
    <xf numFmtId="0" fontId="5" fillId="0" borderId="11" xfId="0" applyFont="1" applyBorder="1" applyAlignment="1">
      <alignment horizontal="center"/>
    </xf>
    <xf numFmtId="16" fontId="5" fillId="0" borderId="12" xfId="0" applyNumberFormat="1" applyFont="1" applyBorder="1" applyAlignment="1">
      <alignment horizontal="center"/>
    </xf>
    <xf numFmtId="0" fontId="6" fillId="0" borderId="0" xfId="55">
      <alignment/>
      <protection/>
    </xf>
    <xf numFmtId="0" fontId="6" fillId="0" borderId="13" xfId="55" applyBorder="1">
      <alignment/>
      <protection/>
    </xf>
    <xf numFmtId="0" fontId="6" fillId="0" borderId="14" xfId="55" applyBorder="1">
      <alignment/>
      <protection/>
    </xf>
    <xf numFmtId="0" fontId="6" fillId="0" borderId="15" xfId="55" applyFont="1" applyBorder="1" applyAlignment="1">
      <alignment horizontal="center"/>
      <protection/>
    </xf>
    <xf numFmtId="0" fontId="6" fillId="0" borderId="16" xfId="55" applyFont="1" applyBorder="1" applyAlignment="1">
      <alignment horizontal="center"/>
      <protection/>
    </xf>
    <xf numFmtId="0" fontId="6" fillId="0" borderId="17" xfId="55" applyFont="1" applyBorder="1" applyAlignment="1">
      <alignment horizontal="center"/>
      <protection/>
    </xf>
    <xf numFmtId="0" fontId="6" fillId="0" borderId="18" xfId="55" applyFont="1" applyBorder="1" applyAlignment="1">
      <alignment horizontal="center"/>
      <protection/>
    </xf>
    <xf numFmtId="0" fontId="6" fillId="0" borderId="14" xfId="55" applyBorder="1" applyAlignment="1">
      <alignment horizontal="center"/>
      <protection/>
    </xf>
    <xf numFmtId="0" fontId="6" fillId="0" borderId="16" xfId="55" applyBorder="1" applyAlignment="1">
      <alignment horizontal="center"/>
      <protection/>
    </xf>
    <xf numFmtId="0" fontId="6" fillId="0" borderId="19" xfId="55" applyBorder="1" applyAlignment="1">
      <alignment horizontal="center"/>
      <protection/>
    </xf>
    <xf numFmtId="0" fontId="6" fillId="0" borderId="18" xfId="55" applyBorder="1" applyAlignment="1">
      <alignment horizontal="center"/>
      <protection/>
    </xf>
    <xf numFmtId="0" fontId="6" fillId="0" borderId="17" xfId="55" applyBorder="1" applyAlignment="1">
      <alignment horizontal="center"/>
      <protection/>
    </xf>
    <xf numFmtId="164" fontId="6" fillId="0" borderId="20" xfId="55" applyNumberFormat="1" applyBorder="1" applyAlignment="1">
      <alignment horizontal="center"/>
      <protection/>
    </xf>
    <xf numFmtId="0" fontId="6" fillId="0" borderId="14" xfId="55" applyFont="1" applyBorder="1" applyAlignment="1">
      <alignment horizontal="center"/>
      <protection/>
    </xf>
    <xf numFmtId="0" fontId="6" fillId="0" borderId="21" xfId="55" applyFont="1" applyBorder="1" applyAlignment="1">
      <alignment horizontal="center"/>
      <protection/>
    </xf>
    <xf numFmtId="0" fontId="6" fillId="0" borderId="12" xfId="55" applyFont="1" applyBorder="1" applyAlignment="1">
      <alignment horizontal="center"/>
      <protection/>
    </xf>
    <xf numFmtId="0" fontId="6" fillId="0" borderId="22" xfId="55" applyBorder="1" applyAlignment="1">
      <alignment horizontal="center"/>
      <protection/>
    </xf>
    <xf numFmtId="0" fontId="6" fillId="0" borderId="23" xfId="55" applyBorder="1" applyAlignment="1">
      <alignment horizontal="center"/>
      <protection/>
    </xf>
    <xf numFmtId="0" fontId="6" fillId="0" borderId="12" xfId="55" applyBorder="1" applyAlignment="1">
      <alignment horizontal="center"/>
      <protection/>
    </xf>
    <xf numFmtId="164" fontId="6" fillId="0" borderId="24" xfId="55" applyNumberFormat="1" applyBorder="1" applyAlignment="1">
      <alignment horizontal="center"/>
      <protection/>
    </xf>
    <xf numFmtId="0" fontId="6" fillId="0" borderId="25" xfId="55" applyBorder="1">
      <alignment/>
      <protection/>
    </xf>
    <xf numFmtId="0" fontId="6" fillId="0" borderId="0" xfId="55" applyBorder="1" applyAlignment="1">
      <alignment horizontal="center" vertical="center" wrapText="1"/>
      <protection/>
    </xf>
    <xf numFmtId="0" fontId="6" fillId="0" borderId="0" xfId="55" applyFont="1" applyBorder="1" applyAlignment="1">
      <alignment horizontal="right"/>
      <protection/>
    </xf>
    <xf numFmtId="0" fontId="6" fillId="0" borderId="26" xfId="55" applyBorder="1" applyAlignment="1">
      <alignment horizontal="center"/>
      <protection/>
    </xf>
    <xf numFmtId="0" fontId="6" fillId="0" borderId="27" xfId="55" applyBorder="1" applyAlignment="1">
      <alignment horizontal="center"/>
      <protection/>
    </xf>
    <xf numFmtId="164" fontId="6" fillId="0" borderId="26" xfId="55" applyNumberFormat="1" applyBorder="1" applyAlignment="1">
      <alignment horizontal="center"/>
      <protection/>
    </xf>
    <xf numFmtId="164" fontId="8" fillId="0" borderId="28" xfId="55" applyNumberFormat="1" applyFont="1" applyBorder="1" applyAlignment="1">
      <alignment horizontal="center"/>
      <protection/>
    </xf>
    <xf numFmtId="2" fontId="6" fillId="0" borderId="29" xfId="55" applyNumberFormat="1" applyBorder="1" applyAlignment="1">
      <alignment horizontal="center"/>
      <protection/>
    </xf>
    <xf numFmtId="0" fontId="6" fillId="0" borderId="30" xfId="55" applyBorder="1">
      <alignment/>
      <protection/>
    </xf>
    <xf numFmtId="0" fontId="6" fillId="0" borderId="31" xfId="55" applyBorder="1">
      <alignment/>
      <protection/>
    </xf>
    <xf numFmtId="0" fontId="6" fillId="0" borderId="31" xfId="55" applyFont="1" applyBorder="1" applyAlignment="1">
      <alignment horizontal="right"/>
      <protection/>
    </xf>
    <xf numFmtId="2" fontId="6" fillId="0" borderId="32" xfId="55" applyNumberFormat="1" applyBorder="1" applyAlignment="1">
      <alignment horizontal="center"/>
      <protection/>
    </xf>
    <xf numFmtId="0" fontId="6" fillId="0" borderId="33" xfId="55" applyBorder="1">
      <alignment/>
      <protection/>
    </xf>
    <xf numFmtId="164" fontId="6" fillId="0" borderId="32" xfId="55" applyNumberFormat="1" applyBorder="1" applyAlignment="1">
      <alignment horizontal="center"/>
      <protection/>
    </xf>
    <xf numFmtId="164" fontId="8" fillId="0" borderId="23" xfId="55" applyNumberFormat="1" applyFont="1" applyBorder="1" applyAlignment="1">
      <alignment horizontal="center"/>
      <protection/>
    </xf>
    <xf numFmtId="0" fontId="5" fillId="0" borderId="34"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3"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pplyProtection="1">
      <alignment horizontal="centerContinuous"/>
      <protection locked="0"/>
    </xf>
    <xf numFmtId="0" fontId="2" fillId="0" borderId="35" xfId="0" applyFont="1" applyFill="1" applyBorder="1" applyAlignment="1">
      <alignment/>
    </xf>
    <xf numFmtId="0" fontId="2" fillId="0" borderId="16" xfId="0" applyFont="1" applyFill="1" applyBorder="1" applyAlignment="1">
      <alignment horizontal="center"/>
    </xf>
    <xf numFmtId="0" fontId="2" fillId="0" borderId="0" xfId="0" applyFont="1" applyFill="1" applyBorder="1" applyAlignment="1" applyProtection="1">
      <alignment horizontal="centerContinuous"/>
      <protection locked="0"/>
    </xf>
    <xf numFmtId="0" fontId="0" fillId="0" borderId="0" xfId="0" applyFill="1" applyAlignment="1">
      <alignment/>
    </xf>
    <xf numFmtId="0" fontId="0" fillId="0" borderId="0" xfId="0" applyFill="1" applyAlignment="1">
      <alignment/>
    </xf>
    <xf numFmtId="0" fontId="0" fillId="0" borderId="0" xfId="0" applyFont="1" applyFill="1" applyAlignment="1">
      <alignment/>
    </xf>
    <xf numFmtId="0" fontId="0" fillId="0" borderId="0" xfId="0" applyAlignment="1">
      <alignment horizontal="left"/>
    </xf>
    <xf numFmtId="2" fontId="0" fillId="0" borderId="0" xfId="0" applyNumberFormat="1" applyAlignment="1">
      <alignment horizontal="left"/>
    </xf>
    <xf numFmtId="3" fontId="0" fillId="0" borderId="0" xfId="0" applyNumberFormat="1" applyAlignment="1">
      <alignment horizontal="left"/>
    </xf>
    <xf numFmtId="0" fontId="0" fillId="33" borderId="0" xfId="0" applyFill="1" applyAlignment="1">
      <alignment/>
    </xf>
    <xf numFmtId="0" fontId="0" fillId="33" borderId="0" xfId="0" applyFill="1" applyAlignment="1">
      <alignment horizontal="left"/>
    </xf>
    <xf numFmtId="2" fontId="0" fillId="33" borderId="0" xfId="0" applyNumberFormat="1" applyFill="1" applyAlignment="1">
      <alignment horizontal="left"/>
    </xf>
    <xf numFmtId="3" fontId="0" fillId="33" borderId="0" xfId="0" applyNumberFormat="1" applyFill="1" applyAlignment="1">
      <alignment horizontal="left"/>
    </xf>
    <xf numFmtId="0" fontId="0" fillId="0" borderId="0" xfId="0" applyFill="1" applyAlignment="1">
      <alignment horizontal="left"/>
    </xf>
    <xf numFmtId="2" fontId="0" fillId="0" borderId="0" xfId="0" applyNumberFormat="1" applyFill="1" applyAlignment="1">
      <alignment horizontal="left"/>
    </xf>
    <xf numFmtId="3" fontId="0" fillId="0" borderId="0" xfId="0" applyNumberFormat="1" applyFill="1" applyAlignment="1">
      <alignment horizontal="left"/>
    </xf>
    <xf numFmtId="0" fontId="2" fillId="0" borderId="0" xfId="0" applyFont="1" applyFill="1" applyBorder="1" applyAlignment="1">
      <alignment/>
    </xf>
    <xf numFmtId="0" fontId="2" fillId="0" borderId="0" xfId="0" applyFont="1" applyFill="1" applyAlignment="1">
      <alignment/>
    </xf>
    <xf numFmtId="0" fontId="0" fillId="0" borderId="0" xfId="0" applyAlignment="1">
      <alignment horizontal="right"/>
    </xf>
    <xf numFmtId="3" fontId="2" fillId="0" borderId="0" xfId="0" applyNumberFormat="1" applyFont="1" applyAlignment="1">
      <alignment/>
    </xf>
    <xf numFmtId="0" fontId="2" fillId="0" borderId="36" xfId="0" applyFont="1" applyFill="1" applyBorder="1" applyAlignment="1">
      <alignment horizontal="center"/>
    </xf>
    <xf numFmtId="3" fontId="2" fillId="0" borderId="0" xfId="0" applyNumberFormat="1" applyFont="1" applyAlignment="1">
      <alignment horizontal="left"/>
    </xf>
    <xf numFmtId="0" fontId="0" fillId="33" borderId="0" xfId="0" applyNumberFormat="1" applyFill="1" applyAlignment="1">
      <alignment horizontal="left" wrapText="1"/>
    </xf>
    <xf numFmtId="4" fontId="10" fillId="0" borderId="37" xfId="0" applyNumberFormat="1" applyFont="1" applyBorder="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20" xfId="0" applyFont="1" applyBorder="1" applyAlignment="1">
      <alignment horizontal="left"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left" vertical="center" wrapText="1"/>
    </xf>
    <xf numFmtId="0" fontId="5" fillId="0" borderId="12" xfId="0" applyFont="1" applyBorder="1" applyAlignment="1">
      <alignment horizontal="left" vertical="center" wrapText="1"/>
    </xf>
    <xf numFmtId="0" fontId="5" fillId="0" borderId="32" xfId="0" applyFont="1" applyBorder="1" applyAlignment="1">
      <alignment horizontal="left" vertical="center" wrapText="1"/>
    </xf>
    <xf numFmtId="0" fontId="5" fillId="0" borderId="24" xfId="0" applyFont="1" applyBorder="1" applyAlignment="1">
      <alignment horizontal="left" vertical="center" wrapText="1"/>
    </xf>
    <xf numFmtId="0" fontId="4" fillId="0" borderId="15" xfId="0" applyFont="1" applyBorder="1" applyAlignment="1">
      <alignment horizontal="center" vertical="center" wrapText="1"/>
    </xf>
    <xf numFmtId="0" fontId="5" fillId="0" borderId="39" xfId="0" applyFont="1" applyBorder="1" applyAlignment="1">
      <alignment horizontal="left" vertical="center" wrapText="1"/>
    </xf>
    <xf numFmtId="0" fontId="5" fillId="0" borderId="26" xfId="0" applyFont="1" applyBorder="1" applyAlignment="1">
      <alignment horizontal="left" vertical="center" wrapText="1"/>
    </xf>
    <xf numFmtId="0" fontId="4" fillId="0" borderId="0" xfId="0" applyFont="1" applyAlignment="1">
      <alignment horizontal="center"/>
    </xf>
    <xf numFmtId="0" fontId="7" fillId="0" borderId="0" xfId="55" applyFont="1" applyBorder="1" applyAlignment="1">
      <alignment horizontal="center"/>
      <protection/>
    </xf>
    <xf numFmtId="0" fontId="6" fillId="0" borderId="13" xfId="55" applyFont="1" applyBorder="1" applyAlignment="1">
      <alignment horizontal="center"/>
      <protection/>
    </xf>
    <xf numFmtId="0" fontId="6" fillId="0" borderId="40" xfId="55" applyFont="1" applyBorder="1" applyAlignment="1">
      <alignment horizontal="center"/>
      <protection/>
    </xf>
    <xf numFmtId="0" fontId="6" fillId="0" borderId="41" xfId="55" applyFont="1" applyBorder="1" applyAlignment="1">
      <alignment horizontal="center"/>
      <protection/>
    </xf>
    <xf numFmtId="0" fontId="6" fillId="0" borderId="42" xfId="55" applyFont="1" applyBorder="1" applyAlignment="1">
      <alignment horizontal="center" wrapText="1"/>
      <protection/>
    </xf>
    <xf numFmtId="0" fontId="6" fillId="0" borderId="28" xfId="55" applyFont="1" applyBorder="1" applyAlignment="1">
      <alignment horizontal="center" wrapText="1"/>
      <protection/>
    </xf>
    <xf numFmtId="0" fontId="6" fillId="0" borderId="34" xfId="55" applyFont="1" applyBorder="1" applyAlignment="1">
      <alignment horizontal="center" wrapText="1"/>
      <protection/>
    </xf>
    <xf numFmtId="0" fontId="6" fillId="0" borderId="20" xfId="55" applyFont="1" applyBorder="1" applyAlignment="1">
      <alignment horizontal="center" wrapText="1"/>
      <protection/>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3" xfId="0" applyFont="1" applyBorder="1" applyAlignment="1">
      <alignment horizontal="center" vertical="center" wrapText="1"/>
    </xf>
    <xf numFmtId="0" fontId="0" fillId="0" borderId="0" xfId="0" applyFont="1" applyFill="1" applyAlignment="1">
      <alignment horizontal="right"/>
    </xf>
    <xf numFmtId="165" fontId="0" fillId="0" borderId="0" xfId="0" applyNumberFormat="1" applyFont="1" applyFill="1" applyAlignment="1">
      <alignment horizontal="right"/>
    </xf>
    <xf numFmtId="0" fontId="0" fillId="0" borderId="0" xfId="0" applyFill="1" applyAlignment="1">
      <alignment horizontal="left" wrapText="1"/>
    </xf>
    <xf numFmtId="0" fontId="0" fillId="33" borderId="0" xfId="0" applyNumberFormat="1" applyFill="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TS05C_2004"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54"/>
  <sheetViews>
    <sheetView zoomScale="75" zoomScaleNormal="75" zoomScalePageLayoutView="0" workbookViewId="0" topLeftCell="A1">
      <selection activeCell="A2" sqref="A2"/>
    </sheetView>
  </sheetViews>
  <sheetFormatPr defaultColWidth="9.140625" defaultRowHeight="12.75"/>
  <cols>
    <col min="1" max="1" width="12.140625" style="2" customWidth="1"/>
    <col min="2" max="2" width="13.00390625" style="0" customWidth="1"/>
    <col min="6" max="6" width="39.57421875" style="0" customWidth="1"/>
    <col min="10" max="10" width="36.7109375" style="0" customWidth="1"/>
    <col min="12" max="12" width="13.57421875" style="0" customWidth="1"/>
    <col min="13" max="13" width="14.421875" style="0" customWidth="1"/>
    <col min="14" max="15" width="14.140625" style="3" customWidth="1"/>
    <col min="16" max="16" width="11.8515625" style="0" customWidth="1"/>
    <col min="17" max="17" width="11.140625" style="0" customWidth="1"/>
    <col min="18" max="24" width="11.421875" style="0" customWidth="1"/>
    <col min="25" max="25" width="12.57421875" style="0" customWidth="1"/>
    <col min="26" max="26" width="11.57421875" style="0" customWidth="1"/>
  </cols>
  <sheetData>
    <row r="1" spans="1:10" ht="15.75">
      <c r="A1" s="92" t="s">
        <v>23</v>
      </c>
      <c r="B1" s="92"/>
      <c r="C1" s="92"/>
      <c r="D1" s="92"/>
      <c r="E1" s="92"/>
      <c r="F1" s="92"/>
      <c r="G1" s="92"/>
      <c r="H1" s="92"/>
      <c r="I1" s="92"/>
      <c r="J1" s="92"/>
    </row>
    <row r="2" spans="1:10" ht="15.75">
      <c r="A2" s="4"/>
      <c r="B2" s="5"/>
      <c r="C2" s="5"/>
      <c r="D2" s="5"/>
      <c r="E2" s="5"/>
      <c r="F2" s="5"/>
      <c r="G2" s="5"/>
      <c r="H2" s="5"/>
      <c r="I2" s="5"/>
      <c r="J2" s="5"/>
    </row>
    <row r="3" spans="1:10" ht="15.75">
      <c r="A3" s="4"/>
      <c r="B3" s="5"/>
      <c r="C3" s="5"/>
      <c r="D3" s="5"/>
      <c r="E3" s="5"/>
      <c r="F3" s="5"/>
      <c r="G3" s="5"/>
      <c r="H3" s="5"/>
      <c r="I3" s="5"/>
      <c r="J3" s="5"/>
    </row>
    <row r="4" spans="1:26" ht="16.5" thickBot="1">
      <c r="A4" s="6" t="s">
        <v>0</v>
      </c>
      <c r="B4" s="6" t="s">
        <v>1</v>
      </c>
      <c r="C4" s="101" t="s">
        <v>2</v>
      </c>
      <c r="D4" s="101"/>
      <c r="E4" s="101"/>
      <c r="F4" s="101"/>
      <c r="G4" s="101" t="s">
        <v>3</v>
      </c>
      <c r="H4" s="101"/>
      <c r="I4" s="101"/>
      <c r="J4" s="101"/>
      <c r="L4" s="102" t="s">
        <v>4</v>
      </c>
      <c r="M4" s="103"/>
      <c r="N4" s="103"/>
      <c r="O4" s="104"/>
      <c r="R4" s="93" t="s">
        <v>24</v>
      </c>
      <c r="S4" s="93"/>
      <c r="T4" s="93"/>
      <c r="U4" s="93"/>
      <c r="V4" s="93"/>
      <c r="W4" s="93"/>
      <c r="X4" s="93"/>
      <c r="Y4" s="93"/>
      <c r="Z4" s="9"/>
    </row>
    <row r="5" spans="1:26" ht="16.5" thickBot="1">
      <c r="A5" s="82" t="s">
        <v>5</v>
      </c>
      <c r="B5" s="76" t="s">
        <v>6</v>
      </c>
      <c r="C5" s="78" t="s">
        <v>39</v>
      </c>
      <c r="D5" s="78"/>
      <c r="E5" s="78"/>
      <c r="F5" s="78"/>
      <c r="G5" s="78" t="s">
        <v>71</v>
      </c>
      <c r="H5" s="78"/>
      <c r="I5" s="78"/>
      <c r="J5" s="80"/>
      <c r="L5" s="6" t="s">
        <v>0</v>
      </c>
      <c r="M5" s="6" t="s">
        <v>1</v>
      </c>
      <c r="N5" s="6" t="s">
        <v>2</v>
      </c>
      <c r="O5" s="6" t="s">
        <v>3</v>
      </c>
      <c r="R5" s="10"/>
      <c r="S5" s="94" t="s">
        <v>25</v>
      </c>
      <c r="T5" s="95"/>
      <c r="U5" s="95"/>
      <c r="V5" s="96" t="s">
        <v>26</v>
      </c>
      <c r="W5" s="95"/>
      <c r="X5" s="95"/>
      <c r="Y5" s="97" t="s">
        <v>27</v>
      </c>
      <c r="Z5" s="99" t="s">
        <v>28</v>
      </c>
    </row>
    <row r="6" spans="1:26" ht="15.75">
      <c r="A6" s="89"/>
      <c r="B6" s="77"/>
      <c r="C6" s="79"/>
      <c r="D6" s="79"/>
      <c r="E6" s="79"/>
      <c r="F6" s="79"/>
      <c r="G6" s="79"/>
      <c r="H6" s="79"/>
      <c r="I6" s="79"/>
      <c r="J6" s="81"/>
      <c r="L6" s="82" t="s">
        <v>5</v>
      </c>
      <c r="M6" s="7" t="s">
        <v>6</v>
      </c>
      <c r="N6" s="7" t="s">
        <v>38</v>
      </c>
      <c r="O6" s="44" t="s">
        <v>38</v>
      </c>
      <c r="R6" s="11"/>
      <c r="S6" s="12" t="s">
        <v>29</v>
      </c>
      <c r="T6" s="13" t="s">
        <v>30</v>
      </c>
      <c r="U6" s="14" t="s">
        <v>31</v>
      </c>
      <c r="V6" s="15" t="s">
        <v>29</v>
      </c>
      <c r="W6" s="13" t="s">
        <v>30</v>
      </c>
      <c r="X6" s="14" t="s">
        <v>31</v>
      </c>
      <c r="Y6" s="98"/>
      <c r="Z6" s="100"/>
    </row>
    <row r="7" spans="1:26" ht="16.5" thickBot="1">
      <c r="A7" s="89"/>
      <c r="B7" s="77"/>
      <c r="C7" s="79"/>
      <c r="D7" s="79"/>
      <c r="E7" s="79"/>
      <c r="F7" s="79"/>
      <c r="G7" s="79"/>
      <c r="H7" s="79"/>
      <c r="I7" s="79"/>
      <c r="J7" s="81"/>
      <c r="L7" s="83"/>
      <c r="M7" s="8" t="s">
        <v>7</v>
      </c>
      <c r="N7" s="45" t="s">
        <v>40</v>
      </c>
      <c r="O7" s="46" t="s">
        <v>38</v>
      </c>
      <c r="R7" s="16" t="s">
        <v>5</v>
      </c>
      <c r="S7" s="16">
        <v>332</v>
      </c>
      <c r="T7" s="17">
        <v>96</v>
      </c>
      <c r="U7" s="18">
        <f>SUM(S7:T7)</f>
        <v>428</v>
      </c>
      <c r="V7" s="19">
        <v>193</v>
      </c>
      <c r="W7" s="17">
        <v>107</v>
      </c>
      <c r="X7" s="20">
        <f>SUM(V7:W7)</f>
        <v>300</v>
      </c>
      <c r="Y7" s="19">
        <f>S7+T7+V7+W7</f>
        <v>728</v>
      </c>
      <c r="Z7" s="21">
        <f>Y7/60</f>
        <v>12.133333333333333</v>
      </c>
    </row>
    <row r="8" spans="1:26" ht="15.75">
      <c r="A8" s="89"/>
      <c r="B8" s="77"/>
      <c r="C8" s="79"/>
      <c r="D8" s="79"/>
      <c r="E8" s="79"/>
      <c r="F8" s="79"/>
      <c r="G8" s="79"/>
      <c r="H8" s="79"/>
      <c r="I8" s="79"/>
      <c r="J8" s="81"/>
      <c r="L8" s="82" t="s">
        <v>8</v>
      </c>
      <c r="M8" s="7" t="s">
        <v>6</v>
      </c>
      <c r="N8" s="7" t="s">
        <v>38</v>
      </c>
      <c r="O8" s="44" t="s">
        <v>44</v>
      </c>
      <c r="R8" s="16" t="s">
        <v>8</v>
      </c>
      <c r="S8" s="12">
        <v>208</v>
      </c>
      <c r="T8" s="13">
        <v>84</v>
      </c>
      <c r="U8" s="18">
        <f aca="true" t="shared" si="0" ref="U8:U21">SUM(S8:T8)</f>
        <v>292</v>
      </c>
      <c r="V8" s="19">
        <v>128</v>
      </c>
      <c r="W8" s="13">
        <v>70</v>
      </c>
      <c r="X8" s="20">
        <f aca="true" t="shared" si="1" ref="X8:X21">SUM(V8:W8)</f>
        <v>198</v>
      </c>
      <c r="Y8" s="19">
        <f aca="true" t="shared" si="2" ref="Y8:Y21">S8+T8+V8+W8</f>
        <v>490</v>
      </c>
      <c r="Z8" s="21">
        <f aca="true" t="shared" si="3" ref="Z8:Z21">Y8/60</f>
        <v>8.166666666666666</v>
      </c>
    </row>
    <row r="9" spans="1:26" ht="16.5" thickBot="1">
      <c r="A9" s="89"/>
      <c r="B9" s="77"/>
      <c r="C9" s="79"/>
      <c r="D9" s="79"/>
      <c r="E9" s="79"/>
      <c r="F9" s="79"/>
      <c r="G9" s="79"/>
      <c r="H9" s="79"/>
      <c r="I9" s="79"/>
      <c r="J9" s="81"/>
      <c r="L9" s="83"/>
      <c r="M9" s="8" t="s">
        <v>7</v>
      </c>
      <c r="N9" s="45" t="s">
        <v>38</v>
      </c>
      <c r="O9" s="46" t="s">
        <v>45</v>
      </c>
      <c r="R9" s="16" t="s">
        <v>10</v>
      </c>
      <c r="S9" s="16">
        <v>117</v>
      </c>
      <c r="T9" s="17">
        <v>52</v>
      </c>
      <c r="U9" s="18">
        <f t="shared" si="0"/>
        <v>169</v>
      </c>
      <c r="V9" s="19">
        <v>133</v>
      </c>
      <c r="W9" s="17">
        <v>76</v>
      </c>
      <c r="X9" s="20">
        <f t="shared" si="1"/>
        <v>209</v>
      </c>
      <c r="Y9" s="19">
        <f t="shared" si="2"/>
        <v>378</v>
      </c>
      <c r="Z9" s="21">
        <f t="shared" si="3"/>
        <v>6.3</v>
      </c>
    </row>
    <row r="10" spans="1:26" ht="15.75">
      <c r="A10" s="89"/>
      <c r="B10" s="77" t="s">
        <v>9</v>
      </c>
      <c r="C10" s="79" t="s">
        <v>41</v>
      </c>
      <c r="D10" s="79"/>
      <c r="E10" s="79"/>
      <c r="F10" s="85"/>
      <c r="G10" s="79" t="s">
        <v>42</v>
      </c>
      <c r="H10" s="79"/>
      <c r="I10" s="79"/>
      <c r="J10" s="81"/>
      <c r="L10" s="82" t="s">
        <v>10</v>
      </c>
      <c r="M10" s="7" t="s">
        <v>6</v>
      </c>
      <c r="N10" s="7" t="s">
        <v>38</v>
      </c>
      <c r="O10" s="44" t="s">
        <v>44</v>
      </c>
      <c r="R10" s="16" t="s">
        <v>11</v>
      </c>
      <c r="S10" s="22">
        <v>319</v>
      </c>
      <c r="T10" s="13">
        <v>111</v>
      </c>
      <c r="U10" s="18">
        <f t="shared" si="0"/>
        <v>430</v>
      </c>
      <c r="V10" s="15">
        <v>204</v>
      </c>
      <c r="W10" s="17">
        <v>100</v>
      </c>
      <c r="X10" s="20">
        <f t="shared" si="1"/>
        <v>304</v>
      </c>
      <c r="Y10" s="19">
        <f t="shared" si="2"/>
        <v>734</v>
      </c>
      <c r="Z10" s="21">
        <f t="shared" si="3"/>
        <v>12.233333333333333</v>
      </c>
    </row>
    <row r="11" spans="1:26" ht="16.5" thickBot="1">
      <c r="A11" s="89"/>
      <c r="B11" s="77"/>
      <c r="C11" s="79"/>
      <c r="D11" s="79"/>
      <c r="E11" s="79"/>
      <c r="F11" s="85"/>
      <c r="G11" s="79"/>
      <c r="H11" s="79"/>
      <c r="I11" s="79"/>
      <c r="J11" s="81"/>
      <c r="L11" s="83"/>
      <c r="M11" s="8" t="s">
        <v>7</v>
      </c>
      <c r="N11" s="45" t="s">
        <v>38</v>
      </c>
      <c r="O11" s="46" t="s">
        <v>49</v>
      </c>
      <c r="R11" s="16" t="s">
        <v>12</v>
      </c>
      <c r="S11" s="12">
        <v>215</v>
      </c>
      <c r="T11" s="13">
        <v>77</v>
      </c>
      <c r="U11" s="18">
        <f t="shared" si="0"/>
        <v>292</v>
      </c>
      <c r="V11" s="15">
        <v>77</v>
      </c>
      <c r="W11" s="13">
        <v>55</v>
      </c>
      <c r="X11" s="20">
        <f t="shared" si="1"/>
        <v>132</v>
      </c>
      <c r="Y11" s="19">
        <f t="shared" si="2"/>
        <v>424</v>
      </c>
      <c r="Z11" s="21">
        <f t="shared" si="3"/>
        <v>7.066666666666666</v>
      </c>
    </row>
    <row r="12" spans="1:26" ht="15.75">
      <c r="A12" s="89"/>
      <c r="B12" s="77"/>
      <c r="C12" s="79"/>
      <c r="D12" s="79"/>
      <c r="E12" s="79"/>
      <c r="F12" s="85"/>
      <c r="G12" s="79"/>
      <c r="H12" s="79"/>
      <c r="I12" s="79"/>
      <c r="J12" s="81"/>
      <c r="L12" s="82" t="s">
        <v>11</v>
      </c>
      <c r="M12" s="7" t="s">
        <v>6</v>
      </c>
      <c r="N12" s="7" t="s">
        <v>38</v>
      </c>
      <c r="O12" s="44" t="s">
        <v>38</v>
      </c>
      <c r="R12" s="16" t="s">
        <v>13</v>
      </c>
      <c r="S12" s="12">
        <v>210</v>
      </c>
      <c r="T12" s="13">
        <v>83</v>
      </c>
      <c r="U12" s="18">
        <f t="shared" si="0"/>
        <v>293</v>
      </c>
      <c r="V12" s="15">
        <v>113</v>
      </c>
      <c r="W12" s="17">
        <v>60</v>
      </c>
      <c r="X12" s="20">
        <f t="shared" si="1"/>
        <v>173</v>
      </c>
      <c r="Y12" s="19">
        <f t="shared" si="2"/>
        <v>466</v>
      </c>
      <c r="Z12" s="21">
        <f t="shared" si="3"/>
        <v>7.766666666666667</v>
      </c>
    </row>
    <row r="13" spans="1:26" ht="16.5" thickBot="1">
      <c r="A13" s="89"/>
      <c r="B13" s="77"/>
      <c r="C13" s="79"/>
      <c r="D13" s="79"/>
      <c r="E13" s="79"/>
      <c r="F13" s="85"/>
      <c r="G13" s="79"/>
      <c r="H13" s="79"/>
      <c r="I13" s="79"/>
      <c r="J13" s="81"/>
      <c r="L13" s="83"/>
      <c r="M13" s="8" t="s">
        <v>7</v>
      </c>
      <c r="N13" s="45" t="s">
        <v>38</v>
      </c>
      <c r="O13" s="46" t="s">
        <v>44</v>
      </c>
      <c r="R13" s="16" t="s">
        <v>14</v>
      </c>
      <c r="S13" s="12">
        <v>172</v>
      </c>
      <c r="T13" s="13">
        <v>99</v>
      </c>
      <c r="U13" s="18">
        <f t="shared" si="0"/>
        <v>271</v>
      </c>
      <c r="V13" s="15">
        <v>125</v>
      </c>
      <c r="W13" s="17">
        <v>57</v>
      </c>
      <c r="X13" s="20">
        <f t="shared" si="1"/>
        <v>182</v>
      </c>
      <c r="Y13" s="19">
        <f t="shared" si="2"/>
        <v>453</v>
      </c>
      <c r="Z13" s="21">
        <f t="shared" si="3"/>
        <v>7.55</v>
      </c>
    </row>
    <row r="14" spans="1:26" ht="16.5" thickBot="1">
      <c r="A14" s="83"/>
      <c r="B14" s="84"/>
      <c r="C14" s="86"/>
      <c r="D14" s="86"/>
      <c r="E14" s="86"/>
      <c r="F14" s="87"/>
      <c r="G14" s="86"/>
      <c r="H14" s="86"/>
      <c r="I14" s="86"/>
      <c r="J14" s="88"/>
      <c r="L14" s="82" t="s">
        <v>12</v>
      </c>
      <c r="M14" s="7" t="s">
        <v>6</v>
      </c>
      <c r="N14" s="7" t="s">
        <v>38</v>
      </c>
      <c r="O14" s="44" t="s">
        <v>44</v>
      </c>
      <c r="R14" s="16" t="s">
        <v>15</v>
      </c>
      <c r="S14" s="12">
        <v>257</v>
      </c>
      <c r="T14" s="13">
        <v>120</v>
      </c>
      <c r="U14" s="18">
        <f t="shared" si="0"/>
        <v>377</v>
      </c>
      <c r="V14" s="19">
        <v>180</v>
      </c>
      <c r="W14" s="17">
        <v>65</v>
      </c>
      <c r="X14" s="20">
        <f t="shared" si="1"/>
        <v>245</v>
      </c>
      <c r="Y14" s="19">
        <f t="shared" si="2"/>
        <v>622</v>
      </c>
      <c r="Z14" s="21">
        <f t="shared" si="3"/>
        <v>10.366666666666667</v>
      </c>
    </row>
    <row r="15" spans="1:26" ht="16.5" thickBot="1">
      <c r="A15" s="82" t="s">
        <v>8</v>
      </c>
      <c r="B15" s="76" t="s">
        <v>6</v>
      </c>
      <c r="C15" s="78" t="s">
        <v>63</v>
      </c>
      <c r="D15" s="78"/>
      <c r="E15" s="78"/>
      <c r="F15" s="78"/>
      <c r="G15" s="78" t="s">
        <v>72</v>
      </c>
      <c r="H15" s="78"/>
      <c r="I15" s="78"/>
      <c r="J15" s="80"/>
      <c r="L15" s="83"/>
      <c r="M15" s="8" t="s">
        <v>7</v>
      </c>
      <c r="N15" s="45" t="s">
        <v>38</v>
      </c>
      <c r="O15" s="46" t="s">
        <v>54</v>
      </c>
      <c r="R15" s="16" t="s">
        <v>16</v>
      </c>
      <c r="S15" s="12">
        <v>397</v>
      </c>
      <c r="T15" s="13">
        <v>38</v>
      </c>
      <c r="U15" s="18">
        <f t="shared" si="0"/>
        <v>435</v>
      </c>
      <c r="V15" s="19">
        <v>310</v>
      </c>
      <c r="W15" s="17">
        <v>71</v>
      </c>
      <c r="X15" s="20">
        <f t="shared" si="1"/>
        <v>381</v>
      </c>
      <c r="Y15" s="19">
        <f t="shared" si="2"/>
        <v>816</v>
      </c>
      <c r="Z15" s="21">
        <f t="shared" si="3"/>
        <v>13.6</v>
      </c>
    </row>
    <row r="16" spans="1:26" ht="15.75">
      <c r="A16" s="89"/>
      <c r="B16" s="77"/>
      <c r="C16" s="79"/>
      <c r="D16" s="79"/>
      <c r="E16" s="79"/>
      <c r="F16" s="79"/>
      <c r="G16" s="79"/>
      <c r="H16" s="79"/>
      <c r="I16" s="79"/>
      <c r="J16" s="81"/>
      <c r="L16" s="82" t="s">
        <v>13</v>
      </c>
      <c r="M16" s="7" t="s">
        <v>6</v>
      </c>
      <c r="N16" s="7" t="s">
        <v>38</v>
      </c>
      <c r="O16" s="44" t="s">
        <v>44</v>
      </c>
      <c r="R16" s="16" t="s">
        <v>17</v>
      </c>
      <c r="S16" s="12">
        <v>170</v>
      </c>
      <c r="T16" s="13">
        <v>40</v>
      </c>
      <c r="U16" s="18">
        <f t="shared" si="0"/>
        <v>210</v>
      </c>
      <c r="V16" s="15">
        <v>106</v>
      </c>
      <c r="W16" s="17">
        <v>35</v>
      </c>
      <c r="X16" s="20">
        <f t="shared" si="1"/>
        <v>141</v>
      </c>
      <c r="Y16" s="19">
        <f t="shared" si="2"/>
        <v>351</v>
      </c>
      <c r="Z16" s="21">
        <f t="shared" si="3"/>
        <v>5.85</v>
      </c>
    </row>
    <row r="17" spans="1:26" ht="35.25" customHeight="1" thickBot="1">
      <c r="A17" s="89"/>
      <c r="B17" s="77"/>
      <c r="C17" s="79"/>
      <c r="D17" s="79"/>
      <c r="E17" s="79"/>
      <c r="F17" s="79"/>
      <c r="G17" s="79"/>
      <c r="H17" s="79"/>
      <c r="I17" s="79"/>
      <c r="J17" s="81"/>
      <c r="L17" s="83"/>
      <c r="M17" s="8" t="s">
        <v>7</v>
      </c>
      <c r="N17" s="45" t="s">
        <v>54</v>
      </c>
      <c r="O17" s="46" t="s">
        <v>44</v>
      </c>
      <c r="R17" s="16" t="s">
        <v>18</v>
      </c>
      <c r="S17" s="12">
        <v>169</v>
      </c>
      <c r="T17" s="13">
        <v>60</v>
      </c>
      <c r="U17" s="18">
        <f t="shared" si="0"/>
        <v>229</v>
      </c>
      <c r="V17" s="19">
        <v>120</v>
      </c>
      <c r="W17" s="17">
        <v>58</v>
      </c>
      <c r="X17" s="20">
        <f t="shared" si="1"/>
        <v>178</v>
      </c>
      <c r="Y17" s="19">
        <f t="shared" si="2"/>
        <v>407</v>
      </c>
      <c r="Z17" s="21">
        <f t="shared" si="3"/>
        <v>6.783333333333333</v>
      </c>
    </row>
    <row r="18" spans="1:26" ht="15.75">
      <c r="A18" s="89"/>
      <c r="B18" s="77"/>
      <c r="C18" s="79"/>
      <c r="D18" s="79"/>
      <c r="E18" s="79"/>
      <c r="F18" s="79"/>
      <c r="G18" s="79"/>
      <c r="H18" s="79"/>
      <c r="I18" s="79"/>
      <c r="J18" s="81"/>
      <c r="L18" s="82" t="s">
        <v>14</v>
      </c>
      <c r="M18" s="7" t="s">
        <v>6</v>
      </c>
      <c r="N18" s="7" t="s">
        <v>38</v>
      </c>
      <c r="O18" s="44" t="s">
        <v>44</v>
      </c>
      <c r="R18" s="16" t="s">
        <v>19</v>
      </c>
      <c r="S18" s="12">
        <v>270</v>
      </c>
      <c r="T18" s="13">
        <v>204</v>
      </c>
      <c r="U18" s="18">
        <f t="shared" si="0"/>
        <v>474</v>
      </c>
      <c r="V18" s="19">
        <v>311</v>
      </c>
      <c r="W18" s="17">
        <v>40</v>
      </c>
      <c r="X18" s="20">
        <f t="shared" si="1"/>
        <v>351</v>
      </c>
      <c r="Y18" s="19">
        <f t="shared" si="2"/>
        <v>825</v>
      </c>
      <c r="Z18" s="21">
        <f t="shared" si="3"/>
        <v>13.75</v>
      </c>
    </row>
    <row r="19" spans="1:26" ht="16.5" thickBot="1">
      <c r="A19" s="89"/>
      <c r="B19" s="77"/>
      <c r="C19" s="79"/>
      <c r="D19" s="79"/>
      <c r="E19" s="79"/>
      <c r="F19" s="79"/>
      <c r="G19" s="79"/>
      <c r="H19" s="79"/>
      <c r="I19" s="79"/>
      <c r="J19" s="81"/>
      <c r="L19" s="83"/>
      <c r="M19" s="8" t="s">
        <v>7</v>
      </c>
      <c r="N19" s="45" t="s">
        <v>38</v>
      </c>
      <c r="O19" s="46" t="s">
        <v>54</v>
      </c>
      <c r="R19" s="16" t="s">
        <v>20</v>
      </c>
      <c r="S19" s="12">
        <v>151</v>
      </c>
      <c r="T19" s="13">
        <v>60</v>
      </c>
      <c r="U19" s="18">
        <f t="shared" si="0"/>
        <v>211</v>
      </c>
      <c r="V19" s="19">
        <v>111</v>
      </c>
      <c r="W19" s="17">
        <v>43</v>
      </c>
      <c r="X19" s="20">
        <f t="shared" si="1"/>
        <v>154</v>
      </c>
      <c r="Y19" s="19">
        <f t="shared" si="2"/>
        <v>365</v>
      </c>
      <c r="Z19" s="21">
        <f t="shared" si="3"/>
        <v>6.083333333333333</v>
      </c>
    </row>
    <row r="20" spans="1:26" ht="15.75">
      <c r="A20" s="89"/>
      <c r="B20" s="77" t="s">
        <v>9</v>
      </c>
      <c r="C20" s="90" t="s">
        <v>46</v>
      </c>
      <c r="D20" s="90"/>
      <c r="E20" s="90"/>
      <c r="F20" s="91"/>
      <c r="G20" s="79" t="s">
        <v>73</v>
      </c>
      <c r="H20" s="79"/>
      <c r="I20" s="79"/>
      <c r="J20" s="81"/>
      <c r="L20" s="82" t="s">
        <v>15</v>
      </c>
      <c r="M20" s="7" t="s">
        <v>6</v>
      </c>
      <c r="N20" s="7" t="s">
        <v>38</v>
      </c>
      <c r="O20" s="44" t="s">
        <v>45</v>
      </c>
      <c r="R20" s="16" t="s">
        <v>21</v>
      </c>
      <c r="S20" s="12">
        <v>175</v>
      </c>
      <c r="T20" s="13">
        <v>73</v>
      </c>
      <c r="U20" s="18">
        <f t="shared" si="0"/>
        <v>248</v>
      </c>
      <c r="V20" s="19">
        <v>158</v>
      </c>
      <c r="W20" s="17">
        <v>40</v>
      </c>
      <c r="X20" s="20">
        <f t="shared" si="1"/>
        <v>198</v>
      </c>
      <c r="Y20" s="19">
        <f t="shared" si="2"/>
        <v>446</v>
      </c>
      <c r="Z20" s="21">
        <f t="shared" si="3"/>
        <v>7.433333333333334</v>
      </c>
    </row>
    <row r="21" spans="1:26" ht="16.5" thickBot="1">
      <c r="A21" s="89"/>
      <c r="B21" s="77"/>
      <c r="C21" s="79"/>
      <c r="D21" s="79"/>
      <c r="E21" s="79"/>
      <c r="F21" s="85"/>
      <c r="G21" s="79"/>
      <c r="H21" s="79"/>
      <c r="I21" s="79"/>
      <c r="J21" s="81"/>
      <c r="L21" s="83"/>
      <c r="M21" s="8" t="s">
        <v>7</v>
      </c>
      <c r="N21" s="45" t="s">
        <v>65</v>
      </c>
      <c r="O21" s="46" t="s">
        <v>38</v>
      </c>
      <c r="R21" s="22" t="s">
        <v>22</v>
      </c>
      <c r="S21" s="23">
        <v>158</v>
      </c>
      <c r="T21" s="24">
        <v>40</v>
      </c>
      <c r="U21" s="25">
        <f t="shared" si="0"/>
        <v>198</v>
      </c>
      <c r="V21" s="26">
        <v>120</v>
      </c>
      <c r="W21" s="27">
        <v>35</v>
      </c>
      <c r="X21" s="25">
        <f t="shared" si="1"/>
        <v>155</v>
      </c>
      <c r="Y21" s="26">
        <f t="shared" si="2"/>
        <v>353</v>
      </c>
      <c r="Z21" s="28">
        <f t="shared" si="3"/>
        <v>5.883333333333334</v>
      </c>
    </row>
    <row r="22" spans="1:26" ht="15.75">
      <c r="A22" s="89"/>
      <c r="B22" s="77"/>
      <c r="C22" s="79"/>
      <c r="D22" s="79"/>
      <c r="E22" s="79"/>
      <c r="F22" s="85"/>
      <c r="G22" s="79"/>
      <c r="H22" s="79"/>
      <c r="I22" s="79"/>
      <c r="J22" s="81"/>
      <c r="L22" s="82" t="s">
        <v>16</v>
      </c>
      <c r="M22" s="7" t="s">
        <v>6</v>
      </c>
      <c r="N22" s="7" t="s">
        <v>38</v>
      </c>
      <c r="O22" s="44" t="s">
        <v>44</v>
      </c>
      <c r="R22" s="29"/>
      <c r="S22" s="30"/>
      <c r="T22" s="31" t="s">
        <v>32</v>
      </c>
      <c r="U22" s="32">
        <f>AVERAGE(U7:U21)</f>
        <v>303.8</v>
      </c>
      <c r="V22" s="33"/>
      <c r="W22" s="31" t="s">
        <v>33</v>
      </c>
      <c r="X22" s="34">
        <f>AVERAGE(X7:X21)</f>
        <v>220.06666666666666</v>
      </c>
      <c r="Y22" s="35" t="s">
        <v>34</v>
      </c>
      <c r="Z22" s="36">
        <f>AVERAGE(Y7:Y21)</f>
        <v>523.8666666666667</v>
      </c>
    </row>
    <row r="23" spans="1:26" ht="16.5" thickBot="1">
      <c r="A23" s="89"/>
      <c r="B23" s="77"/>
      <c r="C23" s="79"/>
      <c r="D23" s="79"/>
      <c r="E23" s="79"/>
      <c r="F23" s="85"/>
      <c r="G23" s="79"/>
      <c r="H23" s="79"/>
      <c r="I23" s="79"/>
      <c r="J23" s="81"/>
      <c r="L23" s="83"/>
      <c r="M23" s="8" t="s">
        <v>7</v>
      </c>
      <c r="N23" s="45" t="s">
        <v>38</v>
      </c>
      <c r="O23" s="46" t="s">
        <v>44</v>
      </c>
      <c r="R23" s="37"/>
      <c r="S23" s="38"/>
      <c r="T23" s="39" t="s">
        <v>35</v>
      </c>
      <c r="U23" s="40">
        <f>U22/60</f>
        <v>5.0633333333333335</v>
      </c>
      <c r="V23" s="41"/>
      <c r="W23" s="39" t="s">
        <v>36</v>
      </c>
      <c r="X23" s="42">
        <f>X22/60</f>
        <v>3.667777777777778</v>
      </c>
      <c r="Y23" s="43" t="s">
        <v>37</v>
      </c>
      <c r="Z23" s="28">
        <f>AVERAGE(Z7:Z21)</f>
        <v>8.73111111111111</v>
      </c>
    </row>
    <row r="24" spans="1:15" ht="16.5" thickBot="1">
      <c r="A24" s="83"/>
      <c r="B24" s="84"/>
      <c r="C24" s="86"/>
      <c r="D24" s="86"/>
      <c r="E24" s="86"/>
      <c r="F24" s="87"/>
      <c r="G24" s="86"/>
      <c r="H24" s="86"/>
      <c r="I24" s="86"/>
      <c r="J24" s="88"/>
      <c r="L24" s="82" t="s">
        <v>17</v>
      </c>
      <c r="M24" s="7" t="s">
        <v>6</v>
      </c>
      <c r="N24" s="7" t="s">
        <v>44</v>
      </c>
      <c r="O24" s="44" t="s">
        <v>80</v>
      </c>
    </row>
    <row r="25" spans="1:15" ht="21.75" customHeight="1" thickBot="1">
      <c r="A25" s="82" t="s">
        <v>10</v>
      </c>
      <c r="B25" s="76" t="s">
        <v>6</v>
      </c>
      <c r="C25" s="78" t="s">
        <v>43</v>
      </c>
      <c r="D25" s="78"/>
      <c r="E25" s="78"/>
      <c r="F25" s="78"/>
      <c r="G25" s="78" t="s">
        <v>47</v>
      </c>
      <c r="H25" s="78"/>
      <c r="I25" s="78"/>
      <c r="J25" s="80"/>
      <c r="L25" s="83"/>
      <c r="M25" s="8" t="s">
        <v>7</v>
      </c>
      <c r="N25" s="45" t="s">
        <v>54</v>
      </c>
      <c r="O25" s="46" t="s">
        <v>38</v>
      </c>
    </row>
    <row r="26" spans="1:15" ht="15.75">
      <c r="A26" s="89"/>
      <c r="B26" s="77"/>
      <c r="C26" s="79"/>
      <c r="D26" s="79"/>
      <c r="E26" s="79"/>
      <c r="F26" s="79"/>
      <c r="G26" s="79"/>
      <c r="H26" s="79"/>
      <c r="I26" s="79"/>
      <c r="J26" s="81"/>
      <c r="L26" s="82" t="s">
        <v>18</v>
      </c>
      <c r="M26" s="7" t="s">
        <v>6</v>
      </c>
      <c r="N26" s="7" t="s">
        <v>44</v>
      </c>
      <c r="O26" s="44" t="s">
        <v>38</v>
      </c>
    </row>
    <row r="27" spans="1:15" ht="16.5" thickBot="1">
      <c r="A27" s="89"/>
      <c r="B27" s="77"/>
      <c r="C27" s="79"/>
      <c r="D27" s="79"/>
      <c r="E27" s="79"/>
      <c r="F27" s="79"/>
      <c r="G27" s="79"/>
      <c r="H27" s="79"/>
      <c r="I27" s="79"/>
      <c r="J27" s="81"/>
      <c r="L27" s="83"/>
      <c r="M27" s="8" t="s">
        <v>7</v>
      </c>
      <c r="N27" s="45" t="s">
        <v>44</v>
      </c>
      <c r="O27" s="46" t="s">
        <v>44</v>
      </c>
    </row>
    <row r="28" spans="1:15" ht="15.75">
      <c r="A28" s="89"/>
      <c r="B28" s="77"/>
      <c r="C28" s="79"/>
      <c r="D28" s="79"/>
      <c r="E28" s="79"/>
      <c r="F28" s="79"/>
      <c r="G28" s="79"/>
      <c r="H28" s="79"/>
      <c r="I28" s="79"/>
      <c r="J28" s="81"/>
      <c r="L28" s="82" t="s">
        <v>19</v>
      </c>
      <c r="M28" s="7" t="s">
        <v>6</v>
      </c>
      <c r="N28" s="7" t="s">
        <v>54</v>
      </c>
      <c r="O28" s="44" t="s">
        <v>38</v>
      </c>
    </row>
    <row r="29" spans="1:15" ht="16.5" thickBot="1">
      <c r="A29" s="89"/>
      <c r="B29" s="77"/>
      <c r="C29" s="79"/>
      <c r="D29" s="79"/>
      <c r="E29" s="79"/>
      <c r="F29" s="79"/>
      <c r="G29" s="79"/>
      <c r="H29" s="79"/>
      <c r="I29" s="79"/>
      <c r="J29" s="81"/>
      <c r="L29" s="83"/>
      <c r="M29" s="8" t="s">
        <v>7</v>
      </c>
      <c r="N29" s="45" t="s">
        <v>38</v>
      </c>
      <c r="O29" s="46" t="s">
        <v>38</v>
      </c>
    </row>
    <row r="30" spans="1:15" ht="15.75">
      <c r="A30" s="89"/>
      <c r="B30" s="77" t="s">
        <v>9</v>
      </c>
      <c r="C30" s="90" t="s">
        <v>48</v>
      </c>
      <c r="D30" s="90"/>
      <c r="E30" s="90"/>
      <c r="F30" s="91"/>
      <c r="G30" s="79" t="s">
        <v>50</v>
      </c>
      <c r="H30" s="79"/>
      <c r="I30" s="79"/>
      <c r="J30" s="81"/>
      <c r="L30" s="82" t="s">
        <v>20</v>
      </c>
      <c r="M30" s="7" t="s">
        <v>6</v>
      </c>
      <c r="N30" s="7" t="s">
        <v>44</v>
      </c>
      <c r="O30" s="44" t="s">
        <v>38</v>
      </c>
    </row>
    <row r="31" spans="1:15" ht="16.5" thickBot="1">
      <c r="A31" s="89"/>
      <c r="B31" s="77"/>
      <c r="C31" s="79"/>
      <c r="D31" s="79"/>
      <c r="E31" s="79"/>
      <c r="F31" s="85"/>
      <c r="G31" s="79"/>
      <c r="H31" s="79"/>
      <c r="I31" s="79"/>
      <c r="J31" s="81"/>
      <c r="L31" s="83"/>
      <c r="M31" s="8" t="s">
        <v>7</v>
      </c>
      <c r="N31" s="45" t="s">
        <v>44</v>
      </c>
      <c r="O31" s="46" t="s">
        <v>38</v>
      </c>
    </row>
    <row r="32" spans="1:15" ht="15.75">
      <c r="A32" s="89"/>
      <c r="B32" s="77"/>
      <c r="C32" s="79"/>
      <c r="D32" s="79"/>
      <c r="E32" s="79"/>
      <c r="F32" s="85"/>
      <c r="G32" s="79"/>
      <c r="H32" s="79"/>
      <c r="I32" s="79"/>
      <c r="J32" s="81"/>
      <c r="L32" s="82" t="s">
        <v>21</v>
      </c>
      <c r="M32" s="7" t="s">
        <v>6</v>
      </c>
      <c r="N32" s="7" t="s">
        <v>44</v>
      </c>
      <c r="O32" s="44" t="s">
        <v>38</v>
      </c>
    </row>
    <row r="33" spans="1:15" ht="16.5" thickBot="1">
      <c r="A33" s="89"/>
      <c r="B33" s="77"/>
      <c r="C33" s="79"/>
      <c r="D33" s="79"/>
      <c r="E33" s="79"/>
      <c r="F33" s="85"/>
      <c r="G33" s="79"/>
      <c r="H33" s="79"/>
      <c r="I33" s="79"/>
      <c r="J33" s="81"/>
      <c r="L33" s="83"/>
      <c r="M33" s="8" t="s">
        <v>7</v>
      </c>
      <c r="N33" s="45" t="s">
        <v>54</v>
      </c>
      <c r="O33" s="46" t="s">
        <v>38</v>
      </c>
    </row>
    <row r="34" spans="1:15" ht="16.5" thickBot="1">
      <c r="A34" s="83"/>
      <c r="B34" s="84"/>
      <c r="C34" s="86"/>
      <c r="D34" s="86"/>
      <c r="E34" s="86"/>
      <c r="F34" s="87"/>
      <c r="G34" s="86"/>
      <c r="H34" s="86"/>
      <c r="I34" s="86"/>
      <c r="J34" s="88"/>
      <c r="L34" s="82" t="s">
        <v>22</v>
      </c>
      <c r="M34" s="7" t="s">
        <v>6</v>
      </c>
      <c r="N34" s="7" t="s">
        <v>44</v>
      </c>
      <c r="O34" s="44" t="s">
        <v>38</v>
      </c>
    </row>
    <row r="35" spans="1:15" ht="16.5" thickBot="1">
      <c r="A35" s="82" t="s">
        <v>11</v>
      </c>
      <c r="B35" s="76" t="s">
        <v>6</v>
      </c>
      <c r="C35" s="78" t="s">
        <v>51</v>
      </c>
      <c r="D35" s="78"/>
      <c r="E35" s="78"/>
      <c r="F35" s="78"/>
      <c r="G35" s="78" t="s">
        <v>59</v>
      </c>
      <c r="H35" s="78"/>
      <c r="I35" s="78"/>
      <c r="J35" s="80"/>
      <c r="L35" s="83"/>
      <c r="M35" s="8" t="s">
        <v>7</v>
      </c>
      <c r="N35" s="45" t="s">
        <v>38</v>
      </c>
      <c r="O35" s="46" t="s">
        <v>38</v>
      </c>
    </row>
    <row r="36" spans="1:10" ht="12.75" customHeight="1">
      <c r="A36" s="89"/>
      <c r="B36" s="77"/>
      <c r="C36" s="79"/>
      <c r="D36" s="79"/>
      <c r="E36" s="79"/>
      <c r="F36" s="79"/>
      <c r="G36" s="79"/>
      <c r="H36" s="79"/>
      <c r="I36" s="79"/>
      <c r="J36" s="81"/>
    </row>
    <row r="37" spans="1:10" ht="12.75" customHeight="1">
      <c r="A37" s="89"/>
      <c r="B37" s="77"/>
      <c r="C37" s="79"/>
      <c r="D37" s="79"/>
      <c r="E37" s="79"/>
      <c r="F37" s="79"/>
      <c r="G37" s="79"/>
      <c r="H37" s="79"/>
      <c r="I37" s="79"/>
      <c r="J37" s="81"/>
    </row>
    <row r="38" spans="1:10" ht="12.75" customHeight="1">
      <c r="A38" s="89"/>
      <c r="B38" s="77"/>
      <c r="C38" s="79"/>
      <c r="D38" s="79"/>
      <c r="E38" s="79"/>
      <c r="F38" s="79"/>
      <c r="G38" s="79"/>
      <c r="H38" s="79"/>
      <c r="I38" s="79"/>
      <c r="J38" s="81"/>
    </row>
    <row r="39" spans="1:10" ht="18" customHeight="1">
      <c r="A39" s="89"/>
      <c r="B39" s="77"/>
      <c r="C39" s="79"/>
      <c r="D39" s="79"/>
      <c r="E39" s="79"/>
      <c r="F39" s="79"/>
      <c r="G39" s="79"/>
      <c r="H39" s="79"/>
      <c r="I39" s="79"/>
      <c r="J39" s="81"/>
    </row>
    <row r="40" spans="1:14" ht="12.75" customHeight="1">
      <c r="A40" s="89"/>
      <c r="B40" s="77" t="s">
        <v>9</v>
      </c>
      <c r="C40" s="90" t="s">
        <v>52</v>
      </c>
      <c r="D40" s="90"/>
      <c r="E40" s="90"/>
      <c r="F40" s="91"/>
      <c r="G40" s="79" t="s">
        <v>74</v>
      </c>
      <c r="H40" s="79"/>
      <c r="I40" s="79"/>
      <c r="J40" s="81"/>
      <c r="L40" s="1"/>
      <c r="M40" s="1"/>
      <c r="N40" s="47"/>
    </row>
    <row r="41" spans="1:10" ht="12.75" customHeight="1">
      <c r="A41" s="89"/>
      <c r="B41" s="77"/>
      <c r="C41" s="79"/>
      <c r="D41" s="79"/>
      <c r="E41" s="79"/>
      <c r="F41" s="85"/>
      <c r="G41" s="79"/>
      <c r="H41" s="79"/>
      <c r="I41" s="79"/>
      <c r="J41" s="81"/>
    </row>
    <row r="42" spans="1:12" ht="18" customHeight="1">
      <c r="A42" s="89"/>
      <c r="B42" s="77"/>
      <c r="C42" s="79"/>
      <c r="D42" s="79"/>
      <c r="E42" s="79"/>
      <c r="F42" s="85"/>
      <c r="G42" s="79"/>
      <c r="H42" s="79"/>
      <c r="I42" s="79"/>
      <c r="J42" s="81"/>
      <c r="L42" s="2"/>
    </row>
    <row r="43" spans="1:10" ht="30" customHeight="1">
      <c r="A43" s="89"/>
      <c r="B43" s="77"/>
      <c r="C43" s="79"/>
      <c r="D43" s="79"/>
      <c r="E43" s="79"/>
      <c r="F43" s="85"/>
      <c r="G43" s="79"/>
      <c r="H43" s="79"/>
      <c r="I43" s="79"/>
      <c r="J43" s="81"/>
    </row>
    <row r="44" spans="1:10" ht="17.25" customHeight="1" thickBot="1">
      <c r="A44" s="83"/>
      <c r="B44" s="84"/>
      <c r="C44" s="86"/>
      <c r="D44" s="86"/>
      <c r="E44" s="86"/>
      <c r="F44" s="87"/>
      <c r="G44" s="86"/>
      <c r="H44" s="86"/>
      <c r="I44" s="86"/>
      <c r="J44" s="88"/>
    </row>
    <row r="45" spans="1:10" ht="12.75" customHeight="1">
      <c r="A45" s="82" t="s">
        <v>12</v>
      </c>
      <c r="B45" s="76" t="s">
        <v>6</v>
      </c>
      <c r="C45" s="78" t="s">
        <v>53</v>
      </c>
      <c r="D45" s="78"/>
      <c r="E45" s="78"/>
      <c r="F45" s="78"/>
      <c r="G45" s="78" t="s">
        <v>75</v>
      </c>
      <c r="H45" s="78"/>
      <c r="I45" s="78"/>
      <c r="J45" s="80"/>
    </row>
    <row r="46" spans="1:10" ht="12.75" customHeight="1">
      <c r="A46" s="89"/>
      <c r="B46" s="77"/>
      <c r="C46" s="79"/>
      <c r="D46" s="79"/>
      <c r="E46" s="79"/>
      <c r="F46" s="79"/>
      <c r="G46" s="79"/>
      <c r="H46" s="79"/>
      <c r="I46" s="79"/>
      <c r="J46" s="81"/>
    </row>
    <row r="47" spans="1:10" ht="19.5" customHeight="1">
      <c r="A47" s="89"/>
      <c r="B47" s="77"/>
      <c r="C47" s="79"/>
      <c r="D47" s="79"/>
      <c r="E47" s="79"/>
      <c r="F47" s="79"/>
      <c r="G47" s="79"/>
      <c r="H47" s="79"/>
      <c r="I47" s="79"/>
      <c r="J47" s="81"/>
    </row>
    <row r="48" spans="1:10" ht="21" customHeight="1">
      <c r="A48" s="89"/>
      <c r="B48" s="77"/>
      <c r="C48" s="79"/>
      <c r="D48" s="79"/>
      <c r="E48" s="79"/>
      <c r="F48" s="79"/>
      <c r="G48" s="79"/>
      <c r="H48" s="79"/>
      <c r="I48" s="79"/>
      <c r="J48" s="81"/>
    </row>
    <row r="49" spans="1:12" ht="12.75" customHeight="1">
      <c r="A49" s="89"/>
      <c r="B49" s="77"/>
      <c r="C49" s="79"/>
      <c r="D49" s="79"/>
      <c r="E49" s="79"/>
      <c r="F49" s="79"/>
      <c r="G49" s="79"/>
      <c r="H49" s="79"/>
      <c r="I49" s="79"/>
      <c r="J49" s="81"/>
      <c r="L49" s="2"/>
    </row>
    <row r="50" spans="1:10" ht="12.75" customHeight="1">
      <c r="A50" s="89"/>
      <c r="B50" s="77" t="s">
        <v>9</v>
      </c>
      <c r="C50" s="90" t="s">
        <v>56</v>
      </c>
      <c r="D50" s="90"/>
      <c r="E50" s="90"/>
      <c r="F50" s="91"/>
      <c r="G50" s="79" t="s">
        <v>55</v>
      </c>
      <c r="H50" s="79"/>
      <c r="I50" s="79"/>
      <c r="J50" s="81"/>
    </row>
    <row r="51" spans="1:10" ht="12.75" customHeight="1">
      <c r="A51" s="89"/>
      <c r="B51" s="77"/>
      <c r="C51" s="79"/>
      <c r="D51" s="79"/>
      <c r="E51" s="79"/>
      <c r="F51" s="85"/>
      <c r="G51" s="79"/>
      <c r="H51" s="79"/>
      <c r="I51" s="79"/>
      <c r="J51" s="81"/>
    </row>
    <row r="52" spans="1:10" ht="12.75" customHeight="1">
      <c r="A52" s="89"/>
      <c r="B52" s="77"/>
      <c r="C52" s="79"/>
      <c r="D52" s="79"/>
      <c r="E52" s="79"/>
      <c r="F52" s="85"/>
      <c r="G52" s="79"/>
      <c r="H52" s="79"/>
      <c r="I52" s="79"/>
      <c r="J52" s="81"/>
    </row>
    <row r="53" spans="1:10" ht="12.75" customHeight="1">
      <c r="A53" s="89"/>
      <c r="B53" s="77"/>
      <c r="C53" s="79"/>
      <c r="D53" s="79"/>
      <c r="E53" s="79"/>
      <c r="F53" s="85"/>
      <c r="G53" s="79"/>
      <c r="H53" s="79"/>
      <c r="I53" s="79"/>
      <c r="J53" s="81"/>
    </row>
    <row r="54" spans="1:10" ht="13.5" customHeight="1" thickBot="1">
      <c r="A54" s="83"/>
      <c r="B54" s="84"/>
      <c r="C54" s="86"/>
      <c r="D54" s="86"/>
      <c r="E54" s="86"/>
      <c r="F54" s="87"/>
      <c r="G54" s="86"/>
      <c r="H54" s="86"/>
      <c r="I54" s="86"/>
      <c r="J54" s="88"/>
    </row>
    <row r="55" spans="1:10" ht="12.75">
      <c r="A55" s="82" t="s">
        <v>13</v>
      </c>
      <c r="B55" s="76" t="s">
        <v>6</v>
      </c>
      <c r="C55" s="78" t="s">
        <v>64</v>
      </c>
      <c r="D55" s="78"/>
      <c r="E55" s="78"/>
      <c r="F55" s="78"/>
      <c r="G55" s="78" t="s">
        <v>76</v>
      </c>
      <c r="H55" s="78"/>
      <c r="I55" s="78"/>
      <c r="J55" s="80"/>
    </row>
    <row r="56" spans="1:10" ht="12.75">
      <c r="A56" s="89"/>
      <c r="B56" s="77"/>
      <c r="C56" s="79"/>
      <c r="D56" s="79"/>
      <c r="E56" s="79"/>
      <c r="F56" s="79"/>
      <c r="G56" s="79"/>
      <c r="H56" s="79"/>
      <c r="I56" s="79"/>
      <c r="J56" s="81"/>
    </row>
    <row r="57" spans="1:10" ht="33.75" customHeight="1">
      <c r="A57" s="89"/>
      <c r="B57" s="77"/>
      <c r="C57" s="79"/>
      <c r="D57" s="79"/>
      <c r="E57" s="79"/>
      <c r="F57" s="79"/>
      <c r="G57" s="79"/>
      <c r="H57" s="79"/>
      <c r="I57" s="79"/>
      <c r="J57" s="81"/>
    </row>
    <row r="58" spans="1:10" ht="45" customHeight="1">
      <c r="A58" s="89"/>
      <c r="B58" s="77"/>
      <c r="C58" s="79"/>
      <c r="D58" s="79"/>
      <c r="E58" s="79"/>
      <c r="F58" s="79"/>
      <c r="G58" s="79"/>
      <c r="H58" s="79"/>
      <c r="I58" s="79"/>
      <c r="J58" s="81"/>
    </row>
    <row r="59" spans="1:10" ht="22.5" customHeight="1">
      <c r="A59" s="89"/>
      <c r="B59" s="77"/>
      <c r="C59" s="79"/>
      <c r="D59" s="79"/>
      <c r="E59" s="79"/>
      <c r="F59" s="79"/>
      <c r="G59" s="79"/>
      <c r="H59" s="79"/>
      <c r="I59" s="79"/>
      <c r="J59" s="81"/>
    </row>
    <row r="60" spans="1:10" ht="12.75">
      <c r="A60" s="89"/>
      <c r="B60" s="77" t="s">
        <v>9</v>
      </c>
      <c r="C60" s="79" t="s">
        <v>57</v>
      </c>
      <c r="D60" s="79"/>
      <c r="E60" s="79"/>
      <c r="F60" s="79"/>
      <c r="G60" s="79" t="s">
        <v>60</v>
      </c>
      <c r="H60" s="79"/>
      <c r="I60" s="79"/>
      <c r="J60" s="81"/>
    </row>
    <row r="61" spans="1:10" ht="12.75">
      <c r="A61" s="89"/>
      <c r="B61" s="77"/>
      <c r="C61" s="79"/>
      <c r="D61" s="79"/>
      <c r="E61" s="79"/>
      <c r="F61" s="79"/>
      <c r="G61" s="79"/>
      <c r="H61" s="79"/>
      <c r="I61" s="79"/>
      <c r="J61" s="81"/>
    </row>
    <row r="62" spans="1:10" ht="12.75">
      <c r="A62" s="89"/>
      <c r="B62" s="77"/>
      <c r="C62" s="79"/>
      <c r="D62" s="79"/>
      <c r="E62" s="79"/>
      <c r="F62" s="79"/>
      <c r="G62" s="79"/>
      <c r="H62" s="79"/>
      <c r="I62" s="79"/>
      <c r="J62" s="81"/>
    </row>
    <row r="63" spans="1:10" ht="12.75">
      <c r="A63" s="89"/>
      <c r="B63" s="77"/>
      <c r="C63" s="79"/>
      <c r="D63" s="79"/>
      <c r="E63" s="79"/>
      <c r="F63" s="79"/>
      <c r="G63" s="79"/>
      <c r="H63" s="79"/>
      <c r="I63" s="79"/>
      <c r="J63" s="81"/>
    </row>
    <row r="64" spans="1:10" ht="13.5" thickBot="1">
      <c r="A64" s="83"/>
      <c r="B64" s="84"/>
      <c r="C64" s="86"/>
      <c r="D64" s="86"/>
      <c r="E64" s="86"/>
      <c r="F64" s="86"/>
      <c r="G64" s="86"/>
      <c r="H64" s="86"/>
      <c r="I64" s="86"/>
      <c r="J64" s="88"/>
    </row>
    <row r="65" spans="1:10" ht="12.75">
      <c r="A65" s="82" t="s">
        <v>14</v>
      </c>
      <c r="B65" s="76" t="s">
        <v>6</v>
      </c>
      <c r="C65" s="78" t="s">
        <v>58</v>
      </c>
      <c r="D65" s="78"/>
      <c r="E65" s="78"/>
      <c r="F65" s="78"/>
      <c r="G65" s="78" t="s">
        <v>77</v>
      </c>
      <c r="H65" s="78"/>
      <c r="I65" s="78"/>
      <c r="J65" s="80"/>
    </row>
    <row r="66" spans="1:10" ht="27" customHeight="1">
      <c r="A66" s="89"/>
      <c r="B66" s="77"/>
      <c r="C66" s="79"/>
      <c r="D66" s="79"/>
      <c r="E66" s="79"/>
      <c r="F66" s="79"/>
      <c r="G66" s="79"/>
      <c r="H66" s="79"/>
      <c r="I66" s="79"/>
      <c r="J66" s="81"/>
    </row>
    <row r="67" spans="1:10" ht="24.75" customHeight="1">
      <c r="A67" s="89"/>
      <c r="B67" s="77"/>
      <c r="C67" s="79"/>
      <c r="D67" s="79"/>
      <c r="E67" s="79"/>
      <c r="F67" s="79"/>
      <c r="G67" s="79"/>
      <c r="H67" s="79"/>
      <c r="I67" s="79"/>
      <c r="J67" s="81"/>
    </row>
    <row r="68" spans="1:10" ht="12.75">
      <c r="A68" s="89"/>
      <c r="B68" s="77"/>
      <c r="C68" s="79"/>
      <c r="D68" s="79"/>
      <c r="E68" s="79"/>
      <c r="F68" s="79"/>
      <c r="G68" s="79"/>
      <c r="H68" s="79"/>
      <c r="I68" s="79"/>
      <c r="J68" s="81"/>
    </row>
    <row r="69" spans="1:10" ht="12.75">
      <c r="A69" s="89"/>
      <c r="B69" s="77"/>
      <c r="C69" s="79"/>
      <c r="D69" s="79"/>
      <c r="E69" s="79"/>
      <c r="F69" s="79"/>
      <c r="G69" s="79"/>
      <c r="H69" s="79"/>
      <c r="I69" s="79"/>
      <c r="J69" s="81"/>
    </row>
    <row r="70" spans="1:10" ht="24.75" customHeight="1">
      <c r="A70" s="89"/>
      <c r="B70" s="77" t="s">
        <v>9</v>
      </c>
      <c r="C70" s="79" t="s">
        <v>43</v>
      </c>
      <c r="D70" s="79"/>
      <c r="E70" s="79"/>
      <c r="F70" s="79"/>
      <c r="G70" s="79" t="s">
        <v>61</v>
      </c>
      <c r="H70" s="79"/>
      <c r="I70" s="79"/>
      <c r="J70" s="81"/>
    </row>
    <row r="71" spans="1:10" ht="12.75">
      <c r="A71" s="89"/>
      <c r="B71" s="77"/>
      <c r="C71" s="79"/>
      <c r="D71" s="79"/>
      <c r="E71" s="79"/>
      <c r="F71" s="79"/>
      <c r="G71" s="79"/>
      <c r="H71" s="79"/>
      <c r="I71" s="79"/>
      <c r="J71" s="81"/>
    </row>
    <row r="72" spans="1:10" ht="21" customHeight="1">
      <c r="A72" s="89"/>
      <c r="B72" s="77"/>
      <c r="C72" s="79"/>
      <c r="D72" s="79"/>
      <c r="E72" s="79"/>
      <c r="F72" s="79"/>
      <c r="G72" s="79"/>
      <c r="H72" s="79"/>
      <c r="I72" s="79"/>
      <c r="J72" s="81"/>
    </row>
    <row r="73" spans="1:10" ht="34.5" customHeight="1">
      <c r="A73" s="89"/>
      <c r="B73" s="77"/>
      <c r="C73" s="79"/>
      <c r="D73" s="79"/>
      <c r="E73" s="79"/>
      <c r="F73" s="79"/>
      <c r="G73" s="79"/>
      <c r="H73" s="79"/>
      <c r="I73" s="79"/>
      <c r="J73" s="81"/>
    </row>
    <row r="74" spans="1:10" ht="13.5" thickBot="1">
      <c r="A74" s="83"/>
      <c r="B74" s="84"/>
      <c r="C74" s="86"/>
      <c r="D74" s="86"/>
      <c r="E74" s="86"/>
      <c r="F74" s="86"/>
      <c r="G74" s="86"/>
      <c r="H74" s="86"/>
      <c r="I74" s="86"/>
      <c r="J74" s="88"/>
    </row>
    <row r="75" spans="1:10" ht="12.75" customHeight="1">
      <c r="A75" s="82" t="s">
        <v>15</v>
      </c>
      <c r="B75" s="76" t="s">
        <v>6</v>
      </c>
      <c r="C75" s="78" t="s">
        <v>62</v>
      </c>
      <c r="D75" s="78"/>
      <c r="E75" s="78"/>
      <c r="F75" s="78"/>
      <c r="G75" s="78" t="s">
        <v>78</v>
      </c>
      <c r="H75" s="78"/>
      <c r="I75" s="78"/>
      <c r="J75" s="80"/>
    </row>
    <row r="76" spans="1:10" ht="36" customHeight="1">
      <c r="A76" s="89"/>
      <c r="B76" s="77"/>
      <c r="C76" s="79"/>
      <c r="D76" s="79"/>
      <c r="E76" s="79"/>
      <c r="F76" s="79"/>
      <c r="G76" s="79"/>
      <c r="H76" s="79"/>
      <c r="I76" s="79"/>
      <c r="J76" s="81"/>
    </row>
    <row r="77" spans="1:10" ht="33" customHeight="1">
      <c r="A77" s="89"/>
      <c r="B77" s="77"/>
      <c r="C77" s="79"/>
      <c r="D77" s="79"/>
      <c r="E77" s="79"/>
      <c r="F77" s="79"/>
      <c r="G77" s="79"/>
      <c r="H77" s="79"/>
      <c r="I77" s="79"/>
      <c r="J77" s="81"/>
    </row>
    <row r="78" spans="1:10" ht="27.75" customHeight="1">
      <c r="A78" s="89"/>
      <c r="B78" s="77"/>
      <c r="C78" s="79"/>
      <c r="D78" s="79"/>
      <c r="E78" s="79"/>
      <c r="F78" s="79"/>
      <c r="G78" s="79"/>
      <c r="H78" s="79"/>
      <c r="I78" s="79"/>
      <c r="J78" s="81"/>
    </row>
    <row r="79" spans="1:10" ht="12.75" customHeight="1">
      <c r="A79" s="89"/>
      <c r="B79" s="77"/>
      <c r="C79" s="79"/>
      <c r="D79" s="79"/>
      <c r="E79" s="79"/>
      <c r="F79" s="79"/>
      <c r="G79" s="79"/>
      <c r="H79" s="79"/>
      <c r="I79" s="79"/>
      <c r="J79" s="81"/>
    </row>
    <row r="80" spans="1:10" ht="12.75" customHeight="1">
      <c r="A80" s="89"/>
      <c r="B80" s="77" t="s">
        <v>9</v>
      </c>
      <c r="C80" s="90" t="s">
        <v>66</v>
      </c>
      <c r="D80" s="90"/>
      <c r="E80" s="90"/>
      <c r="F80" s="91"/>
      <c r="G80" s="79" t="s">
        <v>79</v>
      </c>
      <c r="H80" s="79"/>
      <c r="I80" s="79"/>
      <c r="J80" s="81"/>
    </row>
    <row r="81" spans="1:10" ht="30" customHeight="1">
      <c r="A81" s="89"/>
      <c r="B81" s="77"/>
      <c r="C81" s="79"/>
      <c r="D81" s="79"/>
      <c r="E81" s="79"/>
      <c r="F81" s="85"/>
      <c r="G81" s="79"/>
      <c r="H81" s="79"/>
      <c r="I81" s="79"/>
      <c r="J81" s="81"/>
    </row>
    <row r="82" spans="1:10" ht="42" customHeight="1">
      <c r="A82" s="89"/>
      <c r="B82" s="77"/>
      <c r="C82" s="79"/>
      <c r="D82" s="79"/>
      <c r="E82" s="79"/>
      <c r="F82" s="85"/>
      <c r="G82" s="79"/>
      <c r="H82" s="79"/>
      <c r="I82" s="79"/>
      <c r="J82" s="81"/>
    </row>
    <row r="83" spans="1:10" ht="21.75" customHeight="1">
      <c r="A83" s="89"/>
      <c r="B83" s="77"/>
      <c r="C83" s="79"/>
      <c r="D83" s="79"/>
      <c r="E83" s="79"/>
      <c r="F83" s="85"/>
      <c r="G83" s="79"/>
      <c r="H83" s="79"/>
      <c r="I83" s="79"/>
      <c r="J83" s="81"/>
    </row>
    <row r="84" spans="1:10" ht="13.5" customHeight="1" thickBot="1">
      <c r="A84" s="83"/>
      <c r="B84" s="84"/>
      <c r="C84" s="86"/>
      <c r="D84" s="86"/>
      <c r="E84" s="86"/>
      <c r="F84" s="87"/>
      <c r="G84" s="86"/>
      <c r="H84" s="86"/>
      <c r="I84" s="86"/>
      <c r="J84" s="88"/>
    </row>
    <row r="85" spans="1:10" ht="31.5" customHeight="1">
      <c r="A85" s="82" t="s">
        <v>16</v>
      </c>
      <c r="B85" s="76" t="s">
        <v>6</v>
      </c>
      <c r="C85" s="78" t="s">
        <v>67</v>
      </c>
      <c r="D85" s="78"/>
      <c r="E85" s="78"/>
      <c r="F85" s="78"/>
      <c r="G85" s="78" t="s">
        <v>68</v>
      </c>
      <c r="H85" s="78"/>
      <c r="I85" s="78"/>
      <c r="J85" s="80"/>
    </row>
    <row r="86" spans="1:10" ht="37.5" customHeight="1">
      <c r="A86" s="89"/>
      <c r="B86" s="77"/>
      <c r="C86" s="79"/>
      <c r="D86" s="79"/>
      <c r="E86" s="79"/>
      <c r="F86" s="79"/>
      <c r="G86" s="79"/>
      <c r="H86" s="79"/>
      <c r="I86" s="79"/>
      <c r="J86" s="81"/>
    </row>
    <row r="87" spans="1:10" ht="36" customHeight="1">
      <c r="A87" s="89"/>
      <c r="B87" s="77"/>
      <c r="C87" s="79"/>
      <c r="D87" s="79"/>
      <c r="E87" s="79"/>
      <c r="F87" s="79"/>
      <c r="G87" s="79"/>
      <c r="H87" s="79"/>
      <c r="I87" s="79"/>
      <c r="J87" s="81"/>
    </row>
    <row r="88" spans="1:10" ht="25.5" customHeight="1">
      <c r="A88" s="89"/>
      <c r="B88" s="77"/>
      <c r="C88" s="79"/>
      <c r="D88" s="79"/>
      <c r="E88" s="79"/>
      <c r="F88" s="79"/>
      <c r="G88" s="79"/>
      <c r="H88" s="79"/>
      <c r="I88" s="79"/>
      <c r="J88" s="81"/>
    </row>
    <row r="89" spans="1:10" ht="12.75">
      <c r="A89" s="89"/>
      <c r="B89" s="77"/>
      <c r="C89" s="79"/>
      <c r="D89" s="79"/>
      <c r="E89" s="79"/>
      <c r="F89" s="79"/>
      <c r="G89" s="79"/>
      <c r="H89" s="79"/>
      <c r="I89" s="79"/>
      <c r="J89" s="81"/>
    </row>
    <row r="90" spans="1:10" ht="42" customHeight="1">
      <c r="A90" s="89"/>
      <c r="B90" s="77" t="s">
        <v>9</v>
      </c>
      <c r="C90" s="79" t="s">
        <v>69</v>
      </c>
      <c r="D90" s="79"/>
      <c r="E90" s="79"/>
      <c r="F90" s="79"/>
      <c r="G90" s="79" t="s">
        <v>70</v>
      </c>
      <c r="H90" s="79"/>
      <c r="I90" s="79"/>
      <c r="J90" s="81"/>
    </row>
    <row r="91" spans="1:10" ht="53.25" customHeight="1">
      <c r="A91" s="89"/>
      <c r="B91" s="77"/>
      <c r="C91" s="79"/>
      <c r="D91" s="79"/>
      <c r="E91" s="79"/>
      <c r="F91" s="79"/>
      <c r="G91" s="79"/>
      <c r="H91" s="79"/>
      <c r="I91" s="79"/>
      <c r="J91" s="81"/>
    </row>
    <row r="92" spans="1:10" ht="53.25" customHeight="1">
      <c r="A92" s="89"/>
      <c r="B92" s="77"/>
      <c r="C92" s="79"/>
      <c r="D92" s="79"/>
      <c r="E92" s="79"/>
      <c r="F92" s="79"/>
      <c r="G92" s="79"/>
      <c r="H92" s="79"/>
      <c r="I92" s="79"/>
      <c r="J92" s="81"/>
    </row>
    <row r="93" spans="1:10" ht="69.75" customHeight="1">
      <c r="A93" s="89"/>
      <c r="B93" s="77"/>
      <c r="C93" s="79"/>
      <c r="D93" s="79"/>
      <c r="E93" s="79"/>
      <c r="F93" s="79"/>
      <c r="G93" s="79"/>
      <c r="H93" s="79"/>
      <c r="I93" s="79"/>
      <c r="J93" s="81"/>
    </row>
    <row r="94" spans="1:10" ht="13.5" thickBot="1">
      <c r="A94" s="83"/>
      <c r="B94" s="84"/>
      <c r="C94" s="86"/>
      <c r="D94" s="86"/>
      <c r="E94" s="86"/>
      <c r="F94" s="86"/>
      <c r="G94" s="86"/>
      <c r="H94" s="86"/>
      <c r="I94" s="86"/>
      <c r="J94" s="88"/>
    </row>
    <row r="95" spans="1:10" ht="12.75">
      <c r="A95" s="82" t="s">
        <v>17</v>
      </c>
      <c r="B95" s="76" t="s">
        <v>6</v>
      </c>
      <c r="C95" s="78" t="s">
        <v>81</v>
      </c>
      <c r="D95" s="78"/>
      <c r="E95" s="78"/>
      <c r="F95" s="78"/>
      <c r="G95" s="78" t="s">
        <v>82</v>
      </c>
      <c r="H95" s="78"/>
      <c r="I95" s="78"/>
      <c r="J95" s="80"/>
    </row>
    <row r="96" spans="1:10" ht="28.5" customHeight="1">
      <c r="A96" s="89"/>
      <c r="B96" s="77"/>
      <c r="C96" s="79"/>
      <c r="D96" s="79"/>
      <c r="E96" s="79"/>
      <c r="F96" s="79"/>
      <c r="G96" s="79"/>
      <c r="H96" s="79"/>
      <c r="I96" s="79"/>
      <c r="J96" s="81"/>
    </row>
    <row r="97" spans="1:10" ht="27.75" customHeight="1">
      <c r="A97" s="89"/>
      <c r="B97" s="77"/>
      <c r="C97" s="79"/>
      <c r="D97" s="79"/>
      <c r="E97" s="79"/>
      <c r="F97" s="79"/>
      <c r="G97" s="79"/>
      <c r="H97" s="79"/>
      <c r="I97" s="79"/>
      <c r="J97" s="81"/>
    </row>
    <row r="98" spans="1:10" ht="25.5" customHeight="1">
      <c r="A98" s="89"/>
      <c r="B98" s="77"/>
      <c r="C98" s="79"/>
      <c r="D98" s="79"/>
      <c r="E98" s="79"/>
      <c r="F98" s="79"/>
      <c r="G98" s="79"/>
      <c r="H98" s="79"/>
      <c r="I98" s="79"/>
      <c r="J98" s="81"/>
    </row>
    <row r="99" spans="1:10" ht="33" customHeight="1">
      <c r="A99" s="89"/>
      <c r="B99" s="77"/>
      <c r="C99" s="79"/>
      <c r="D99" s="79"/>
      <c r="E99" s="79"/>
      <c r="F99" s="79"/>
      <c r="G99" s="79"/>
      <c r="H99" s="79"/>
      <c r="I99" s="79"/>
      <c r="J99" s="81"/>
    </row>
    <row r="100" spans="1:10" ht="27" customHeight="1">
      <c r="A100" s="89"/>
      <c r="B100" s="77" t="s">
        <v>9</v>
      </c>
      <c r="C100" s="79" t="s">
        <v>83</v>
      </c>
      <c r="D100" s="79"/>
      <c r="E100" s="79"/>
      <c r="F100" s="79"/>
      <c r="G100" s="79" t="s">
        <v>84</v>
      </c>
      <c r="H100" s="79"/>
      <c r="I100" s="79"/>
      <c r="J100" s="81"/>
    </row>
    <row r="101" spans="1:10" ht="30.75" customHeight="1">
      <c r="A101" s="89"/>
      <c r="B101" s="77"/>
      <c r="C101" s="79"/>
      <c r="D101" s="79"/>
      <c r="E101" s="79"/>
      <c r="F101" s="79"/>
      <c r="G101" s="79"/>
      <c r="H101" s="79"/>
      <c r="I101" s="79"/>
      <c r="J101" s="81"/>
    </row>
    <row r="102" spans="1:10" ht="27.75" customHeight="1">
      <c r="A102" s="89"/>
      <c r="B102" s="77"/>
      <c r="C102" s="79"/>
      <c r="D102" s="79"/>
      <c r="E102" s="79"/>
      <c r="F102" s="79"/>
      <c r="G102" s="79"/>
      <c r="H102" s="79"/>
      <c r="I102" s="79"/>
      <c r="J102" s="81"/>
    </row>
    <row r="103" spans="1:10" ht="27" customHeight="1">
      <c r="A103" s="89"/>
      <c r="B103" s="77"/>
      <c r="C103" s="79"/>
      <c r="D103" s="79"/>
      <c r="E103" s="79"/>
      <c r="F103" s="79"/>
      <c r="G103" s="79"/>
      <c r="H103" s="79"/>
      <c r="I103" s="79"/>
      <c r="J103" s="81"/>
    </row>
    <row r="104" spans="1:10" ht="13.5" thickBot="1">
      <c r="A104" s="83"/>
      <c r="B104" s="84"/>
      <c r="C104" s="86"/>
      <c r="D104" s="86"/>
      <c r="E104" s="86"/>
      <c r="F104" s="86"/>
      <c r="G104" s="86"/>
      <c r="H104" s="86"/>
      <c r="I104" s="86"/>
      <c r="J104" s="88"/>
    </row>
    <row r="105" spans="1:10" ht="12.75">
      <c r="A105" s="82" t="s">
        <v>18</v>
      </c>
      <c r="B105" s="76" t="s">
        <v>6</v>
      </c>
      <c r="C105" s="78" t="s">
        <v>85</v>
      </c>
      <c r="D105" s="78"/>
      <c r="E105" s="78"/>
      <c r="F105" s="78"/>
      <c r="G105" s="78" t="s">
        <v>86</v>
      </c>
      <c r="H105" s="78"/>
      <c r="I105" s="78"/>
      <c r="J105" s="80"/>
    </row>
    <row r="106" spans="1:10" ht="12.75">
      <c r="A106" s="89"/>
      <c r="B106" s="77"/>
      <c r="C106" s="79"/>
      <c r="D106" s="79"/>
      <c r="E106" s="79"/>
      <c r="F106" s="79"/>
      <c r="G106" s="79"/>
      <c r="H106" s="79"/>
      <c r="I106" s="79"/>
      <c r="J106" s="81"/>
    </row>
    <row r="107" spans="1:10" ht="33" customHeight="1">
      <c r="A107" s="89"/>
      <c r="B107" s="77"/>
      <c r="C107" s="79"/>
      <c r="D107" s="79"/>
      <c r="E107" s="79"/>
      <c r="F107" s="79"/>
      <c r="G107" s="79"/>
      <c r="H107" s="79"/>
      <c r="I107" s="79"/>
      <c r="J107" s="81"/>
    </row>
    <row r="108" spans="1:10" ht="21.75" customHeight="1">
      <c r="A108" s="89"/>
      <c r="B108" s="77"/>
      <c r="C108" s="79"/>
      <c r="D108" s="79"/>
      <c r="E108" s="79"/>
      <c r="F108" s="79"/>
      <c r="G108" s="79"/>
      <c r="H108" s="79"/>
      <c r="I108" s="79"/>
      <c r="J108" s="81"/>
    </row>
    <row r="109" spans="1:10" ht="12.75">
      <c r="A109" s="89"/>
      <c r="B109" s="77"/>
      <c r="C109" s="79"/>
      <c r="D109" s="79"/>
      <c r="E109" s="79"/>
      <c r="F109" s="79"/>
      <c r="G109" s="79"/>
      <c r="H109" s="79"/>
      <c r="I109" s="79"/>
      <c r="J109" s="81"/>
    </row>
    <row r="110" spans="1:10" ht="12.75">
      <c r="A110" s="89"/>
      <c r="B110" s="77" t="s">
        <v>9</v>
      </c>
      <c r="C110" s="79" t="s">
        <v>87</v>
      </c>
      <c r="D110" s="79"/>
      <c r="E110" s="79"/>
      <c r="F110" s="79"/>
      <c r="G110" s="79" t="s">
        <v>88</v>
      </c>
      <c r="H110" s="79"/>
      <c r="I110" s="79"/>
      <c r="J110" s="81"/>
    </row>
    <row r="111" spans="1:10" ht="21" customHeight="1">
      <c r="A111" s="89"/>
      <c r="B111" s="77"/>
      <c r="C111" s="79"/>
      <c r="D111" s="79"/>
      <c r="E111" s="79"/>
      <c r="F111" s="79"/>
      <c r="G111" s="79"/>
      <c r="H111" s="79"/>
      <c r="I111" s="79"/>
      <c r="J111" s="81"/>
    </row>
    <row r="112" spans="1:10" ht="19.5" customHeight="1">
      <c r="A112" s="89"/>
      <c r="B112" s="77"/>
      <c r="C112" s="79"/>
      <c r="D112" s="79"/>
      <c r="E112" s="79"/>
      <c r="F112" s="79"/>
      <c r="G112" s="79"/>
      <c r="H112" s="79"/>
      <c r="I112" s="79"/>
      <c r="J112" s="81"/>
    </row>
    <row r="113" spans="1:10" ht="12.75">
      <c r="A113" s="89"/>
      <c r="B113" s="77"/>
      <c r="C113" s="79"/>
      <c r="D113" s="79"/>
      <c r="E113" s="79"/>
      <c r="F113" s="79"/>
      <c r="G113" s="79"/>
      <c r="H113" s="79"/>
      <c r="I113" s="79"/>
      <c r="J113" s="81"/>
    </row>
    <row r="114" spans="1:10" ht="13.5" thickBot="1">
      <c r="A114" s="83"/>
      <c r="B114" s="84"/>
      <c r="C114" s="86"/>
      <c r="D114" s="86"/>
      <c r="E114" s="86"/>
      <c r="F114" s="86"/>
      <c r="G114" s="86"/>
      <c r="H114" s="86"/>
      <c r="I114" s="86"/>
      <c r="J114" s="88"/>
    </row>
    <row r="115" spans="1:10" ht="12.75">
      <c r="A115" s="82" t="s">
        <v>19</v>
      </c>
      <c r="B115" s="76" t="s">
        <v>6</v>
      </c>
      <c r="C115" s="78" t="s">
        <v>89</v>
      </c>
      <c r="D115" s="78"/>
      <c r="E115" s="78"/>
      <c r="F115" s="78"/>
      <c r="G115" s="78" t="s">
        <v>90</v>
      </c>
      <c r="H115" s="78"/>
      <c r="I115" s="78"/>
      <c r="J115" s="80"/>
    </row>
    <row r="116" spans="1:10" ht="12.75">
      <c r="A116" s="89"/>
      <c r="B116" s="77"/>
      <c r="C116" s="79"/>
      <c r="D116" s="79"/>
      <c r="E116" s="79"/>
      <c r="F116" s="79"/>
      <c r="G116" s="79"/>
      <c r="H116" s="79"/>
      <c r="I116" s="79"/>
      <c r="J116" s="81"/>
    </row>
    <row r="117" spans="1:10" ht="27.75" customHeight="1">
      <c r="A117" s="89"/>
      <c r="B117" s="77"/>
      <c r="C117" s="79"/>
      <c r="D117" s="79"/>
      <c r="E117" s="79"/>
      <c r="F117" s="79"/>
      <c r="G117" s="79"/>
      <c r="H117" s="79"/>
      <c r="I117" s="79"/>
      <c r="J117" s="81"/>
    </row>
    <row r="118" spans="1:10" ht="27" customHeight="1">
      <c r="A118" s="89"/>
      <c r="B118" s="77"/>
      <c r="C118" s="79"/>
      <c r="D118" s="79"/>
      <c r="E118" s="79"/>
      <c r="F118" s="79"/>
      <c r="G118" s="79"/>
      <c r="H118" s="79"/>
      <c r="I118" s="79"/>
      <c r="J118" s="81"/>
    </row>
    <row r="119" spans="1:10" ht="27.75" customHeight="1">
      <c r="A119" s="89"/>
      <c r="B119" s="77"/>
      <c r="C119" s="79"/>
      <c r="D119" s="79"/>
      <c r="E119" s="79"/>
      <c r="F119" s="79"/>
      <c r="G119" s="79"/>
      <c r="H119" s="79"/>
      <c r="I119" s="79"/>
      <c r="J119" s="81"/>
    </row>
    <row r="120" spans="1:10" ht="30.75" customHeight="1">
      <c r="A120" s="89"/>
      <c r="B120" s="77" t="s">
        <v>9</v>
      </c>
      <c r="C120" s="79" t="s">
        <v>91</v>
      </c>
      <c r="D120" s="79"/>
      <c r="E120" s="79"/>
      <c r="F120" s="79"/>
      <c r="G120" s="79" t="s">
        <v>92</v>
      </c>
      <c r="H120" s="79"/>
      <c r="I120" s="79"/>
      <c r="J120" s="81"/>
    </row>
    <row r="121" spans="1:10" ht="33" customHeight="1">
      <c r="A121" s="89"/>
      <c r="B121" s="77"/>
      <c r="C121" s="79"/>
      <c r="D121" s="79"/>
      <c r="E121" s="79"/>
      <c r="F121" s="79"/>
      <c r="G121" s="79"/>
      <c r="H121" s="79"/>
      <c r="I121" s="79"/>
      <c r="J121" s="81"/>
    </row>
    <row r="122" spans="1:10" ht="33" customHeight="1">
      <c r="A122" s="89"/>
      <c r="B122" s="77"/>
      <c r="C122" s="79"/>
      <c r="D122" s="79"/>
      <c r="E122" s="79"/>
      <c r="F122" s="79"/>
      <c r="G122" s="79"/>
      <c r="H122" s="79"/>
      <c r="I122" s="79"/>
      <c r="J122" s="81"/>
    </row>
    <row r="123" spans="1:10" ht="12.75">
      <c r="A123" s="89"/>
      <c r="B123" s="77"/>
      <c r="C123" s="79"/>
      <c r="D123" s="79"/>
      <c r="E123" s="79"/>
      <c r="F123" s="79"/>
      <c r="G123" s="79"/>
      <c r="H123" s="79"/>
      <c r="I123" s="79"/>
      <c r="J123" s="81"/>
    </row>
    <row r="124" spans="1:10" ht="13.5" thickBot="1">
      <c r="A124" s="83"/>
      <c r="B124" s="84"/>
      <c r="C124" s="86"/>
      <c r="D124" s="86"/>
      <c r="E124" s="86"/>
      <c r="F124" s="86"/>
      <c r="G124" s="86"/>
      <c r="H124" s="86"/>
      <c r="I124" s="86"/>
      <c r="J124" s="88"/>
    </row>
    <row r="125" spans="1:10" ht="12.75">
      <c r="A125" s="82" t="s">
        <v>20</v>
      </c>
      <c r="B125" s="76" t="s">
        <v>6</v>
      </c>
      <c r="C125" s="78" t="s">
        <v>93</v>
      </c>
      <c r="D125" s="78"/>
      <c r="E125" s="78"/>
      <c r="F125" s="78"/>
      <c r="G125" s="78" t="s">
        <v>94</v>
      </c>
      <c r="H125" s="78"/>
      <c r="I125" s="78"/>
      <c r="J125" s="80"/>
    </row>
    <row r="126" spans="1:10" ht="27" customHeight="1">
      <c r="A126" s="89"/>
      <c r="B126" s="77"/>
      <c r="C126" s="79"/>
      <c r="D126" s="79"/>
      <c r="E126" s="79"/>
      <c r="F126" s="79"/>
      <c r="G126" s="79"/>
      <c r="H126" s="79"/>
      <c r="I126" s="79"/>
      <c r="J126" s="81"/>
    </row>
    <row r="127" spans="1:10" ht="27.75" customHeight="1">
      <c r="A127" s="89"/>
      <c r="B127" s="77"/>
      <c r="C127" s="79"/>
      <c r="D127" s="79"/>
      <c r="E127" s="79"/>
      <c r="F127" s="79"/>
      <c r="G127" s="79"/>
      <c r="H127" s="79"/>
      <c r="I127" s="79"/>
      <c r="J127" s="81"/>
    </row>
    <row r="128" spans="1:10" ht="12.75">
      <c r="A128" s="89"/>
      <c r="B128" s="77"/>
      <c r="C128" s="79"/>
      <c r="D128" s="79"/>
      <c r="E128" s="79"/>
      <c r="F128" s="79"/>
      <c r="G128" s="79"/>
      <c r="H128" s="79"/>
      <c r="I128" s="79"/>
      <c r="J128" s="81"/>
    </row>
    <row r="129" spans="1:10" ht="12.75">
      <c r="A129" s="89"/>
      <c r="B129" s="77"/>
      <c r="C129" s="79"/>
      <c r="D129" s="79"/>
      <c r="E129" s="79"/>
      <c r="F129" s="79"/>
      <c r="G129" s="79"/>
      <c r="H129" s="79"/>
      <c r="I129" s="79"/>
      <c r="J129" s="81"/>
    </row>
    <row r="130" spans="1:10" ht="12.75">
      <c r="A130" s="89"/>
      <c r="B130" s="77" t="s">
        <v>9</v>
      </c>
      <c r="C130" s="79" t="s">
        <v>57</v>
      </c>
      <c r="D130" s="79"/>
      <c r="E130" s="79"/>
      <c r="F130" s="79"/>
      <c r="G130" s="79" t="s">
        <v>95</v>
      </c>
      <c r="H130" s="79"/>
      <c r="I130" s="79"/>
      <c r="J130" s="81"/>
    </row>
    <row r="131" spans="1:10" ht="22.5" customHeight="1">
      <c r="A131" s="89"/>
      <c r="B131" s="77"/>
      <c r="C131" s="79"/>
      <c r="D131" s="79"/>
      <c r="E131" s="79"/>
      <c r="F131" s="79"/>
      <c r="G131" s="79"/>
      <c r="H131" s="79"/>
      <c r="I131" s="79"/>
      <c r="J131" s="81"/>
    </row>
    <row r="132" spans="1:10" ht="12.75">
      <c r="A132" s="89"/>
      <c r="B132" s="77"/>
      <c r="C132" s="79"/>
      <c r="D132" s="79"/>
      <c r="E132" s="79"/>
      <c r="F132" s="79"/>
      <c r="G132" s="79"/>
      <c r="H132" s="79"/>
      <c r="I132" s="79"/>
      <c r="J132" s="81"/>
    </row>
    <row r="133" spans="1:10" ht="12.75">
      <c r="A133" s="89"/>
      <c r="B133" s="77"/>
      <c r="C133" s="79"/>
      <c r="D133" s="79"/>
      <c r="E133" s="79"/>
      <c r="F133" s="79"/>
      <c r="G133" s="79"/>
      <c r="H133" s="79"/>
      <c r="I133" s="79"/>
      <c r="J133" s="81"/>
    </row>
    <row r="134" spans="1:10" ht="13.5" thickBot="1">
      <c r="A134" s="83"/>
      <c r="B134" s="84"/>
      <c r="C134" s="86"/>
      <c r="D134" s="86"/>
      <c r="E134" s="86"/>
      <c r="F134" s="86"/>
      <c r="G134" s="86"/>
      <c r="H134" s="86"/>
      <c r="I134" s="86"/>
      <c r="J134" s="88"/>
    </row>
    <row r="135" spans="1:10" ht="12.75" customHeight="1">
      <c r="A135" s="82" t="s">
        <v>21</v>
      </c>
      <c r="B135" s="76" t="s">
        <v>6</v>
      </c>
      <c r="C135" s="78" t="s">
        <v>96</v>
      </c>
      <c r="D135" s="78"/>
      <c r="E135" s="78"/>
      <c r="F135" s="78"/>
      <c r="G135" s="78" t="s">
        <v>97</v>
      </c>
      <c r="H135" s="78"/>
      <c r="I135" s="78"/>
      <c r="J135" s="80"/>
    </row>
    <row r="136" spans="1:10" ht="12.75" customHeight="1">
      <c r="A136" s="89"/>
      <c r="B136" s="77"/>
      <c r="C136" s="79"/>
      <c r="D136" s="79"/>
      <c r="E136" s="79"/>
      <c r="F136" s="79"/>
      <c r="G136" s="79"/>
      <c r="H136" s="79"/>
      <c r="I136" s="79"/>
      <c r="J136" s="81"/>
    </row>
    <row r="137" spans="1:10" ht="28.5" customHeight="1">
      <c r="A137" s="89"/>
      <c r="B137" s="77"/>
      <c r="C137" s="79"/>
      <c r="D137" s="79"/>
      <c r="E137" s="79"/>
      <c r="F137" s="79"/>
      <c r="G137" s="79"/>
      <c r="H137" s="79"/>
      <c r="I137" s="79"/>
      <c r="J137" s="81"/>
    </row>
    <row r="138" spans="1:10" ht="24" customHeight="1">
      <c r="A138" s="89"/>
      <c r="B138" s="77"/>
      <c r="C138" s="79"/>
      <c r="D138" s="79"/>
      <c r="E138" s="79"/>
      <c r="F138" s="79"/>
      <c r="G138" s="79"/>
      <c r="H138" s="79"/>
      <c r="I138" s="79"/>
      <c r="J138" s="81"/>
    </row>
    <row r="139" spans="1:10" ht="12.75" customHeight="1">
      <c r="A139" s="89"/>
      <c r="B139" s="77"/>
      <c r="C139" s="79"/>
      <c r="D139" s="79"/>
      <c r="E139" s="79"/>
      <c r="F139" s="79"/>
      <c r="G139" s="79"/>
      <c r="H139" s="79"/>
      <c r="I139" s="79"/>
      <c r="J139" s="81"/>
    </row>
    <row r="140" spans="1:10" ht="12.75" customHeight="1">
      <c r="A140" s="89"/>
      <c r="B140" s="77" t="s">
        <v>9</v>
      </c>
      <c r="C140" s="90" t="s">
        <v>98</v>
      </c>
      <c r="D140" s="90"/>
      <c r="E140" s="90"/>
      <c r="F140" s="91"/>
      <c r="G140" s="79" t="s">
        <v>99</v>
      </c>
      <c r="H140" s="79"/>
      <c r="I140" s="79"/>
      <c r="J140" s="81"/>
    </row>
    <row r="141" spans="1:10" ht="12.75" customHeight="1">
      <c r="A141" s="89"/>
      <c r="B141" s="77"/>
      <c r="C141" s="79"/>
      <c r="D141" s="79"/>
      <c r="E141" s="79"/>
      <c r="F141" s="85"/>
      <c r="G141" s="79"/>
      <c r="H141" s="79"/>
      <c r="I141" s="79"/>
      <c r="J141" s="81"/>
    </row>
    <row r="142" spans="1:10" ht="12.75" customHeight="1">
      <c r="A142" s="89"/>
      <c r="B142" s="77"/>
      <c r="C142" s="79"/>
      <c r="D142" s="79"/>
      <c r="E142" s="79"/>
      <c r="F142" s="85"/>
      <c r="G142" s="79"/>
      <c r="H142" s="79"/>
      <c r="I142" s="79"/>
      <c r="J142" s="81"/>
    </row>
    <row r="143" spans="1:10" ht="12.75" customHeight="1">
      <c r="A143" s="89"/>
      <c r="B143" s="77"/>
      <c r="C143" s="79"/>
      <c r="D143" s="79"/>
      <c r="E143" s="79"/>
      <c r="F143" s="85"/>
      <c r="G143" s="79"/>
      <c r="H143" s="79"/>
      <c r="I143" s="79"/>
      <c r="J143" s="81"/>
    </row>
    <row r="144" spans="1:10" ht="13.5" customHeight="1" thickBot="1">
      <c r="A144" s="83"/>
      <c r="B144" s="84"/>
      <c r="C144" s="86"/>
      <c r="D144" s="86"/>
      <c r="E144" s="86"/>
      <c r="F144" s="87"/>
      <c r="G144" s="86"/>
      <c r="H144" s="86"/>
      <c r="I144" s="86"/>
      <c r="J144" s="88"/>
    </row>
    <row r="145" spans="1:10" ht="12.75">
      <c r="A145" s="82" t="s">
        <v>22</v>
      </c>
      <c r="B145" s="76" t="s">
        <v>6</v>
      </c>
      <c r="C145" s="78" t="s">
        <v>48</v>
      </c>
      <c r="D145" s="78"/>
      <c r="E145" s="78"/>
      <c r="F145" s="78"/>
      <c r="G145" s="78" t="s">
        <v>100</v>
      </c>
      <c r="H145" s="78"/>
      <c r="I145" s="78"/>
      <c r="J145" s="80"/>
    </row>
    <row r="146" spans="1:10" ht="21.75" customHeight="1">
      <c r="A146" s="89"/>
      <c r="B146" s="77"/>
      <c r="C146" s="79"/>
      <c r="D146" s="79"/>
      <c r="E146" s="79"/>
      <c r="F146" s="79"/>
      <c r="G146" s="79"/>
      <c r="H146" s="79"/>
      <c r="I146" s="79"/>
      <c r="J146" s="81"/>
    </row>
    <row r="147" spans="1:10" ht="12.75">
      <c r="A147" s="89"/>
      <c r="B147" s="77"/>
      <c r="C147" s="79"/>
      <c r="D147" s="79"/>
      <c r="E147" s="79"/>
      <c r="F147" s="79"/>
      <c r="G147" s="79"/>
      <c r="H147" s="79"/>
      <c r="I147" s="79"/>
      <c r="J147" s="81"/>
    </row>
    <row r="148" spans="1:10" ht="12.75">
      <c r="A148" s="89"/>
      <c r="B148" s="77"/>
      <c r="C148" s="79"/>
      <c r="D148" s="79"/>
      <c r="E148" s="79"/>
      <c r="F148" s="79"/>
      <c r="G148" s="79"/>
      <c r="H148" s="79"/>
      <c r="I148" s="79"/>
      <c r="J148" s="81"/>
    </row>
    <row r="149" spans="1:10" ht="12.75">
      <c r="A149" s="89"/>
      <c r="B149" s="77"/>
      <c r="C149" s="79"/>
      <c r="D149" s="79"/>
      <c r="E149" s="79"/>
      <c r="F149" s="79"/>
      <c r="G149" s="79"/>
      <c r="H149" s="79"/>
      <c r="I149" s="79"/>
      <c r="J149" s="81"/>
    </row>
    <row r="150" spans="1:10" ht="31.5" customHeight="1">
      <c r="A150" s="89"/>
      <c r="B150" s="77" t="s">
        <v>9</v>
      </c>
      <c r="C150" s="79" t="s">
        <v>57</v>
      </c>
      <c r="D150" s="79"/>
      <c r="E150" s="79"/>
      <c r="F150" s="79"/>
      <c r="G150" s="79" t="s">
        <v>101</v>
      </c>
      <c r="H150" s="79"/>
      <c r="I150" s="79"/>
      <c r="J150" s="81"/>
    </row>
    <row r="151" spans="1:10" ht="12.75">
      <c r="A151" s="89"/>
      <c r="B151" s="77"/>
      <c r="C151" s="79"/>
      <c r="D151" s="79"/>
      <c r="E151" s="79"/>
      <c r="F151" s="79"/>
      <c r="G151" s="79"/>
      <c r="H151" s="79"/>
      <c r="I151" s="79"/>
      <c r="J151" s="81"/>
    </row>
    <row r="152" spans="1:10" ht="33" customHeight="1">
      <c r="A152" s="89"/>
      <c r="B152" s="77"/>
      <c r="C152" s="79"/>
      <c r="D152" s="79"/>
      <c r="E152" s="79"/>
      <c r="F152" s="79"/>
      <c r="G152" s="79"/>
      <c r="H152" s="79"/>
      <c r="I152" s="79"/>
      <c r="J152" s="81"/>
    </row>
    <row r="153" spans="1:10" ht="12.75">
      <c r="A153" s="89"/>
      <c r="B153" s="77"/>
      <c r="C153" s="79"/>
      <c r="D153" s="79"/>
      <c r="E153" s="79"/>
      <c r="F153" s="79"/>
      <c r="G153" s="79"/>
      <c r="H153" s="79"/>
      <c r="I153" s="79"/>
      <c r="J153" s="81"/>
    </row>
    <row r="154" spans="1:10" ht="13.5" thickBot="1">
      <c r="A154" s="83"/>
      <c r="B154" s="84"/>
      <c r="C154" s="86"/>
      <c r="D154" s="86"/>
      <c r="E154" s="86"/>
      <c r="F154" s="86"/>
      <c r="G154" s="86"/>
      <c r="H154" s="86"/>
      <c r="I154" s="86"/>
      <c r="J154" s="88"/>
    </row>
  </sheetData>
  <sheetProtection/>
  <mergeCells count="129">
    <mergeCell ref="A1:J1"/>
    <mergeCell ref="R4:Y4"/>
    <mergeCell ref="S5:U5"/>
    <mergeCell ref="V5:X5"/>
    <mergeCell ref="Y5:Y6"/>
    <mergeCell ref="Z5:Z6"/>
    <mergeCell ref="C4:F4"/>
    <mergeCell ref="G4:J4"/>
    <mergeCell ref="L4:O4"/>
    <mergeCell ref="A5:A14"/>
    <mergeCell ref="A145:A154"/>
    <mergeCell ref="B145:B149"/>
    <mergeCell ref="C145:F149"/>
    <mergeCell ref="G145:J149"/>
    <mergeCell ref="B150:B154"/>
    <mergeCell ref="C150:F154"/>
    <mergeCell ref="G150:J154"/>
    <mergeCell ref="A135:A144"/>
    <mergeCell ref="B135:B139"/>
    <mergeCell ref="C135:F139"/>
    <mergeCell ref="G135:J139"/>
    <mergeCell ref="B140:B144"/>
    <mergeCell ref="C140:F144"/>
    <mergeCell ref="G140:J144"/>
    <mergeCell ref="A125:A134"/>
    <mergeCell ref="B125:B129"/>
    <mergeCell ref="C125:F129"/>
    <mergeCell ref="G125:J129"/>
    <mergeCell ref="B130:B134"/>
    <mergeCell ref="C130:F134"/>
    <mergeCell ref="G130:J134"/>
    <mergeCell ref="A115:A124"/>
    <mergeCell ref="B115:B119"/>
    <mergeCell ref="C115:F119"/>
    <mergeCell ref="G115:J119"/>
    <mergeCell ref="B120:B124"/>
    <mergeCell ref="C120:F124"/>
    <mergeCell ref="G120:J124"/>
    <mergeCell ref="A105:A114"/>
    <mergeCell ref="B105:B109"/>
    <mergeCell ref="C105:F109"/>
    <mergeCell ref="G105:J109"/>
    <mergeCell ref="B110:B114"/>
    <mergeCell ref="C110:F114"/>
    <mergeCell ref="G110:J114"/>
    <mergeCell ref="A95:A104"/>
    <mergeCell ref="B95:B99"/>
    <mergeCell ref="C95:F99"/>
    <mergeCell ref="G95:J99"/>
    <mergeCell ref="B100:B104"/>
    <mergeCell ref="C100:F104"/>
    <mergeCell ref="G100:J104"/>
    <mergeCell ref="A85:A94"/>
    <mergeCell ref="B85:B89"/>
    <mergeCell ref="C85:F89"/>
    <mergeCell ref="G85:J89"/>
    <mergeCell ref="B90:B94"/>
    <mergeCell ref="C90:F94"/>
    <mergeCell ref="G90:J94"/>
    <mergeCell ref="A75:A84"/>
    <mergeCell ref="B75:B79"/>
    <mergeCell ref="C75:F79"/>
    <mergeCell ref="G75:J79"/>
    <mergeCell ref="B80:B84"/>
    <mergeCell ref="C80:F84"/>
    <mergeCell ref="G80:J84"/>
    <mergeCell ref="A65:A74"/>
    <mergeCell ref="B65:B69"/>
    <mergeCell ref="C65:F69"/>
    <mergeCell ref="G65:J69"/>
    <mergeCell ref="B70:B74"/>
    <mergeCell ref="C70:F74"/>
    <mergeCell ref="G70:J74"/>
    <mergeCell ref="A55:A64"/>
    <mergeCell ref="B55:B59"/>
    <mergeCell ref="C55:F59"/>
    <mergeCell ref="G55:J59"/>
    <mergeCell ref="B60:B64"/>
    <mergeCell ref="C60:F64"/>
    <mergeCell ref="G60:J64"/>
    <mergeCell ref="A25:A34"/>
    <mergeCell ref="A45:A54"/>
    <mergeCell ref="B45:B49"/>
    <mergeCell ref="C45:F49"/>
    <mergeCell ref="G45:J49"/>
    <mergeCell ref="B50:B54"/>
    <mergeCell ref="C50:F54"/>
    <mergeCell ref="G50:J54"/>
    <mergeCell ref="A35:A44"/>
    <mergeCell ref="B35:B39"/>
    <mergeCell ref="C35:F39"/>
    <mergeCell ref="G35:J39"/>
    <mergeCell ref="B40:B44"/>
    <mergeCell ref="C40:F44"/>
    <mergeCell ref="G40:J44"/>
    <mergeCell ref="B30:B34"/>
    <mergeCell ref="C30:F34"/>
    <mergeCell ref="G30:J34"/>
    <mergeCell ref="L30:L31"/>
    <mergeCell ref="L32:L33"/>
    <mergeCell ref="L34:L35"/>
    <mergeCell ref="L20:L21"/>
    <mergeCell ref="L22:L23"/>
    <mergeCell ref="L24:L25"/>
    <mergeCell ref="B25:B29"/>
    <mergeCell ref="C25:F29"/>
    <mergeCell ref="G25:J29"/>
    <mergeCell ref="L26:L27"/>
    <mergeCell ref="L28:L29"/>
    <mergeCell ref="L14:L15"/>
    <mergeCell ref="A15:A24"/>
    <mergeCell ref="B15:B19"/>
    <mergeCell ref="C15:F19"/>
    <mergeCell ref="G15:J19"/>
    <mergeCell ref="L16:L17"/>
    <mergeCell ref="L18:L19"/>
    <mergeCell ref="B20:B24"/>
    <mergeCell ref="C20:F24"/>
    <mergeCell ref="G20:J24"/>
    <mergeCell ref="B5:B9"/>
    <mergeCell ref="C5:F9"/>
    <mergeCell ref="G5:J9"/>
    <mergeCell ref="L6:L7"/>
    <mergeCell ref="L8:L9"/>
    <mergeCell ref="B10:B14"/>
    <mergeCell ref="C10:F14"/>
    <mergeCell ref="G10:J14"/>
    <mergeCell ref="L10:L11"/>
    <mergeCell ref="L12:L1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38"/>
  <sheetViews>
    <sheetView tabSelected="1" zoomScale="80" zoomScaleNormal="80" zoomScalePageLayoutView="0" workbookViewId="0" topLeftCell="A1">
      <selection activeCell="U35" sqref="U35"/>
    </sheetView>
  </sheetViews>
  <sheetFormatPr defaultColWidth="9.140625" defaultRowHeight="12.75"/>
  <cols>
    <col min="1" max="1" width="23.140625" style="0" customWidth="1"/>
    <col min="2" max="16" width="5.28125" style="0" customWidth="1"/>
    <col min="17" max="17" width="7.421875" style="0" customWidth="1"/>
    <col min="18" max="18" width="5.28125" style="0" customWidth="1"/>
    <col min="19" max="19" width="7.28125" style="0" customWidth="1"/>
    <col min="20" max="20" width="10.421875" style="0" customWidth="1"/>
  </cols>
  <sheetData>
    <row r="1" spans="1:20" ht="38.25" customHeight="1">
      <c r="A1" s="107" t="s">
        <v>111</v>
      </c>
      <c r="B1" s="107"/>
      <c r="C1" s="107"/>
      <c r="D1" s="107"/>
      <c r="E1" s="107"/>
      <c r="F1" s="107"/>
      <c r="G1" s="48"/>
      <c r="H1" s="57" t="s">
        <v>140</v>
      </c>
      <c r="I1" s="48"/>
      <c r="J1" s="48"/>
      <c r="K1" s="48"/>
      <c r="M1" s="48" t="s">
        <v>102</v>
      </c>
      <c r="N1" s="48"/>
      <c r="O1" s="51"/>
      <c r="P1" s="48"/>
      <c r="Q1" s="48"/>
      <c r="R1" s="48"/>
      <c r="S1" s="48"/>
      <c r="T1" s="48"/>
    </row>
    <row r="2" spans="1:20" ht="14.25">
      <c r="A2" s="55" t="s">
        <v>112</v>
      </c>
      <c r="B2" s="49"/>
      <c r="C2" s="49"/>
      <c r="D2" s="49"/>
      <c r="E2" s="49"/>
      <c r="F2" s="49"/>
      <c r="G2" s="49"/>
      <c r="H2" s="49"/>
      <c r="I2" s="49"/>
      <c r="J2" s="49"/>
      <c r="K2" s="49"/>
      <c r="L2" s="105" t="s">
        <v>103</v>
      </c>
      <c r="M2" s="105"/>
      <c r="N2" s="105"/>
      <c r="O2" s="49">
        <v>9.08</v>
      </c>
      <c r="P2" s="49" t="s">
        <v>104</v>
      </c>
      <c r="Q2" s="49"/>
      <c r="R2" s="49"/>
      <c r="S2" s="49"/>
      <c r="T2" s="49"/>
    </row>
    <row r="3" spans="1:20" ht="14.25">
      <c r="A3" s="48"/>
      <c r="B3" s="48"/>
      <c r="C3" s="48"/>
      <c r="D3" s="48"/>
      <c r="E3" s="48"/>
      <c r="F3" s="48"/>
      <c r="G3" s="48"/>
      <c r="H3" s="48"/>
      <c r="I3" s="48"/>
      <c r="J3" s="48"/>
      <c r="K3" s="48"/>
      <c r="L3" s="48"/>
      <c r="M3" s="48"/>
      <c r="N3" s="106">
        <v>0.000908</v>
      </c>
      <c r="O3" s="106"/>
      <c r="P3" s="48" t="s">
        <v>105</v>
      </c>
      <c r="Q3" s="48"/>
      <c r="R3" s="48"/>
      <c r="S3" s="48"/>
      <c r="T3" s="48"/>
    </row>
    <row r="4" spans="1:20" ht="12.75">
      <c r="A4" s="50"/>
      <c r="B4" s="50" t="s">
        <v>106</v>
      </c>
      <c r="C4" s="50"/>
      <c r="D4" s="50"/>
      <c r="E4" s="50"/>
      <c r="F4" s="50"/>
      <c r="G4" s="50"/>
      <c r="H4" s="50"/>
      <c r="I4" s="50"/>
      <c r="J4" s="50"/>
      <c r="K4" s="50"/>
      <c r="L4" s="50"/>
      <c r="M4" s="50"/>
      <c r="N4" s="50"/>
      <c r="O4" s="50"/>
      <c r="P4" s="50"/>
      <c r="Q4" s="51"/>
      <c r="R4" s="50"/>
      <c r="S4" s="50"/>
      <c r="T4" s="50"/>
    </row>
    <row r="5" spans="1:20" ht="12.75">
      <c r="A5" s="52" t="s">
        <v>107</v>
      </c>
      <c r="B5" s="53">
        <v>1</v>
      </c>
      <c r="C5" s="53">
        <v>2</v>
      </c>
      <c r="D5" s="53">
        <v>3</v>
      </c>
      <c r="E5" s="53">
        <v>4</v>
      </c>
      <c r="F5" s="53">
        <v>5</v>
      </c>
      <c r="G5" s="53">
        <v>6</v>
      </c>
      <c r="H5" s="53">
        <v>7</v>
      </c>
      <c r="I5" s="53">
        <v>8</v>
      </c>
      <c r="J5" s="53">
        <v>9</v>
      </c>
      <c r="K5" s="53">
        <v>10</v>
      </c>
      <c r="L5" s="53">
        <v>11</v>
      </c>
      <c r="M5" s="53">
        <v>12</v>
      </c>
      <c r="N5" s="53">
        <v>13</v>
      </c>
      <c r="O5" s="53">
        <v>14</v>
      </c>
      <c r="P5" s="53">
        <v>15</v>
      </c>
      <c r="Q5" s="54"/>
      <c r="R5" s="53" t="s">
        <v>108</v>
      </c>
      <c r="S5" s="53" t="s">
        <v>109</v>
      </c>
      <c r="T5" s="53" t="s">
        <v>110</v>
      </c>
    </row>
    <row r="6" spans="1:20" ht="12.75">
      <c r="A6" s="61" t="s">
        <v>113</v>
      </c>
      <c r="B6" s="61"/>
      <c r="C6" s="61">
        <v>1</v>
      </c>
      <c r="D6" s="61"/>
      <c r="E6" s="61"/>
      <c r="F6" s="61"/>
      <c r="G6" s="61">
        <v>3</v>
      </c>
      <c r="H6" s="61"/>
      <c r="I6" s="61">
        <v>1</v>
      </c>
      <c r="J6" s="61"/>
      <c r="K6" s="61"/>
      <c r="L6" s="61"/>
      <c r="M6" s="61"/>
      <c r="N6" s="61"/>
      <c r="O6" s="61"/>
      <c r="P6" s="61"/>
      <c r="Q6" s="61"/>
      <c r="R6" s="62">
        <f>SUM(B6:P6)</f>
        <v>5</v>
      </c>
      <c r="S6" s="63">
        <f>R6/15</f>
        <v>0.3333333333333333</v>
      </c>
      <c r="T6" s="64">
        <f>S6/0.000908</f>
        <v>367.1071953010279</v>
      </c>
    </row>
    <row r="7" spans="1:20" ht="12.75">
      <c r="A7" t="s">
        <v>114</v>
      </c>
      <c r="I7">
        <v>1</v>
      </c>
      <c r="R7" s="58">
        <f aca="true" t="shared" si="0" ref="R7:R32">SUM(B7:P7)</f>
        <v>1</v>
      </c>
      <c r="S7" s="59">
        <f aca="true" t="shared" si="1" ref="S7:S32">R7/15</f>
        <v>0.06666666666666667</v>
      </c>
      <c r="T7" s="60">
        <f aca="true" t="shared" si="2" ref="T7:T32">S7/0.000908</f>
        <v>73.42143906020559</v>
      </c>
    </row>
    <row r="8" spans="1:20" ht="12.75">
      <c r="A8" t="s">
        <v>115</v>
      </c>
      <c r="B8">
        <v>9</v>
      </c>
      <c r="C8">
        <v>8</v>
      </c>
      <c r="D8">
        <v>3</v>
      </c>
      <c r="E8">
        <v>12</v>
      </c>
      <c r="F8">
        <v>20</v>
      </c>
      <c r="G8">
        <v>18</v>
      </c>
      <c r="H8">
        <v>27</v>
      </c>
      <c r="I8">
        <v>18</v>
      </c>
      <c r="J8">
        <v>2</v>
      </c>
      <c r="K8">
        <v>3</v>
      </c>
      <c r="L8">
        <v>8</v>
      </c>
      <c r="M8">
        <v>45</v>
      </c>
      <c r="N8">
        <v>21</v>
      </c>
      <c r="O8">
        <v>25</v>
      </c>
      <c r="P8">
        <v>10</v>
      </c>
      <c r="R8" s="58">
        <f t="shared" si="0"/>
        <v>229</v>
      </c>
      <c r="S8" s="59">
        <f t="shared" si="1"/>
        <v>15.266666666666667</v>
      </c>
      <c r="T8" s="60">
        <f t="shared" si="2"/>
        <v>16813.50954478708</v>
      </c>
    </row>
    <row r="9" spans="1:20" ht="12.75">
      <c r="A9" t="s">
        <v>116</v>
      </c>
      <c r="B9">
        <v>1</v>
      </c>
      <c r="R9" s="58">
        <f t="shared" si="0"/>
        <v>1</v>
      </c>
      <c r="S9" s="59">
        <f t="shared" si="1"/>
        <v>0.06666666666666667</v>
      </c>
      <c r="T9" s="60">
        <f t="shared" si="2"/>
        <v>73.42143906020559</v>
      </c>
    </row>
    <row r="10" spans="1:20" ht="12.75">
      <c r="A10" t="s">
        <v>117</v>
      </c>
      <c r="I10">
        <v>1</v>
      </c>
      <c r="R10" s="58">
        <f t="shared" si="0"/>
        <v>1</v>
      </c>
      <c r="S10" s="59">
        <f t="shared" si="1"/>
        <v>0.06666666666666667</v>
      </c>
      <c r="T10" s="60">
        <f t="shared" si="2"/>
        <v>73.42143906020559</v>
      </c>
    </row>
    <row r="11" spans="1:20" ht="12.75">
      <c r="A11" t="s">
        <v>118</v>
      </c>
      <c r="O11">
        <v>2</v>
      </c>
      <c r="R11" s="58">
        <f t="shared" si="0"/>
        <v>2</v>
      </c>
      <c r="S11" s="59">
        <f t="shared" si="1"/>
        <v>0.13333333333333333</v>
      </c>
      <c r="T11" s="60">
        <f t="shared" si="2"/>
        <v>146.84287812041117</v>
      </c>
    </row>
    <row r="12" spans="1:20" ht="12.75">
      <c r="A12" t="s">
        <v>119</v>
      </c>
      <c r="I12">
        <v>2</v>
      </c>
      <c r="J12">
        <v>1</v>
      </c>
      <c r="M12">
        <v>1</v>
      </c>
      <c r="O12">
        <v>3</v>
      </c>
      <c r="R12" s="58">
        <f t="shared" si="0"/>
        <v>7</v>
      </c>
      <c r="S12" s="59">
        <f t="shared" si="1"/>
        <v>0.4666666666666667</v>
      </c>
      <c r="T12" s="60">
        <f t="shared" si="2"/>
        <v>513.9500734214391</v>
      </c>
    </row>
    <row r="13" spans="1:20" ht="12.75">
      <c r="A13" t="s">
        <v>120</v>
      </c>
      <c r="M13">
        <v>1</v>
      </c>
      <c r="R13" s="58">
        <f t="shared" si="0"/>
        <v>1</v>
      </c>
      <c r="S13" s="59">
        <f t="shared" si="1"/>
        <v>0.06666666666666667</v>
      </c>
      <c r="T13" s="60">
        <f t="shared" si="2"/>
        <v>73.42143906020559</v>
      </c>
    </row>
    <row r="14" spans="1:20" ht="12.75">
      <c r="A14" t="s">
        <v>121</v>
      </c>
      <c r="E14">
        <v>1</v>
      </c>
      <c r="R14" s="58">
        <f t="shared" si="0"/>
        <v>1</v>
      </c>
      <c r="S14" s="59">
        <f t="shared" si="1"/>
        <v>0.06666666666666667</v>
      </c>
      <c r="T14" s="60">
        <f t="shared" si="2"/>
        <v>73.42143906020559</v>
      </c>
    </row>
    <row r="15" spans="1:20" ht="12.75">
      <c r="A15" s="61" t="s">
        <v>122</v>
      </c>
      <c r="B15" s="61">
        <v>34</v>
      </c>
      <c r="C15" s="61">
        <v>14</v>
      </c>
      <c r="D15" s="61">
        <v>34</v>
      </c>
      <c r="E15" s="61">
        <v>13</v>
      </c>
      <c r="F15" s="61">
        <v>19</v>
      </c>
      <c r="G15" s="61">
        <v>6</v>
      </c>
      <c r="H15" s="61">
        <v>3</v>
      </c>
      <c r="I15" s="61">
        <v>33</v>
      </c>
      <c r="J15" s="61">
        <v>11</v>
      </c>
      <c r="K15" s="61">
        <v>17</v>
      </c>
      <c r="L15" s="61">
        <v>15</v>
      </c>
      <c r="M15" s="61">
        <v>25</v>
      </c>
      <c r="N15" s="61">
        <v>11</v>
      </c>
      <c r="O15" s="61">
        <v>60</v>
      </c>
      <c r="P15" s="61">
        <v>8</v>
      </c>
      <c r="Q15" s="61"/>
      <c r="R15" s="62">
        <f t="shared" si="0"/>
        <v>303</v>
      </c>
      <c r="S15" s="63">
        <f t="shared" si="1"/>
        <v>20.2</v>
      </c>
      <c r="T15" s="64">
        <f t="shared" si="2"/>
        <v>22246.69603524229</v>
      </c>
    </row>
    <row r="16" spans="1:20" ht="12.75">
      <c r="A16" s="61" t="s">
        <v>123</v>
      </c>
      <c r="B16" s="61">
        <v>12</v>
      </c>
      <c r="C16" s="61">
        <v>6</v>
      </c>
      <c r="D16" s="61">
        <v>14</v>
      </c>
      <c r="E16" s="61">
        <v>11</v>
      </c>
      <c r="F16" s="61">
        <v>16</v>
      </c>
      <c r="G16" s="61">
        <v>13</v>
      </c>
      <c r="H16" s="61">
        <v>27</v>
      </c>
      <c r="I16" s="61">
        <v>13</v>
      </c>
      <c r="J16" s="61">
        <v>13</v>
      </c>
      <c r="K16" s="61">
        <v>13</v>
      </c>
      <c r="L16" s="61">
        <v>13</v>
      </c>
      <c r="M16" s="61">
        <v>38</v>
      </c>
      <c r="N16" s="61">
        <v>30</v>
      </c>
      <c r="O16" s="61">
        <v>38</v>
      </c>
      <c r="P16" s="61">
        <v>12</v>
      </c>
      <c r="Q16" s="61"/>
      <c r="R16" s="62">
        <f t="shared" si="0"/>
        <v>269</v>
      </c>
      <c r="S16" s="63">
        <f t="shared" si="1"/>
        <v>17.933333333333334</v>
      </c>
      <c r="T16" s="64">
        <f t="shared" si="2"/>
        <v>19750.367107195303</v>
      </c>
    </row>
    <row r="17" spans="1:20" ht="12.75">
      <c r="A17" s="61" t="s">
        <v>124</v>
      </c>
      <c r="B17" s="61">
        <v>3</v>
      </c>
      <c r="C17" s="61">
        <v>2</v>
      </c>
      <c r="D17" s="61">
        <v>4</v>
      </c>
      <c r="E17" s="61">
        <v>5</v>
      </c>
      <c r="F17" s="61">
        <v>4</v>
      </c>
      <c r="G17" s="61">
        <v>10</v>
      </c>
      <c r="H17" s="61">
        <v>4</v>
      </c>
      <c r="I17" s="61">
        <v>4</v>
      </c>
      <c r="J17" s="61">
        <v>2</v>
      </c>
      <c r="K17" s="61">
        <v>4</v>
      </c>
      <c r="L17" s="61">
        <v>5</v>
      </c>
      <c r="M17" s="61">
        <v>37</v>
      </c>
      <c r="N17" s="61">
        <v>7</v>
      </c>
      <c r="O17" s="61">
        <v>13</v>
      </c>
      <c r="P17" s="61">
        <v>10</v>
      </c>
      <c r="Q17" s="61"/>
      <c r="R17" s="62">
        <f t="shared" si="0"/>
        <v>114</v>
      </c>
      <c r="S17" s="63">
        <f t="shared" si="1"/>
        <v>7.6</v>
      </c>
      <c r="T17" s="64">
        <f t="shared" si="2"/>
        <v>8370.044052863435</v>
      </c>
    </row>
    <row r="18" spans="1:20" ht="12.75">
      <c r="A18" t="s">
        <v>125</v>
      </c>
      <c r="B18">
        <v>25</v>
      </c>
      <c r="C18">
        <v>8</v>
      </c>
      <c r="D18">
        <v>5</v>
      </c>
      <c r="E18">
        <v>23</v>
      </c>
      <c r="F18">
        <v>48</v>
      </c>
      <c r="G18">
        <v>39</v>
      </c>
      <c r="H18">
        <v>25</v>
      </c>
      <c r="I18">
        <v>22</v>
      </c>
      <c r="J18">
        <v>9</v>
      </c>
      <c r="K18">
        <v>11</v>
      </c>
      <c r="L18">
        <v>11</v>
      </c>
      <c r="M18">
        <v>47</v>
      </c>
      <c r="N18">
        <v>15</v>
      </c>
      <c r="O18">
        <v>42</v>
      </c>
      <c r="P18">
        <v>12</v>
      </c>
      <c r="R18" s="58">
        <f t="shared" si="0"/>
        <v>342</v>
      </c>
      <c r="S18" s="59">
        <f t="shared" si="1"/>
        <v>22.8</v>
      </c>
      <c r="T18" s="60">
        <f t="shared" si="2"/>
        <v>25110.13215859031</v>
      </c>
    </row>
    <row r="19" spans="1:20" ht="12.75">
      <c r="A19" t="s">
        <v>126</v>
      </c>
      <c r="I19">
        <v>3</v>
      </c>
      <c r="K19">
        <v>2</v>
      </c>
      <c r="L19">
        <v>1</v>
      </c>
      <c r="M19">
        <v>10</v>
      </c>
      <c r="N19">
        <v>3</v>
      </c>
      <c r="O19">
        <v>3</v>
      </c>
      <c r="P19">
        <v>1</v>
      </c>
      <c r="R19" s="58">
        <f t="shared" si="0"/>
        <v>23</v>
      </c>
      <c r="S19" s="59">
        <f t="shared" si="1"/>
        <v>1.5333333333333334</v>
      </c>
      <c r="T19" s="60">
        <f t="shared" si="2"/>
        <v>1688.6930983847285</v>
      </c>
    </row>
    <row r="20" spans="1:20" ht="12.75">
      <c r="A20" t="s">
        <v>127</v>
      </c>
      <c r="E20">
        <v>1</v>
      </c>
      <c r="G20">
        <v>1</v>
      </c>
      <c r="R20" s="58">
        <f t="shared" si="0"/>
        <v>2</v>
      </c>
      <c r="S20" s="59">
        <f t="shared" si="1"/>
        <v>0.13333333333333333</v>
      </c>
      <c r="T20" s="60">
        <f t="shared" si="2"/>
        <v>146.84287812041117</v>
      </c>
    </row>
    <row r="21" spans="1:20" ht="12.75">
      <c r="A21" t="s">
        <v>128</v>
      </c>
      <c r="E21">
        <v>2</v>
      </c>
      <c r="F21">
        <v>1</v>
      </c>
      <c r="G21">
        <v>1</v>
      </c>
      <c r="H21">
        <v>1</v>
      </c>
      <c r="I21">
        <v>2</v>
      </c>
      <c r="J21">
        <v>2</v>
      </c>
      <c r="L21">
        <v>2</v>
      </c>
      <c r="M21">
        <v>2</v>
      </c>
      <c r="N21">
        <v>1</v>
      </c>
      <c r="O21">
        <v>1</v>
      </c>
      <c r="P21">
        <v>3</v>
      </c>
      <c r="R21" s="58">
        <f t="shared" si="0"/>
        <v>18</v>
      </c>
      <c r="S21" s="59">
        <f t="shared" si="1"/>
        <v>1.2</v>
      </c>
      <c r="T21" s="60">
        <f t="shared" si="2"/>
        <v>1321.5859030837005</v>
      </c>
    </row>
    <row r="22" spans="1:20" ht="12.75">
      <c r="A22" t="s">
        <v>129</v>
      </c>
      <c r="B22">
        <v>8</v>
      </c>
      <c r="D22">
        <v>2</v>
      </c>
      <c r="E22">
        <v>10</v>
      </c>
      <c r="F22">
        <v>9</v>
      </c>
      <c r="G22">
        <v>10</v>
      </c>
      <c r="H22">
        <v>4</v>
      </c>
      <c r="I22">
        <v>9</v>
      </c>
      <c r="J22">
        <v>9</v>
      </c>
      <c r="K22">
        <v>11</v>
      </c>
      <c r="L22">
        <v>18</v>
      </c>
      <c r="M22">
        <v>8</v>
      </c>
      <c r="N22">
        <v>8</v>
      </c>
      <c r="O22">
        <v>20</v>
      </c>
      <c r="P22">
        <v>6</v>
      </c>
      <c r="R22" s="58">
        <f t="shared" si="0"/>
        <v>132</v>
      </c>
      <c r="S22" s="59">
        <f t="shared" si="1"/>
        <v>8.8</v>
      </c>
      <c r="T22" s="60">
        <f t="shared" si="2"/>
        <v>9691.629955947137</v>
      </c>
    </row>
    <row r="23" spans="1:20" ht="12.75">
      <c r="A23" s="61" t="s">
        <v>130</v>
      </c>
      <c r="B23" s="61">
        <v>8</v>
      </c>
      <c r="C23" s="61">
        <v>7</v>
      </c>
      <c r="D23" s="61">
        <v>7</v>
      </c>
      <c r="E23" s="61">
        <v>30</v>
      </c>
      <c r="F23" s="61">
        <v>6</v>
      </c>
      <c r="G23" s="61">
        <v>15</v>
      </c>
      <c r="H23" s="61">
        <v>13</v>
      </c>
      <c r="I23" s="61">
        <v>15</v>
      </c>
      <c r="J23" s="61">
        <v>8</v>
      </c>
      <c r="K23" s="61">
        <v>4</v>
      </c>
      <c r="L23" s="61">
        <v>4</v>
      </c>
      <c r="M23" s="61">
        <v>12</v>
      </c>
      <c r="N23" s="61">
        <v>5</v>
      </c>
      <c r="O23" s="61">
        <v>4</v>
      </c>
      <c r="P23" s="61">
        <v>7</v>
      </c>
      <c r="Q23" s="61"/>
      <c r="R23" s="62">
        <f t="shared" si="0"/>
        <v>145</v>
      </c>
      <c r="S23" s="63">
        <f t="shared" si="1"/>
        <v>9.666666666666666</v>
      </c>
      <c r="T23" s="64">
        <f t="shared" si="2"/>
        <v>10646.108663729809</v>
      </c>
    </row>
    <row r="24" spans="1:20" ht="12.75">
      <c r="A24" t="s">
        <v>131</v>
      </c>
      <c r="M24">
        <v>1</v>
      </c>
      <c r="N24">
        <v>2</v>
      </c>
      <c r="R24" s="58">
        <f t="shared" si="0"/>
        <v>3</v>
      </c>
      <c r="S24" s="59">
        <f t="shared" si="1"/>
        <v>0.2</v>
      </c>
      <c r="T24" s="60">
        <f t="shared" si="2"/>
        <v>220.26431718061676</v>
      </c>
    </row>
    <row r="25" spans="1:20" ht="12.75">
      <c r="A25" s="61" t="s">
        <v>132</v>
      </c>
      <c r="B25" s="61">
        <v>2</v>
      </c>
      <c r="C25" s="61"/>
      <c r="D25" s="61">
        <v>1</v>
      </c>
      <c r="E25" s="61">
        <v>3</v>
      </c>
      <c r="F25" s="61">
        <v>1</v>
      </c>
      <c r="G25" s="61">
        <v>1</v>
      </c>
      <c r="H25" s="61">
        <v>3</v>
      </c>
      <c r="I25" s="61">
        <v>3</v>
      </c>
      <c r="J25" s="61"/>
      <c r="K25" s="61"/>
      <c r="L25" s="61"/>
      <c r="M25" s="61">
        <v>1</v>
      </c>
      <c r="N25" s="61"/>
      <c r="O25" s="61">
        <v>1</v>
      </c>
      <c r="P25" s="61"/>
      <c r="Q25" s="61"/>
      <c r="R25" s="62">
        <f t="shared" si="0"/>
        <v>16</v>
      </c>
      <c r="S25" s="63">
        <f t="shared" si="1"/>
        <v>1.0666666666666667</v>
      </c>
      <c r="T25" s="64">
        <f t="shared" si="2"/>
        <v>1174.7430249632894</v>
      </c>
    </row>
    <row r="26" spans="1:20" ht="12.75">
      <c r="A26" t="s">
        <v>133</v>
      </c>
      <c r="B26">
        <v>1</v>
      </c>
      <c r="C26">
        <v>2</v>
      </c>
      <c r="E26">
        <v>2</v>
      </c>
      <c r="F26">
        <v>4</v>
      </c>
      <c r="G26">
        <v>2</v>
      </c>
      <c r="H26">
        <v>1</v>
      </c>
      <c r="I26">
        <v>2</v>
      </c>
      <c r="L26">
        <v>1</v>
      </c>
      <c r="R26" s="58">
        <f t="shared" si="0"/>
        <v>15</v>
      </c>
      <c r="S26" s="59">
        <f t="shared" si="1"/>
        <v>1</v>
      </c>
      <c r="T26" s="60">
        <f t="shared" si="2"/>
        <v>1101.3215859030838</v>
      </c>
    </row>
    <row r="27" spans="1:20" ht="12.75">
      <c r="A27" t="s">
        <v>134</v>
      </c>
      <c r="M27">
        <v>1</v>
      </c>
      <c r="R27" s="58">
        <f t="shared" si="0"/>
        <v>1</v>
      </c>
      <c r="S27" s="59">
        <f t="shared" si="1"/>
        <v>0.06666666666666667</v>
      </c>
      <c r="T27" s="60">
        <f t="shared" si="2"/>
        <v>73.42143906020559</v>
      </c>
    </row>
    <row r="28" spans="1:20" ht="12.75">
      <c r="A28" t="s">
        <v>135</v>
      </c>
      <c r="I28">
        <v>1</v>
      </c>
      <c r="M28">
        <v>1</v>
      </c>
      <c r="N28">
        <v>1</v>
      </c>
      <c r="R28" s="58">
        <f t="shared" si="0"/>
        <v>3</v>
      </c>
      <c r="S28" s="59">
        <f t="shared" si="1"/>
        <v>0.2</v>
      </c>
      <c r="T28" s="60">
        <f t="shared" si="2"/>
        <v>220.26431718061676</v>
      </c>
    </row>
    <row r="29" spans="1:20" ht="12.75">
      <c r="A29" t="s">
        <v>136</v>
      </c>
      <c r="D29">
        <v>1</v>
      </c>
      <c r="F29">
        <v>1</v>
      </c>
      <c r="R29" s="58">
        <f t="shared" si="0"/>
        <v>2</v>
      </c>
      <c r="S29" s="59">
        <f t="shared" si="1"/>
        <v>0.13333333333333333</v>
      </c>
      <c r="T29" s="60">
        <f t="shared" si="2"/>
        <v>146.84287812041117</v>
      </c>
    </row>
    <row r="30" spans="1:20" ht="12.75">
      <c r="A30" t="s">
        <v>137</v>
      </c>
      <c r="B30">
        <v>1</v>
      </c>
      <c r="F30">
        <v>5</v>
      </c>
      <c r="G30">
        <v>2</v>
      </c>
      <c r="H30">
        <v>1</v>
      </c>
      <c r="J30">
        <v>1</v>
      </c>
      <c r="K30">
        <v>2</v>
      </c>
      <c r="L30">
        <v>5</v>
      </c>
      <c r="M30">
        <v>4</v>
      </c>
      <c r="N30">
        <v>1</v>
      </c>
      <c r="O30">
        <v>4</v>
      </c>
      <c r="P30">
        <v>3</v>
      </c>
      <c r="R30" s="58">
        <f t="shared" si="0"/>
        <v>29</v>
      </c>
      <c r="S30" s="59">
        <f t="shared" si="1"/>
        <v>1.9333333333333333</v>
      </c>
      <c r="T30" s="60">
        <f t="shared" si="2"/>
        <v>2129.221732745962</v>
      </c>
    </row>
    <row r="31" spans="1:20" ht="12.75">
      <c r="A31" t="s">
        <v>138</v>
      </c>
      <c r="J31">
        <v>1</v>
      </c>
      <c r="M31">
        <v>1</v>
      </c>
      <c r="R31" s="58">
        <f t="shared" si="0"/>
        <v>2</v>
      </c>
      <c r="S31" s="59">
        <f t="shared" si="1"/>
        <v>0.13333333333333333</v>
      </c>
      <c r="T31" s="60">
        <f t="shared" si="2"/>
        <v>146.84287812041117</v>
      </c>
    </row>
    <row r="32" spans="1:20" ht="12.75">
      <c r="A32" t="s">
        <v>139</v>
      </c>
      <c r="L32">
        <v>1</v>
      </c>
      <c r="R32" s="58">
        <f t="shared" si="0"/>
        <v>1</v>
      </c>
      <c r="S32" s="59">
        <f t="shared" si="1"/>
        <v>0.06666666666666667</v>
      </c>
      <c r="T32" s="60">
        <f t="shared" si="2"/>
        <v>73.42143906020559</v>
      </c>
    </row>
    <row r="34" spans="20:21" ht="12.75">
      <c r="T34" s="60">
        <f>SUM(T6:T32)</f>
        <v>122466.96035242292</v>
      </c>
      <c r="U34" t="s">
        <v>189</v>
      </c>
    </row>
    <row r="35" spans="20:21" ht="12.75">
      <c r="T35" s="60">
        <f>SUM(T7:T14,T18:T22,T24,T26:T32)</f>
        <v>59911.89427312777</v>
      </c>
      <c r="U35" t="s">
        <v>190</v>
      </c>
    </row>
    <row r="38" spans="1:20" ht="44.25" customHeight="1">
      <c r="A38" s="108" t="s">
        <v>191</v>
      </c>
      <c r="B38" s="108"/>
      <c r="C38" s="108"/>
      <c r="D38" s="108"/>
      <c r="E38" s="108"/>
      <c r="F38" s="108"/>
      <c r="G38" s="108"/>
      <c r="H38" s="108"/>
      <c r="I38" s="108"/>
      <c r="J38" s="108"/>
      <c r="K38" s="108"/>
      <c r="L38" s="108"/>
      <c r="M38" s="108"/>
      <c r="N38" s="108"/>
      <c r="O38" s="108"/>
      <c r="P38" s="108"/>
      <c r="Q38" s="108"/>
      <c r="R38" s="108"/>
      <c r="S38" s="108"/>
      <c r="T38" s="108"/>
    </row>
  </sheetData>
  <sheetProtection/>
  <mergeCells count="4">
    <mergeCell ref="L2:N2"/>
    <mergeCell ref="N3:O3"/>
    <mergeCell ref="A1:F1"/>
    <mergeCell ref="A38:T3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66"/>
  <sheetViews>
    <sheetView zoomScale="80" zoomScaleNormal="80" zoomScalePageLayoutView="0" workbookViewId="0" topLeftCell="A1">
      <selection activeCell="A1" sqref="A1:F1"/>
    </sheetView>
  </sheetViews>
  <sheetFormatPr defaultColWidth="9.140625" defaultRowHeight="12.75"/>
  <cols>
    <col min="1" max="1" width="23.140625" style="0" customWidth="1"/>
    <col min="2" max="16" width="5.28125" style="0" customWidth="1"/>
    <col min="17" max="17" width="7.421875" style="0" customWidth="1"/>
    <col min="18" max="18" width="5.28125" style="0" customWidth="1"/>
    <col min="19" max="19" width="7.28125" style="0" customWidth="1"/>
    <col min="20" max="20" width="10.421875" style="0" customWidth="1"/>
  </cols>
  <sheetData>
    <row r="1" spans="1:20" ht="12.75">
      <c r="A1" s="107" t="s">
        <v>111</v>
      </c>
      <c r="B1" s="107"/>
      <c r="C1" s="107"/>
      <c r="D1" s="107"/>
      <c r="E1" s="107"/>
      <c r="F1" s="107"/>
      <c r="G1" s="48"/>
      <c r="H1" s="56" t="s">
        <v>141</v>
      </c>
      <c r="I1" s="48"/>
      <c r="J1" s="48"/>
      <c r="K1" s="48"/>
      <c r="M1" s="48" t="s">
        <v>102</v>
      </c>
      <c r="N1" s="48"/>
      <c r="O1" s="51"/>
      <c r="P1" s="48"/>
      <c r="Q1" s="48"/>
      <c r="R1" s="48"/>
      <c r="S1" s="48"/>
      <c r="T1" s="48"/>
    </row>
    <row r="2" spans="1:20" ht="14.25">
      <c r="A2" s="55" t="s">
        <v>112</v>
      </c>
      <c r="B2" s="49"/>
      <c r="C2" s="49"/>
      <c r="D2" s="49"/>
      <c r="E2" s="49"/>
      <c r="F2" s="49"/>
      <c r="G2" s="49"/>
      <c r="H2" s="49"/>
      <c r="I2" s="49"/>
      <c r="J2" s="49"/>
      <c r="K2" s="49"/>
      <c r="L2" s="105" t="s">
        <v>103</v>
      </c>
      <c r="M2" s="105"/>
      <c r="N2" s="105"/>
      <c r="O2" s="49">
        <v>9.08</v>
      </c>
      <c r="P2" s="49" t="s">
        <v>104</v>
      </c>
      <c r="Q2" s="49"/>
      <c r="R2" s="49"/>
      <c r="S2" s="49"/>
      <c r="T2" s="49"/>
    </row>
    <row r="3" spans="1:20" ht="14.25">
      <c r="A3" s="48"/>
      <c r="B3" s="48"/>
      <c r="C3" s="48"/>
      <c r="D3" s="48"/>
      <c r="E3" s="48"/>
      <c r="F3" s="48"/>
      <c r="G3" s="48"/>
      <c r="H3" s="48"/>
      <c r="I3" s="48"/>
      <c r="J3" s="48"/>
      <c r="K3" s="48"/>
      <c r="L3" s="48"/>
      <c r="M3" s="48"/>
      <c r="N3" s="106">
        <v>0.000908</v>
      </c>
      <c r="O3" s="106"/>
      <c r="P3" s="48" t="s">
        <v>105</v>
      </c>
      <c r="Q3" s="48"/>
      <c r="R3" s="48"/>
      <c r="S3" s="48"/>
      <c r="T3" s="48"/>
    </row>
    <row r="4" spans="1:20" ht="12.75">
      <c r="A4" s="50"/>
      <c r="B4" s="50" t="s">
        <v>106</v>
      </c>
      <c r="C4" s="50"/>
      <c r="D4" s="50"/>
      <c r="E4" s="50"/>
      <c r="F4" s="50"/>
      <c r="G4" s="50"/>
      <c r="H4" s="50"/>
      <c r="I4" s="50"/>
      <c r="J4" s="50"/>
      <c r="K4" s="50"/>
      <c r="L4" s="50"/>
      <c r="M4" s="50"/>
      <c r="N4" s="50"/>
      <c r="O4" s="50"/>
      <c r="P4" s="50"/>
      <c r="Q4" s="51"/>
      <c r="R4" s="50"/>
      <c r="S4" s="50"/>
      <c r="T4" s="50"/>
    </row>
    <row r="5" spans="1:20" ht="12.75">
      <c r="A5" s="52" t="s">
        <v>107</v>
      </c>
      <c r="B5" s="53">
        <v>1</v>
      </c>
      <c r="C5" s="53">
        <v>2</v>
      </c>
      <c r="D5" s="53">
        <v>3</v>
      </c>
      <c r="E5" s="53">
        <v>4</v>
      </c>
      <c r="F5" s="53">
        <v>5</v>
      </c>
      <c r="G5" s="53">
        <v>6</v>
      </c>
      <c r="H5" s="53">
        <v>7</v>
      </c>
      <c r="I5" s="53">
        <v>8</v>
      </c>
      <c r="J5" s="53">
        <v>9</v>
      </c>
      <c r="K5" s="53">
        <v>10</v>
      </c>
      <c r="L5" s="53">
        <v>11</v>
      </c>
      <c r="M5" s="53">
        <v>12</v>
      </c>
      <c r="N5" s="53">
        <v>13</v>
      </c>
      <c r="O5" s="53">
        <v>14</v>
      </c>
      <c r="P5" s="53">
        <v>15</v>
      </c>
      <c r="Q5" s="54"/>
      <c r="R5" s="53" t="s">
        <v>108</v>
      </c>
      <c r="S5" s="53" t="s">
        <v>109</v>
      </c>
      <c r="T5" s="53" t="s">
        <v>110</v>
      </c>
    </row>
    <row r="6" spans="1:20" ht="12.75">
      <c r="A6" s="61" t="s">
        <v>113</v>
      </c>
      <c r="B6" s="61">
        <v>1</v>
      </c>
      <c r="C6" s="61"/>
      <c r="D6" s="61"/>
      <c r="E6" s="61"/>
      <c r="F6" s="61"/>
      <c r="G6" s="61">
        <v>1</v>
      </c>
      <c r="H6" s="61"/>
      <c r="I6" s="61"/>
      <c r="J6" s="61"/>
      <c r="K6" s="61"/>
      <c r="L6" s="61"/>
      <c r="M6" s="61"/>
      <c r="N6" s="61"/>
      <c r="O6" s="61"/>
      <c r="P6" s="61"/>
      <c r="Q6" s="61"/>
      <c r="R6" s="62">
        <f>SUM(B6:P6)</f>
        <v>2</v>
      </c>
      <c r="S6" s="63">
        <f>R6/15</f>
        <v>0.13333333333333333</v>
      </c>
      <c r="T6" s="64">
        <f>S6/0.000908</f>
        <v>146.84287812041117</v>
      </c>
    </row>
    <row r="7" spans="1:20" ht="12.75">
      <c r="A7" t="s">
        <v>142</v>
      </c>
      <c r="H7">
        <v>1</v>
      </c>
      <c r="R7" s="65">
        <f aca="true" t="shared" si="0" ref="R7:R60">SUM(B7:P7)</f>
        <v>1</v>
      </c>
      <c r="S7" s="66">
        <f aca="true" t="shared" si="1" ref="S7:S60">R7/15</f>
        <v>0.06666666666666667</v>
      </c>
      <c r="T7" s="67">
        <f aca="true" t="shared" si="2" ref="T7:T60">S7/0.000908</f>
        <v>73.42143906020559</v>
      </c>
    </row>
    <row r="8" spans="1:20" ht="12.75">
      <c r="A8" t="s">
        <v>114</v>
      </c>
      <c r="C8">
        <v>1</v>
      </c>
      <c r="L8">
        <v>1</v>
      </c>
      <c r="P8">
        <v>1</v>
      </c>
      <c r="R8" s="65">
        <f t="shared" si="0"/>
        <v>3</v>
      </c>
      <c r="S8" s="66">
        <f t="shared" si="1"/>
        <v>0.2</v>
      </c>
      <c r="T8" s="67">
        <f t="shared" si="2"/>
        <v>220.26431718061676</v>
      </c>
    </row>
    <row r="9" spans="1:20" ht="12.75">
      <c r="A9" t="s">
        <v>143</v>
      </c>
      <c r="B9">
        <v>1</v>
      </c>
      <c r="C9">
        <v>2</v>
      </c>
      <c r="O9">
        <v>1</v>
      </c>
      <c r="P9">
        <v>1</v>
      </c>
      <c r="R9" s="65">
        <f t="shared" si="0"/>
        <v>5</v>
      </c>
      <c r="S9" s="66">
        <f t="shared" si="1"/>
        <v>0.3333333333333333</v>
      </c>
      <c r="T9" s="67">
        <f t="shared" si="2"/>
        <v>367.1071953010279</v>
      </c>
    </row>
    <row r="10" spans="1:20" ht="12.75">
      <c r="A10" t="s">
        <v>144</v>
      </c>
      <c r="G10">
        <v>1</v>
      </c>
      <c r="I10">
        <v>1</v>
      </c>
      <c r="R10" s="65">
        <f t="shared" si="0"/>
        <v>2</v>
      </c>
      <c r="S10" s="66">
        <f t="shared" si="1"/>
        <v>0.13333333333333333</v>
      </c>
      <c r="T10" s="67">
        <f t="shared" si="2"/>
        <v>146.84287812041117</v>
      </c>
    </row>
    <row r="11" spans="1:20" ht="12.75">
      <c r="A11" t="s">
        <v>145</v>
      </c>
      <c r="F11">
        <v>1</v>
      </c>
      <c r="H11">
        <v>1</v>
      </c>
      <c r="R11" s="65">
        <f t="shared" si="0"/>
        <v>2</v>
      </c>
      <c r="S11" s="66">
        <f t="shared" si="1"/>
        <v>0.13333333333333333</v>
      </c>
      <c r="T11" s="67">
        <f t="shared" si="2"/>
        <v>146.84287812041117</v>
      </c>
    </row>
    <row r="12" spans="1:20" ht="12.75">
      <c r="A12" t="s">
        <v>115</v>
      </c>
      <c r="B12">
        <v>1</v>
      </c>
      <c r="E12">
        <v>1</v>
      </c>
      <c r="G12">
        <v>1</v>
      </c>
      <c r="H12">
        <v>1</v>
      </c>
      <c r="I12">
        <v>3</v>
      </c>
      <c r="J12">
        <v>3</v>
      </c>
      <c r="K12">
        <v>1</v>
      </c>
      <c r="L12">
        <v>6</v>
      </c>
      <c r="M12">
        <v>8</v>
      </c>
      <c r="N12">
        <v>12</v>
      </c>
      <c r="O12">
        <v>3</v>
      </c>
      <c r="P12">
        <v>1</v>
      </c>
      <c r="R12" s="65">
        <f t="shared" si="0"/>
        <v>41</v>
      </c>
      <c r="S12" s="66">
        <f t="shared" si="1"/>
        <v>2.7333333333333334</v>
      </c>
      <c r="T12" s="67">
        <f t="shared" si="2"/>
        <v>3010.279001468429</v>
      </c>
    </row>
    <row r="13" spans="1:20" ht="12.75">
      <c r="A13" t="s">
        <v>146</v>
      </c>
      <c r="I13">
        <v>2</v>
      </c>
      <c r="R13" s="65">
        <f t="shared" si="0"/>
        <v>2</v>
      </c>
      <c r="S13" s="66">
        <f t="shared" si="1"/>
        <v>0.13333333333333333</v>
      </c>
      <c r="T13" s="67">
        <f t="shared" si="2"/>
        <v>146.84287812041117</v>
      </c>
    </row>
    <row r="14" spans="1:20" ht="12.75">
      <c r="A14" t="s">
        <v>147</v>
      </c>
      <c r="G14">
        <v>1</v>
      </c>
      <c r="K14">
        <v>1</v>
      </c>
      <c r="M14">
        <v>1</v>
      </c>
      <c r="R14" s="65">
        <f t="shared" si="0"/>
        <v>3</v>
      </c>
      <c r="S14" s="66">
        <f t="shared" si="1"/>
        <v>0.2</v>
      </c>
      <c r="T14" s="67">
        <f t="shared" si="2"/>
        <v>220.26431718061676</v>
      </c>
    </row>
    <row r="15" spans="1:20" ht="12.75">
      <c r="A15" t="s">
        <v>148</v>
      </c>
      <c r="N15">
        <v>1</v>
      </c>
      <c r="R15" s="65">
        <f t="shared" si="0"/>
        <v>1</v>
      </c>
      <c r="S15" s="66">
        <f t="shared" si="1"/>
        <v>0.06666666666666667</v>
      </c>
      <c r="T15" s="67">
        <f t="shared" si="2"/>
        <v>73.42143906020559</v>
      </c>
    </row>
    <row r="16" spans="1:20" ht="12.75">
      <c r="A16" t="s">
        <v>149</v>
      </c>
      <c r="B16">
        <v>3</v>
      </c>
      <c r="I16">
        <v>1</v>
      </c>
      <c r="R16" s="65">
        <f t="shared" si="0"/>
        <v>4</v>
      </c>
      <c r="S16" s="66">
        <f t="shared" si="1"/>
        <v>0.26666666666666666</v>
      </c>
      <c r="T16" s="67">
        <f t="shared" si="2"/>
        <v>293.68575624082234</v>
      </c>
    </row>
    <row r="17" spans="1:20" ht="12.75">
      <c r="A17" t="s">
        <v>116</v>
      </c>
      <c r="E17">
        <v>1</v>
      </c>
      <c r="F17">
        <v>4</v>
      </c>
      <c r="G17">
        <v>3</v>
      </c>
      <c r="H17">
        <v>2</v>
      </c>
      <c r="I17">
        <v>1</v>
      </c>
      <c r="J17">
        <v>1</v>
      </c>
      <c r="L17">
        <v>2</v>
      </c>
      <c r="M17">
        <v>3</v>
      </c>
      <c r="N17">
        <v>2</v>
      </c>
      <c r="O17">
        <v>4</v>
      </c>
      <c r="P17">
        <v>6</v>
      </c>
      <c r="R17" s="65">
        <f t="shared" si="0"/>
        <v>29</v>
      </c>
      <c r="S17" s="66">
        <f t="shared" si="1"/>
        <v>1.9333333333333333</v>
      </c>
      <c r="T17" s="67">
        <f t="shared" si="2"/>
        <v>2129.221732745962</v>
      </c>
    </row>
    <row r="18" spans="1:20" ht="12.75">
      <c r="A18" t="s">
        <v>117</v>
      </c>
      <c r="I18">
        <v>5</v>
      </c>
      <c r="J18">
        <v>2</v>
      </c>
      <c r="M18">
        <v>2</v>
      </c>
      <c r="R18" s="65">
        <f t="shared" si="0"/>
        <v>9</v>
      </c>
      <c r="S18" s="66">
        <f t="shared" si="1"/>
        <v>0.6</v>
      </c>
      <c r="T18" s="67">
        <f t="shared" si="2"/>
        <v>660.7929515418502</v>
      </c>
    </row>
    <row r="19" spans="1:20" ht="12.75">
      <c r="A19" t="s">
        <v>119</v>
      </c>
      <c r="C19">
        <v>1</v>
      </c>
      <c r="M19">
        <v>3</v>
      </c>
      <c r="P19">
        <v>1</v>
      </c>
      <c r="R19" s="65">
        <f t="shared" si="0"/>
        <v>5</v>
      </c>
      <c r="S19" s="66">
        <f t="shared" si="1"/>
        <v>0.3333333333333333</v>
      </c>
      <c r="T19" s="67">
        <f t="shared" si="2"/>
        <v>367.1071953010279</v>
      </c>
    </row>
    <row r="20" spans="1:20" ht="12.75">
      <c r="A20" t="s">
        <v>150</v>
      </c>
      <c r="B20">
        <v>1</v>
      </c>
      <c r="R20" s="65">
        <f t="shared" si="0"/>
        <v>1</v>
      </c>
      <c r="S20" s="66">
        <f t="shared" si="1"/>
        <v>0.06666666666666667</v>
      </c>
      <c r="T20" s="67">
        <f t="shared" si="2"/>
        <v>73.42143906020559</v>
      </c>
    </row>
    <row r="21" spans="1:20" ht="12.75">
      <c r="A21" t="s">
        <v>151</v>
      </c>
      <c r="L21">
        <v>1</v>
      </c>
      <c r="R21" s="65">
        <f t="shared" si="0"/>
        <v>1</v>
      </c>
      <c r="S21" s="66">
        <f t="shared" si="1"/>
        <v>0.06666666666666667</v>
      </c>
      <c r="T21" s="67">
        <f t="shared" si="2"/>
        <v>73.42143906020559</v>
      </c>
    </row>
    <row r="22" spans="1:20" ht="12.75">
      <c r="A22" t="s">
        <v>152</v>
      </c>
      <c r="I22">
        <v>1</v>
      </c>
      <c r="R22" s="65">
        <f t="shared" si="0"/>
        <v>1</v>
      </c>
      <c r="S22" s="66">
        <f t="shared" si="1"/>
        <v>0.06666666666666667</v>
      </c>
      <c r="T22" s="67">
        <f t="shared" si="2"/>
        <v>73.42143906020559</v>
      </c>
    </row>
    <row r="23" spans="1:20" ht="12.75">
      <c r="A23" t="s">
        <v>153</v>
      </c>
      <c r="I23">
        <v>3</v>
      </c>
      <c r="R23" s="65">
        <f t="shared" si="0"/>
        <v>3</v>
      </c>
      <c r="S23" s="66">
        <f t="shared" si="1"/>
        <v>0.2</v>
      </c>
      <c r="T23" s="67">
        <f t="shared" si="2"/>
        <v>220.26431718061676</v>
      </c>
    </row>
    <row r="24" spans="1:20" ht="12.75">
      <c r="A24" s="61" t="s">
        <v>122</v>
      </c>
      <c r="B24" s="61">
        <v>16</v>
      </c>
      <c r="C24" s="61">
        <v>2</v>
      </c>
      <c r="D24" s="61">
        <v>12</v>
      </c>
      <c r="E24" s="61">
        <v>20</v>
      </c>
      <c r="F24" s="61">
        <v>16</v>
      </c>
      <c r="G24" s="61">
        <v>4</v>
      </c>
      <c r="H24" s="61">
        <v>2</v>
      </c>
      <c r="I24" s="61">
        <v>25</v>
      </c>
      <c r="J24" s="61">
        <v>39</v>
      </c>
      <c r="K24" s="61">
        <v>7</v>
      </c>
      <c r="L24" s="61">
        <v>11</v>
      </c>
      <c r="M24" s="61">
        <v>23</v>
      </c>
      <c r="N24" s="61">
        <v>16</v>
      </c>
      <c r="O24" s="61">
        <v>17</v>
      </c>
      <c r="P24" s="61">
        <v>26</v>
      </c>
      <c r="Q24" s="61"/>
      <c r="R24" s="62">
        <f t="shared" si="0"/>
        <v>236</v>
      </c>
      <c r="S24" s="63">
        <f t="shared" si="1"/>
        <v>15.733333333333333</v>
      </c>
      <c r="T24" s="64">
        <f t="shared" si="2"/>
        <v>17327.459618208515</v>
      </c>
    </row>
    <row r="25" spans="1:20" ht="12.75">
      <c r="A25" s="61" t="s">
        <v>123</v>
      </c>
      <c r="B25" s="61">
        <v>8</v>
      </c>
      <c r="C25" s="61">
        <v>4</v>
      </c>
      <c r="D25" s="61">
        <v>1</v>
      </c>
      <c r="E25" s="61">
        <v>20</v>
      </c>
      <c r="F25" s="61">
        <v>14</v>
      </c>
      <c r="G25" s="61">
        <v>8</v>
      </c>
      <c r="H25" s="61">
        <v>5</v>
      </c>
      <c r="I25" s="61">
        <v>13</v>
      </c>
      <c r="J25" s="61">
        <v>22</v>
      </c>
      <c r="K25" s="61">
        <v>3</v>
      </c>
      <c r="L25" s="61">
        <v>4</v>
      </c>
      <c r="M25" s="61">
        <v>11</v>
      </c>
      <c r="N25" s="61">
        <v>8</v>
      </c>
      <c r="O25" s="61">
        <v>4</v>
      </c>
      <c r="P25" s="61">
        <v>10</v>
      </c>
      <c r="Q25" s="61"/>
      <c r="R25" s="62">
        <f t="shared" si="0"/>
        <v>135</v>
      </c>
      <c r="S25" s="63">
        <f t="shared" si="1"/>
        <v>9</v>
      </c>
      <c r="T25" s="64">
        <f t="shared" si="2"/>
        <v>9911.894273127753</v>
      </c>
    </row>
    <row r="26" spans="1:20" ht="12.75">
      <c r="A26" t="s">
        <v>154</v>
      </c>
      <c r="G26">
        <v>1</v>
      </c>
      <c r="M26">
        <v>1</v>
      </c>
      <c r="P26">
        <v>2</v>
      </c>
      <c r="R26" s="65">
        <f t="shared" si="0"/>
        <v>4</v>
      </c>
      <c r="S26" s="66">
        <f t="shared" si="1"/>
        <v>0.26666666666666666</v>
      </c>
      <c r="T26" s="67">
        <f t="shared" si="2"/>
        <v>293.68575624082234</v>
      </c>
    </row>
    <row r="27" spans="1:20" ht="12.75">
      <c r="A27" t="s">
        <v>155</v>
      </c>
      <c r="F27">
        <v>2</v>
      </c>
      <c r="N27">
        <v>1</v>
      </c>
      <c r="R27" s="65">
        <f t="shared" si="0"/>
        <v>3</v>
      </c>
      <c r="S27" s="66">
        <f t="shared" si="1"/>
        <v>0.2</v>
      </c>
      <c r="T27" s="67">
        <f t="shared" si="2"/>
        <v>220.26431718061676</v>
      </c>
    </row>
    <row r="28" spans="1:20" ht="12.75">
      <c r="A28" s="61" t="s">
        <v>124</v>
      </c>
      <c r="B28" s="61">
        <v>3</v>
      </c>
      <c r="C28" s="61">
        <v>3</v>
      </c>
      <c r="D28" s="61">
        <v>2</v>
      </c>
      <c r="E28" s="61">
        <v>10</v>
      </c>
      <c r="F28" s="61">
        <v>12</v>
      </c>
      <c r="G28" s="61">
        <v>15</v>
      </c>
      <c r="H28" s="61">
        <v>3</v>
      </c>
      <c r="I28" s="61">
        <v>11</v>
      </c>
      <c r="J28" s="61">
        <v>3</v>
      </c>
      <c r="K28" s="61">
        <v>3</v>
      </c>
      <c r="L28" s="61">
        <v>3</v>
      </c>
      <c r="M28" s="61">
        <v>16</v>
      </c>
      <c r="N28" s="61"/>
      <c r="O28" s="61">
        <v>8</v>
      </c>
      <c r="P28" s="61">
        <v>7</v>
      </c>
      <c r="Q28" s="61"/>
      <c r="R28" s="62">
        <f t="shared" si="0"/>
        <v>99</v>
      </c>
      <c r="S28" s="63">
        <f t="shared" si="1"/>
        <v>6.6</v>
      </c>
      <c r="T28" s="64">
        <f t="shared" si="2"/>
        <v>7268.722466960352</v>
      </c>
    </row>
    <row r="29" spans="1:20" ht="12.75">
      <c r="A29" t="s">
        <v>156</v>
      </c>
      <c r="E29">
        <v>1</v>
      </c>
      <c r="I29">
        <v>8</v>
      </c>
      <c r="J29">
        <v>3</v>
      </c>
      <c r="M29">
        <v>5</v>
      </c>
      <c r="O29">
        <v>16</v>
      </c>
      <c r="R29" s="65">
        <f t="shared" si="0"/>
        <v>33</v>
      </c>
      <c r="S29" s="66">
        <f t="shared" si="1"/>
        <v>2.2</v>
      </c>
      <c r="T29" s="67">
        <f t="shared" si="2"/>
        <v>2422.9074889867843</v>
      </c>
    </row>
    <row r="30" spans="1:20" ht="12.75">
      <c r="A30" t="s">
        <v>157</v>
      </c>
      <c r="J30">
        <v>1</v>
      </c>
      <c r="R30" s="65">
        <f t="shared" si="0"/>
        <v>1</v>
      </c>
      <c r="S30" s="66">
        <f t="shared" si="1"/>
        <v>0.06666666666666667</v>
      </c>
      <c r="T30" s="67">
        <f t="shared" si="2"/>
        <v>73.42143906020559</v>
      </c>
    </row>
    <row r="31" spans="1:20" ht="12.75">
      <c r="A31" t="s">
        <v>158</v>
      </c>
      <c r="H31">
        <v>1</v>
      </c>
      <c r="R31" s="65">
        <f t="shared" si="0"/>
        <v>1</v>
      </c>
      <c r="S31" s="66">
        <f t="shared" si="1"/>
        <v>0.06666666666666667</v>
      </c>
      <c r="T31" s="67">
        <f t="shared" si="2"/>
        <v>73.42143906020559</v>
      </c>
    </row>
    <row r="32" spans="1:20" ht="12.75">
      <c r="A32" t="s">
        <v>125</v>
      </c>
      <c r="B32">
        <v>81</v>
      </c>
      <c r="C32">
        <v>27</v>
      </c>
      <c r="D32">
        <v>8</v>
      </c>
      <c r="E32">
        <v>85</v>
      </c>
      <c r="F32">
        <v>59</v>
      </c>
      <c r="G32">
        <v>88</v>
      </c>
      <c r="H32">
        <v>54</v>
      </c>
      <c r="I32">
        <v>41</v>
      </c>
      <c r="J32">
        <v>62</v>
      </c>
      <c r="K32">
        <v>37</v>
      </c>
      <c r="L32">
        <v>55</v>
      </c>
      <c r="M32">
        <v>99</v>
      </c>
      <c r="N32">
        <v>106</v>
      </c>
      <c r="O32">
        <v>61</v>
      </c>
      <c r="P32">
        <v>18</v>
      </c>
      <c r="R32" s="65">
        <f t="shared" si="0"/>
        <v>881</v>
      </c>
      <c r="S32" s="66">
        <f t="shared" si="1"/>
        <v>58.733333333333334</v>
      </c>
      <c r="T32" s="67">
        <f t="shared" si="2"/>
        <v>64684.28781204112</v>
      </c>
    </row>
    <row r="33" spans="1:20" ht="12.75">
      <c r="A33" t="s">
        <v>126</v>
      </c>
      <c r="E33">
        <v>1</v>
      </c>
      <c r="K33">
        <v>1</v>
      </c>
      <c r="L33">
        <v>1</v>
      </c>
      <c r="M33">
        <v>1</v>
      </c>
      <c r="N33">
        <v>2</v>
      </c>
      <c r="O33">
        <v>1</v>
      </c>
      <c r="R33" s="65">
        <f t="shared" si="0"/>
        <v>7</v>
      </c>
      <c r="S33" s="66">
        <f t="shared" si="1"/>
        <v>0.4666666666666667</v>
      </c>
      <c r="T33" s="67">
        <f t="shared" si="2"/>
        <v>513.9500734214391</v>
      </c>
    </row>
    <row r="34" spans="1:20" ht="12.75">
      <c r="A34" t="s">
        <v>159</v>
      </c>
      <c r="I34">
        <v>1</v>
      </c>
      <c r="R34" s="65">
        <f t="shared" si="0"/>
        <v>1</v>
      </c>
      <c r="S34" s="66">
        <f t="shared" si="1"/>
        <v>0.06666666666666667</v>
      </c>
      <c r="T34" s="67">
        <f t="shared" si="2"/>
        <v>73.42143906020559</v>
      </c>
    </row>
    <row r="35" spans="1:20" ht="12.75">
      <c r="A35" t="s">
        <v>127</v>
      </c>
      <c r="C35">
        <v>2</v>
      </c>
      <c r="E35">
        <v>1</v>
      </c>
      <c r="G35">
        <v>1</v>
      </c>
      <c r="H35">
        <v>1</v>
      </c>
      <c r="N35">
        <v>1</v>
      </c>
      <c r="P35">
        <v>2</v>
      </c>
      <c r="R35" s="65">
        <f t="shared" si="0"/>
        <v>8</v>
      </c>
      <c r="S35" s="66">
        <f t="shared" si="1"/>
        <v>0.5333333333333333</v>
      </c>
      <c r="T35" s="67">
        <f t="shared" si="2"/>
        <v>587.3715124816447</v>
      </c>
    </row>
    <row r="36" spans="1:20" ht="12.75">
      <c r="A36" t="s">
        <v>160</v>
      </c>
      <c r="B36">
        <v>1</v>
      </c>
      <c r="R36" s="65">
        <f t="shared" si="0"/>
        <v>1</v>
      </c>
      <c r="S36" s="66">
        <f t="shared" si="1"/>
        <v>0.06666666666666667</v>
      </c>
      <c r="T36" s="67">
        <f t="shared" si="2"/>
        <v>73.42143906020559</v>
      </c>
    </row>
    <row r="37" spans="1:20" ht="12.75">
      <c r="A37" t="s">
        <v>128</v>
      </c>
      <c r="F37">
        <v>1</v>
      </c>
      <c r="G37">
        <v>1</v>
      </c>
      <c r="I37">
        <v>1</v>
      </c>
      <c r="J37">
        <v>1</v>
      </c>
      <c r="K37">
        <v>2</v>
      </c>
      <c r="L37">
        <v>1</v>
      </c>
      <c r="M37">
        <v>1</v>
      </c>
      <c r="N37">
        <v>1</v>
      </c>
      <c r="O37">
        <v>1</v>
      </c>
      <c r="R37" s="65">
        <f t="shared" si="0"/>
        <v>10</v>
      </c>
      <c r="S37" s="66">
        <f t="shared" si="1"/>
        <v>0.6666666666666666</v>
      </c>
      <c r="T37" s="67">
        <f t="shared" si="2"/>
        <v>734.2143906020558</v>
      </c>
    </row>
    <row r="38" spans="1:20" ht="12.75">
      <c r="A38" t="s">
        <v>161</v>
      </c>
      <c r="P38">
        <v>1</v>
      </c>
      <c r="R38" s="65">
        <f t="shared" si="0"/>
        <v>1</v>
      </c>
      <c r="S38" s="66">
        <f t="shared" si="1"/>
        <v>0.06666666666666667</v>
      </c>
      <c r="T38" s="67">
        <f t="shared" si="2"/>
        <v>73.42143906020559</v>
      </c>
    </row>
    <row r="39" spans="1:20" ht="12.75">
      <c r="A39" t="s">
        <v>129</v>
      </c>
      <c r="B39">
        <v>5</v>
      </c>
      <c r="C39">
        <v>3</v>
      </c>
      <c r="D39">
        <v>2</v>
      </c>
      <c r="E39">
        <v>10</v>
      </c>
      <c r="F39">
        <v>9</v>
      </c>
      <c r="G39">
        <v>23</v>
      </c>
      <c r="H39">
        <v>7</v>
      </c>
      <c r="I39">
        <v>7</v>
      </c>
      <c r="J39">
        <v>1</v>
      </c>
      <c r="K39">
        <v>14</v>
      </c>
      <c r="L39">
        <v>12</v>
      </c>
      <c r="M39">
        <v>26</v>
      </c>
      <c r="N39">
        <v>4</v>
      </c>
      <c r="O39">
        <v>10</v>
      </c>
      <c r="P39">
        <v>8</v>
      </c>
      <c r="R39" s="65">
        <f t="shared" si="0"/>
        <v>141</v>
      </c>
      <c r="S39" s="66">
        <f t="shared" si="1"/>
        <v>9.4</v>
      </c>
      <c r="T39" s="67">
        <f t="shared" si="2"/>
        <v>10352.422907488988</v>
      </c>
    </row>
    <row r="40" spans="1:20" ht="12.75">
      <c r="A40" s="61" t="s">
        <v>130</v>
      </c>
      <c r="B40" s="61">
        <v>1</v>
      </c>
      <c r="C40" s="61"/>
      <c r="D40" s="61">
        <v>1</v>
      </c>
      <c r="E40" s="61">
        <v>4</v>
      </c>
      <c r="F40" s="61"/>
      <c r="G40" s="61"/>
      <c r="H40" s="61"/>
      <c r="I40" s="61"/>
      <c r="J40" s="61"/>
      <c r="K40" s="61"/>
      <c r="L40" s="61"/>
      <c r="M40" s="61">
        <v>2</v>
      </c>
      <c r="N40" s="61"/>
      <c r="O40" s="61">
        <v>1</v>
      </c>
      <c r="P40" s="61">
        <v>1</v>
      </c>
      <c r="Q40" s="61"/>
      <c r="R40" s="62">
        <f t="shared" si="0"/>
        <v>10</v>
      </c>
      <c r="S40" s="63">
        <f t="shared" si="1"/>
        <v>0.6666666666666666</v>
      </c>
      <c r="T40" s="64">
        <f t="shared" si="2"/>
        <v>734.2143906020558</v>
      </c>
    </row>
    <row r="41" spans="1:20" ht="12.75">
      <c r="A41" t="s">
        <v>162</v>
      </c>
      <c r="H41">
        <v>1</v>
      </c>
      <c r="R41" s="65">
        <f t="shared" si="0"/>
        <v>1</v>
      </c>
      <c r="S41" s="66">
        <f t="shared" si="1"/>
        <v>0.06666666666666667</v>
      </c>
      <c r="T41" s="67">
        <f t="shared" si="2"/>
        <v>73.42143906020559</v>
      </c>
    </row>
    <row r="42" spans="1:20" ht="12.75">
      <c r="A42" t="s">
        <v>163</v>
      </c>
      <c r="E42">
        <v>2</v>
      </c>
      <c r="R42" s="65">
        <f t="shared" si="0"/>
        <v>2</v>
      </c>
      <c r="S42" s="66">
        <f t="shared" si="1"/>
        <v>0.13333333333333333</v>
      </c>
      <c r="T42" s="67">
        <f t="shared" si="2"/>
        <v>146.84287812041117</v>
      </c>
    </row>
    <row r="43" spans="1:20" ht="12.75">
      <c r="A43" t="s">
        <v>164</v>
      </c>
      <c r="H43">
        <v>1</v>
      </c>
      <c r="P43">
        <v>3</v>
      </c>
      <c r="R43" s="65">
        <f t="shared" si="0"/>
        <v>4</v>
      </c>
      <c r="S43" s="66">
        <f t="shared" si="1"/>
        <v>0.26666666666666666</v>
      </c>
      <c r="T43" s="67">
        <f t="shared" si="2"/>
        <v>293.68575624082234</v>
      </c>
    </row>
    <row r="44" spans="1:20" ht="12.75">
      <c r="A44" t="s">
        <v>165</v>
      </c>
      <c r="J44">
        <v>1</v>
      </c>
      <c r="M44">
        <v>1</v>
      </c>
      <c r="R44" s="65">
        <f t="shared" si="0"/>
        <v>2</v>
      </c>
      <c r="S44" s="66">
        <f t="shared" si="1"/>
        <v>0.13333333333333333</v>
      </c>
      <c r="T44" s="67">
        <f t="shared" si="2"/>
        <v>146.84287812041117</v>
      </c>
    </row>
    <row r="45" spans="1:20" ht="12.75">
      <c r="A45" t="s">
        <v>166</v>
      </c>
      <c r="I45">
        <v>3</v>
      </c>
      <c r="M45">
        <v>1</v>
      </c>
      <c r="R45" s="65">
        <f t="shared" si="0"/>
        <v>4</v>
      </c>
      <c r="S45" s="66">
        <f t="shared" si="1"/>
        <v>0.26666666666666666</v>
      </c>
      <c r="T45" s="67">
        <f t="shared" si="2"/>
        <v>293.68575624082234</v>
      </c>
    </row>
    <row r="46" spans="1:20" ht="12.75">
      <c r="A46" t="s">
        <v>131</v>
      </c>
      <c r="E46">
        <v>1</v>
      </c>
      <c r="M46">
        <v>1</v>
      </c>
      <c r="N46">
        <v>1</v>
      </c>
      <c r="R46" s="65">
        <f t="shared" si="0"/>
        <v>3</v>
      </c>
      <c r="S46" s="66">
        <f t="shared" si="1"/>
        <v>0.2</v>
      </c>
      <c r="T46" s="67">
        <f t="shared" si="2"/>
        <v>220.26431718061676</v>
      </c>
    </row>
    <row r="47" spans="1:20" ht="12.75">
      <c r="A47" s="61" t="s">
        <v>132</v>
      </c>
      <c r="B47" s="61">
        <v>1</v>
      </c>
      <c r="C47" s="61"/>
      <c r="D47" s="61">
        <v>1</v>
      </c>
      <c r="E47" s="61">
        <v>2</v>
      </c>
      <c r="F47" s="61"/>
      <c r="G47" s="61"/>
      <c r="H47" s="61">
        <v>1</v>
      </c>
      <c r="I47" s="61"/>
      <c r="J47" s="61">
        <v>1</v>
      </c>
      <c r="K47" s="61"/>
      <c r="L47" s="61">
        <v>1</v>
      </c>
      <c r="M47" s="61"/>
      <c r="N47" s="61"/>
      <c r="O47" s="61"/>
      <c r="P47" s="61">
        <v>1</v>
      </c>
      <c r="Q47" s="61"/>
      <c r="R47" s="62">
        <f t="shared" si="0"/>
        <v>8</v>
      </c>
      <c r="S47" s="63">
        <f t="shared" si="1"/>
        <v>0.5333333333333333</v>
      </c>
      <c r="T47" s="64">
        <f t="shared" si="2"/>
        <v>587.3715124816447</v>
      </c>
    </row>
    <row r="48" spans="1:20" ht="12.75">
      <c r="A48" t="s">
        <v>167</v>
      </c>
      <c r="C48">
        <v>1</v>
      </c>
      <c r="G48">
        <v>1</v>
      </c>
      <c r="R48" s="65">
        <f t="shared" si="0"/>
        <v>2</v>
      </c>
      <c r="S48" s="66">
        <f t="shared" si="1"/>
        <v>0.13333333333333333</v>
      </c>
      <c r="T48" s="67">
        <f t="shared" si="2"/>
        <v>146.84287812041117</v>
      </c>
    </row>
    <row r="49" spans="1:20" ht="12.75">
      <c r="A49" t="s">
        <v>168</v>
      </c>
      <c r="C49">
        <v>2</v>
      </c>
      <c r="E49">
        <v>1</v>
      </c>
      <c r="R49" s="65">
        <f t="shared" si="0"/>
        <v>3</v>
      </c>
      <c r="S49" s="66">
        <f t="shared" si="1"/>
        <v>0.2</v>
      </c>
      <c r="T49" s="67">
        <f t="shared" si="2"/>
        <v>220.26431718061676</v>
      </c>
    </row>
    <row r="50" spans="1:20" ht="12.75">
      <c r="A50" t="s">
        <v>169</v>
      </c>
      <c r="F50">
        <v>2</v>
      </c>
      <c r="G50">
        <v>2</v>
      </c>
      <c r="I50">
        <v>1</v>
      </c>
      <c r="J50">
        <v>2</v>
      </c>
      <c r="K50">
        <v>4</v>
      </c>
      <c r="L50">
        <v>2</v>
      </c>
      <c r="N50">
        <v>1</v>
      </c>
      <c r="R50" s="65">
        <f t="shared" si="0"/>
        <v>14</v>
      </c>
      <c r="S50" s="66">
        <f t="shared" si="1"/>
        <v>0.9333333333333333</v>
      </c>
      <c r="T50" s="67">
        <f t="shared" si="2"/>
        <v>1027.9001468428783</v>
      </c>
    </row>
    <row r="51" spans="1:20" ht="12.75">
      <c r="A51" t="s">
        <v>133</v>
      </c>
      <c r="B51">
        <v>3</v>
      </c>
      <c r="D51">
        <v>3</v>
      </c>
      <c r="E51">
        <v>1</v>
      </c>
      <c r="F51">
        <v>2</v>
      </c>
      <c r="G51">
        <v>2</v>
      </c>
      <c r="H51">
        <v>3</v>
      </c>
      <c r="I51">
        <v>2</v>
      </c>
      <c r="J51">
        <v>2</v>
      </c>
      <c r="K51">
        <v>2</v>
      </c>
      <c r="N51">
        <v>1</v>
      </c>
      <c r="P51">
        <v>2</v>
      </c>
      <c r="R51" s="65">
        <f t="shared" si="0"/>
        <v>23</v>
      </c>
      <c r="S51" s="66">
        <f t="shared" si="1"/>
        <v>1.5333333333333334</v>
      </c>
      <c r="T51" s="67">
        <f t="shared" si="2"/>
        <v>1688.6930983847285</v>
      </c>
    </row>
    <row r="52" spans="1:20" ht="12.75">
      <c r="A52" t="s">
        <v>135</v>
      </c>
      <c r="F52">
        <v>1</v>
      </c>
      <c r="P52">
        <v>2</v>
      </c>
      <c r="R52" s="65">
        <f t="shared" si="0"/>
        <v>3</v>
      </c>
      <c r="S52" s="66">
        <f t="shared" si="1"/>
        <v>0.2</v>
      </c>
      <c r="T52" s="67">
        <f t="shared" si="2"/>
        <v>220.26431718061676</v>
      </c>
    </row>
    <row r="53" spans="1:20" ht="12.75">
      <c r="A53" t="s">
        <v>170</v>
      </c>
      <c r="P53">
        <v>1</v>
      </c>
      <c r="R53" s="65">
        <f t="shared" si="0"/>
        <v>1</v>
      </c>
      <c r="S53" s="66">
        <f t="shared" si="1"/>
        <v>0.06666666666666667</v>
      </c>
      <c r="T53" s="67">
        <f t="shared" si="2"/>
        <v>73.42143906020559</v>
      </c>
    </row>
    <row r="54" spans="1:20" ht="12.75">
      <c r="A54" t="s">
        <v>171</v>
      </c>
      <c r="D54">
        <v>2</v>
      </c>
      <c r="E54">
        <v>1</v>
      </c>
      <c r="G54">
        <v>1</v>
      </c>
      <c r="P54">
        <v>1</v>
      </c>
      <c r="R54" s="65">
        <f t="shared" si="0"/>
        <v>5</v>
      </c>
      <c r="S54" s="66">
        <f t="shared" si="1"/>
        <v>0.3333333333333333</v>
      </c>
      <c r="T54" s="67">
        <f t="shared" si="2"/>
        <v>367.1071953010279</v>
      </c>
    </row>
    <row r="55" spans="1:20" ht="12.75">
      <c r="A55" t="s">
        <v>172</v>
      </c>
      <c r="I55">
        <v>1</v>
      </c>
      <c r="R55" s="65">
        <f t="shared" si="0"/>
        <v>1</v>
      </c>
      <c r="S55" s="66">
        <f t="shared" si="1"/>
        <v>0.06666666666666667</v>
      </c>
      <c r="T55" s="67">
        <f t="shared" si="2"/>
        <v>73.42143906020559</v>
      </c>
    </row>
    <row r="56" spans="1:20" ht="12.75">
      <c r="A56" t="s">
        <v>173</v>
      </c>
      <c r="G56">
        <v>1</v>
      </c>
      <c r="I56">
        <v>3</v>
      </c>
      <c r="L56">
        <v>1</v>
      </c>
      <c r="M56">
        <v>1</v>
      </c>
      <c r="O56">
        <v>3</v>
      </c>
      <c r="R56" s="65">
        <f t="shared" si="0"/>
        <v>9</v>
      </c>
      <c r="S56" s="66">
        <f t="shared" si="1"/>
        <v>0.6</v>
      </c>
      <c r="T56" s="67">
        <f t="shared" si="2"/>
        <v>660.7929515418502</v>
      </c>
    </row>
    <row r="57" spans="1:20" ht="12.75">
      <c r="A57" t="s">
        <v>137</v>
      </c>
      <c r="B57">
        <v>1</v>
      </c>
      <c r="C57">
        <v>1</v>
      </c>
      <c r="D57">
        <v>1</v>
      </c>
      <c r="E57">
        <v>2</v>
      </c>
      <c r="F57">
        <v>2</v>
      </c>
      <c r="G57">
        <v>5</v>
      </c>
      <c r="H57">
        <v>3</v>
      </c>
      <c r="I57">
        <v>4</v>
      </c>
      <c r="K57">
        <v>5</v>
      </c>
      <c r="L57">
        <v>5</v>
      </c>
      <c r="M57">
        <v>1</v>
      </c>
      <c r="N57">
        <v>3</v>
      </c>
      <c r="O57">
        <v>3</v>
      </c>
      <c r="P57">
        <v>6</v>
      </c>
      <c r="R57" s="65">
        <f t="shared" si="0"/>
        <v>42</v>
      </c>
      <c r="S57" s="66">
        <f t="shared" si="1"/>
        <v>2.8</v>
      </c>
      <c r="T57" s="67">
        <f t="shared" si="2"/>
        <v>3083.7004405286343</v>
      </c>
    </row>
    <row r="58" spans="1:20" ht="12.75">
      <c r="A58" t="s">
        <v>174</v>
      </c>
      <c r="B58">
        <v>2</v>
      </c>
      <c r="D58">
        <v>1</v>
      </c>
      <c r="F58">
        <v>1</v>
      </c>
      <c r="I58">
        <v>2</v>
      </c>
      <c r="J58">
        <v>1</v>
      </c>
      <c r="M58">
        <v>1</v>
      </c>
      <c r="O58">
        <v>1</v>
      </c>
      <c r="R58" s="65">
        <f t="shared" si="0"/>
        <v>9</v>
      </c>
      <c r="S58" s="66">
        <f t="shared" si="1"/>
        <v>0.6</v>
      </c>
      <c r="T58" s="67">
        <f t="shared" si="2"/>
        <v>660.7929515418502</v>
      </c>
    </row>
    <row r="59" spans="1:20" ht="12.75">
      <c r="A59" t="s">
        <v>175</v>
      </c>
      <c r="B59">
        <v>3</v>
      </c>
      <c r="D59">
        <v>3</v>
      </c>
      <c r="E59">
        <v>1</v>
      </c>
      <c r="F59">
        <v>1</v>
      </c>
      <c r="H59">
        <v>2</v>
      </c>
      <c r="J59">
        <v>5</v>
      </c>
      <c r="L59">
        <v>1</v>
      </c>
      <c r="N59">
        <v>1</v>
      </c>
      <c r="O59">
        <v>6</v>
      </c>
      <c r="P59">
        <v>2</v>
      </c>
      <c r="R59" s="65">
        <f t="shared" si="0"/>
        <v>25</v>
      </c>
      <c r="S59" s="66">
        <f t="shared" si="1"/>
        <v>1.6666666666666667</v>
      </c>
      <c r="T59" s="67">
        <f t="shared" si="2"/>
        <v>1835.5359765051396</v>
      </c>
    </row>
    <row r="60" spans="1:20" ht="12.75">
      <c r="A60" t="s">
        <v>139</v>
      </c>
      <c r="E60">
        <v>2</v>
      </c>
      <c r="L60">
        <v>2</v>
      </c>
      <c r="R60" s="65">
        <f t="shared" si="0"/>
        <v>4</v>
      </c>
      <c r="S60" s="66">
        <f t="shared" si="1"/>
        <v>0.26666666666666666</v>
      </c>
      <c r="T60" s="67">
        <f t="shared" si="2"/>
        <v>293.68575624082234</v>
      </c>
    </row>
    <row r="62" spans="20:21" ht="12.75">
      <c r="T62" s="60">
        <f>SUM(T6:T60)</f>
        <v>135976.5051395007</v>
      </c>
      <c r="U62" t="s">
        <v>189</v>
      </c>
    </row>
    <row r="63" spans="20:21" ht="12.75">
      <c r="T63" s="60">
        <f>SUM(T48:T60,T41:T46,T29:T39,T26:T27,T7:T23)</f>
        <v>99999.99999999994</v>
      </c>
      <c r="U63" t="s">
        <v>190</v>
      </c>
    </row>
    <row r="66" spans="1:20" ht="48" customHeight="1">
      <c r="A66" s="108" t="s">
        <v>191</v>
      </c>
      <c r="B66" s="108"/>
      <c r="C66" s="108"/>
      <c r="D66" s="108"/>
      <c r="E66" s="108"/>
      <c r="F66" s="108"/>
      <c r="G66" s="108"/>
      <c r="H66" s="108"/>
      <c r="I66" s="108"/>
      <c r="J66" s="108"/>
      <c r="K66" s="108"/>
      <c r="L66" s="108"/>
      <c r="M66" s="108"/>
      <c r="N66" s="108"/>
      <c r="O66" s="108"/>
      <c r="P66" s="108"/>
      <c r="Q66" s="108"/>
      <c r="R66" s="108"/>
      <c r="S66" s="108"/>
      <c r="T66" s="108"/>
    </row>
  </sheetData>
  <sheetProtection/>
  <mergeCells count="4">
    <mergeCell ref="A1:F1"/>
    <mergeCell ref="L2:N2"/>
    <mergeCell ref="N3:O3"/>
    <mergeCell ref="A66:T6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29"/>
  <sheetViews>
    <sheetView zoomScale="80" zoomScaleNormal="80" zoomScalePageLayoutView="0" workbookViewId="0" topLeftCell="A1">
      <selection activeCell="A1" sqref="A1:F1"/>
    </sheetView>
  </sheetViews>
  <sheetFormatPr defaultColWidth="9.140625" defaultRowHeight="12.75"/>
  <cols>
    <col min="1" max="1" width="23.140625" style="0" customWidth="1"/>
    <col min="2" max="16" width="5.28125" style="0" customWidth="1"/>
    <col min="17" max="17" width="7.421875" style="0" customWidth="1"/>
    <col min="18" max="18" width="5.28125" style="0" customWidth="1"/>
    <col min="19" max="19" width="7.28125" style="0" customWidth="1"/>
    <col min="20" max="20" width="10.421875" style="0" customWidth="1"/>
  </cols>
  <sheetData>
    <row r="1" spans="1:20" ht="12.75">
      <c r="A1" s="107" t="s">
        <v>111</v>
      </c>
      <c r="B1" s="107"/>
      <c r="C1" s="107"/>
      <c r="D1" s="107"/>
      <c r="E1" s="107"/>
      <c r="F1" s="107"/>
      <c r="G1" s="48"/>
      <c r="H1" s="56" t="s">
        <v>179</v>
      </c>
      <c r="I1" s="48"/>
      <c r="J1" s="48"/>
      <c r="K1" s="48"/>
      <c r="M1" s="48" t="s">
        <v>102</v>
      </c>
      <c r="N1" s="48"/>
      <c r="O1" s="51"/>
      <c r="P1" s="48"/>
      <c r="Q1" s="48"/>
      <c r="R1" s="48"/>
      <c r="S1" s="48"/>
      <c r="T1" s="48"/>
    </row>
    <row r="2" spans="1:20" ht="12.75">
      <c r="A2" s="55" t="s">
        <v>112</v>
      </c>
      <c r="B2" s="49"/>
      <c r="C2" s="49"/>
      <c r="D2" s="49"/>
      <c r="E2" s="49"/>
      <c r="F2" s="49"/>
      <c r="G2" s="49"/>
      <c r="H2" s="49"/>
      <c r="I2" s="49"/>
      <c r="J2" s="49"/>
      <c r="K2" s="49"/>
      <c r="L2" s="105" t="s">
        <v>103</v>
      </c>
      <c r="M2" s="105"/>
      <c r="N2" s="105"/>
      <c r="O2" s="49">
        <v>9.08</v>
      </c>
      <c r="P2" s="49" t="s">
        <v>176</v>
      </c>
      <c r="Q2" s="49"/>
      <c r="R2" s="49"/>
      <c r="S2" s="49"/>
      <c r="T2" s="49"/>
    </row>
    <row r="3" spans="1:20" ht="12.75">
      <c r="A3" s="48"/>
      <c r="B3" s="48"/>
      <c r="C3" s="48"/>
      <c r="D3" s="48"/>
      <c r="E3" s="48"/>
      <c r="F3" s="48"/>
      <c r="G3" s="48"/>
      <c r="H3" s="48"/>
      <c r="I3" s="48"/>
      <c r="J3" s="48"/>
      <c r="K3" s="48"/>
      <c r="L3" s="48"/>
      <c r="M3" s="48"/>
      <c r="N3" s="106">
        <v>0.000908</v>
      </c>
      <c r="O3" s="106"/>
      <c r="P3" s="48" t="s">
        <v>177</v>
      </c>
      <c r="Q3" s="48"/>
      <c r="R3" s="48"/>
      <c r="S3" s="48"/>
      <c r="T3" s="48"/>
    </row>
    <row r="4" spans="1:20" ht="12.75">
      <c r="A4" s="50"/>
      <c r="B4" s="50" t="s">
        <v>106</v>
      </c>
      <c r="C4" s="50"/>
      <c r="D4" s="50"/>
      <c r="E4" s="50"/>
      <c r="F4" s="50"/>
      <c r="G4" s="50"/>
      <c r="H4" s="50"/>
      <c r="I4" s="50"/>
      <c r="J4" s="50"/>
      <c r="K4" s="50"/>
      <c r="L4" s="50"/>
      <c r="M4" s="50"/>
      <c r="N4" s="50"/>
      <c r="O4" s="50"/>
      <c r="P4" s="50"/>
      <c r="Q4" s="51"/>
      <c r="R4" s="50"/>
      <c r="S4" s="50"/>
      <c r="T4" s="50"/>
    </row>
    <row r="5" spans="1:20" ht="12.75">
      <c r="A5" s="52" t="s">
        <v>107</v>
      </c>
      <c r="B5" s="53">
        <v>1</v>
      </c>
      <c r="C5" s="53">
        <v>2</v>
      </c>
      <c r="D5" s="53">
        <v>3</v>
      </c>
      <c r="E5" s="53">
        <v>4</v>
      </c>
      <c r="F5" s="53">
        <v>5</v>
      </c>
      <c r="G5" s="53">
        <v>6</v>
      </c>
      <c r="H5" s="53">
        <v>7</v>
      </c>
      <c r="I5" s="53">
        <v>8</v>
      </c>
      <c r="J5" s="53">
        <v>9</v>
      </c>
      <c r="K5" s="53">
        <v>10</v>
      </c>
      <c r="L5" s="53">
        <v>11</v>
      </c>
      <c r="M5" s="53">
        <v>12</v>
      </c>
      <c r="N5" s="53">
        <v>13</v>
      </c>
      <c r="O5" s="53">
        <v>14</v>
      </c>
      <c r="P5" s="53">
        <v>15</v>
      </c>
      <c r="Q5" s="54"/>
      <c r="R5" s="53" t="s">
        <v>108</v>
      </c>
      <c r="S5" s="53" t="s">
        <v>109</v>
      </c>
      <c r="T5" s="53" t="s">
        <v>110</v>
      </c>
    </row>
    <row r="6" spans="1:20" ht="12.75">
      <c r="A6" s="61" t="s">
        <v>113</v>
      </c>
      <c r="B6" s="61"/>
      <c r="C6" s="61"/>
      <c r="D6" s="61"/>
      <c r="E6" s="61"/>
      <c r="F6" s="61"/>
      <c r="G6" s="61"/>
      <c r="H6" s="61"/>
      <c r="I6" s="61"/>
      <c r="J6" s="61"/>
      <c r="K6" s="61"/>
      <c r="L6" s="61"/>
      <c r="M6" s="61"/>
      <c r="N6" s="61"/>
      <c r="O6" s="61"/>
      <c r="P6" s="61">
        <v>1</v>
      </c>
      <c r="Q6" s="61"/>
      <c r="R6" s="62">
        <f>SUM(B6:P6)</f>
        <v>1</v>
      </c>
      <c r="S6" s="63">
        <f aca="true" t="shared" si="0" ref="S6:S23">R6/15</f>
        <v>0.06666666666666667</v>
      </c>
      <c r="T6" s="64">
        <f aca="true" t="shared" si="1" ref="T6:T23">S6/0.000908</f>
        <v>73.42143906020559</v>
      </c>
    </row>
    <row r="7" spans="1:20" ht="12.75">
      <c r="A7" t="s">
        <v>115</v>
      </c>
      <c r="E7">
        <v>1</v>
      </c>
      <c r="F7">
        <v>1</v>
      </c>
      <c r="I7">
        <v>4</v>
      </c>
      <c r="J7">
        <v>5</v>
      </c>
      <c r="N7">
        <v>2</v>
      </c>
      <c r="O7">
        <v>1</v>
      </c>
      <c r="P7">
        <v>6</v>
      </c>
      <c r="R7" s="65">
        <f aca="true" t="shared" si="2" ref="R7:R23">SUM(B7:P7)</f>
        <v>20</v>
      </c>
      <c r="S7" s="66">
        <f t="shared" si="0"/>
        <v>1.3333333333333333</v>
      </c>
      <c r="T7" s="67">
        <f t="shared" si="1"/>
        <v>1468.4287812041116</v>
      </c>
    </row>
    <row r="8" spans="1:20" ht="12.75">
      <c r="A8" t="s">
        <v>116</v>
      </c>
      <c r="C8">
        <v>1</v>
      </c>
      <c r="E8">
        <v>1</v>
      </c>
      <c r="R8" s="65">
        <f t="shared" si="2"/>
        <v>2</v>
      </c>
      <c r="S8" s="66">
        <f t="shared" si="0"/>
        <v>0.13333333333333333</v>
      </c>
      <c r="T8" s="67">
        <f t="shared" si="1"/>
        <v>146.84287812041117</v>
      </c>
    </row>
    <row r="9" spans="1:20" ht="12.75">
      <c r="A9" t="s">
        <v>118</v>
      </c>
      <c r="B9">
        <v>1</v>
      </c>
      <c r="O9">
        <v>1</v>
      </c>
      <c r="R9" s="65">
        <f t="shared" si="2"/>
        <v>2</v>
      </c>
      <c r="S9" s="66">
        <f t="shared" si="0"/>
        <v>0.13333333333333333</v>
      </c>
      <c r="T9" s="67">
        <f t="shared" si="1"/>
        <v>146.84287812041117</v>
      </c>
    </row>
    <row r="10" spans="1:20" ht="12.75">
      <c r="A10" t="s">
        <v>120</v>
      </c>
      <c r="N10">
        <v>1</v>
      </c>
      <c r="R10" s="65">
        <f t="shared" si="2"/>
        <v>1</v>
      </c>
      <c r="S10" s="66">
        <f t="shared" si="0"/>
        <v>0.06666666666666667</v>
      </c>
      <c r="T10" s="67">
        <f t="shared" si="1"/>
        <v>73.42143906020559</v>
      </c>
    </row>
    <row r="11" spans="1:20" ht="12.75">
      <c r="A11" s="61" t="s">
        <v>122</v>
      </c>
      <c r="B11" s="61">
        <v>22</v>
      </c>
      <c r="C11" s="61">
        <v>6</v>
      </c>
      <c r="D11" s="61"/>
      <c r="E11" s="61">
        <v>5</v>
      </c>
      <c r="F11" s="61"/>
      <c r="G11" s="61"/>
      <c r="H11" s="61">
        <v>2</v>
      </c>
      <c r="I11" s="61">
        <v>8</v>
      </c>
      <c r="J11" s="61">
        <v>5</v>
      </c>
      <c r="K11" s="61">
        <v>4</v>
      </c>
      <c r="L11" s="61"/>
      <c r="M11" s="61"/>
      <c r="N11" s="61">
        <v>9</v>
      </c>
      <c r="O11" s="61">
        <v>5</v>
      </c>
      <c r="P11" s="61">
        <v>12</v>
      </c>
      <c r="Q11" s="61"/>
      <c r="R11" s="62">
        <f t="shared" si="2"/>
        <v>78</v>
      </c>
      <c r="S11" s="63">
        <f t="shared" si="0"/>
        <v>5.2</v>
      </c>
      <c r="T11" s="64">
        <f t="shared" si="1"/>
        <v>5726.872246696035</v>
      </c>
    </row>
    <row r="12" spans="1:20" ht="12.75">
      <c r="A12" s="61" t="s">
        <v>123</v>
      </c>
      <c r="B12" s="61">
        <v>1</v>
      </c>
      <c r="C12" s="61">
        <v>2</v>
      </c>
      <c r="D12" s="61">
        <v>3</v>
      </c>
      <c r="E12" s="61"/>
      <c r="F12" s="61"/>
      <c r="G12" s="61">
        <v>1</v>
      </c>
      <c r="H12" s="61"/>
      <c r="I12" s="61">
        <v>3</v>
      </c>
      <c r="J12" s="61">
        <v>1</v>
      </c>
      <c r="K12" s="61"/>
      <c r="L12" s="61"/>
      <c r="M12" s="61">
        <v>3</v>
      </c>
      <c r="N12" s="61"/>
      <c r="O12" s="61">
        <v>1</v>
      </c>
      <c r="P12" s="61"/>
      <c r="Q12" s="61"/>
      <c r="R12" s="62">
        <f t="shared" si="2"/>
        <v>15</v>
      </c>
      <c r="S12" s="63">
        <f t="shared" si="0"/>
        <v>1</v>
      </c>
      <c r="T12" s="64">
        <f t="shared" si="1"/>
        <v>1101.3215859030838</v>
      </c>
    </row>
    <row r="13" spans="1:20" ht="12.75">
      <c r="A13" s="61" t="s">
        <v>124</v>
      </c>
      <c r="B13" s="61"/>
      <c r="C13" s="61"/>
      <c r="D13" s="61">
        <v>1</v>
      </c>
      <c r="E13" s="61">
        <v>1</v>
      </c>
      <c r="F13" s="61">
        <v>2</v>
      </c>
      <c r="G13" s="61"/>
      <c r="H13" s="61"/>
      <c r="I13" s="61">
        <v>2</v>
      </c>
      <c r="J13" s="61">
        <v>1</v>
      </c>
      <c r="K13" s="61"/>
      <c r="L13" s="61">
        <v>1</v>
      </c>
      <c r="M13" s="61">
        <v>1</v>
      </c>
      <c r="N13" s="61"/>
      <c r="O13" s="61"/>
      <c r="P13" s="61">
        <v>2</v>
      </c>
      <c r="Q13" s="61"/>
      <c r="R13" s="62">
        <f t="shared" si="2"/>
        <v>11</v>
      </c>
      <c r="S13" s="63">
        <f t="shared" si="0"/>
        <v>0.7333333333333333</v>
      </c>
      <c r="T13" s="64">
        <f t="shared" si="1"/>
        <v>807.6358296622614</v>
      </c>
    </row>
    <row r="14" spans="1:20" ht="12.75">
      <c r="A14" t="s">
        <v>125</v>
      </c>
      <c r="B14">
        <v>20</v>
      </c>
      <c r="C14">
        <v>3</v>
      </c>
      <c r="E14">
        <v>6</v>
      </c>
      <c r="F14">
        <v>5</v>
      </c>
      <c r="G14">
        <v>16</v>
      </c>
      <c r="H14">
        <v>4</v>
      </c>
      <c r="I14">
        <v>15</v>
      </c>
      <c r="J14">
        <v>27</v>
      </c>
      <c r="K14">
        <v>3</v>
      </c>
      <c r="L14">
        <v>7</v>
      </c>
      <c r="M14">
        <v>9</v>
      </c>
      <c r="N14">
        <v>8</v>
      </c>
      <c r="O14">
        <v>22</v>
      </c>
      <c r="P14">
        <v>4</v>
      </c>
      <c r="R14" s="65">
        <f t="shared" si="2"/>
        <v>149</v>
      </c>
      <c r="S14" s="66">
        <f t="shared" si="0"/>
        <v>9.933333333333334</v>
      </c>
      <c r="T14" s="67">
        <f t="shared" si="1"/>
        <v>10939.794419970633</v>
      </c>
    </row>
    <row r="15" spans="1:20" ht="12.75">
      <c r="A15" t="s">
        <v>128</v>
      </c>
      <c r="J15">
        <v>1</v>
      </c>
      <c r="K15">
        <v>1</v>
      </c>
      <c r="P15">
        <v>1</v>
      </c>
      <c r="R15" s="65">
        <f t="shared" si="2"/>
        <v>3</v>
      </c>
      <c r="S15" s="66">
        <f t="shared" si="0"/>
        <v>0.2</v>
      </c>
      <c r="T15" s="67">
        <f t="shared" si="1"/>
        <v>220.26431718061676</v>
      </c>
    </row>
    <row r="16" spans="1:20" ht="12.75">
      <c r="A16" t="s">
        <v>129</v>
      </c>
      <c r="B16">
        <v>3</v>
      </c>
      <c r="F16">
        <v>2</v>
      </c>
      <c r="H16">
        <v>1</v>
      </c>
      <c r="I16">
        <v>1</v>
      </c>
      <c r="J16">
        <v>1</v>
      </c>
      <c r="K16">
        <v>1</v>
      </c>
      <c r="L16">
        <v>1</v>
      </c>
      <c r="N16">
        <v>1</v>
      </c>
      <c r="O16">
        <v>1</v>
      </c>
      <c r="R16" s="65">
        <f t="shared" si="2"/>
        <v>12</v>
      </c>
      <c r="S16" s="66">
        <f t="shared" si="0"/>
        <v>0.8</v>
      </c>
      <c r="T16" s="67">
        <f t="shared" si="1"/>
        <v>881.057268722467</v>
      </c>
    </row>
    <row r="17" spans="1:20" ht="12.75">
      <c r="A17" s="61" t="s">
        <v>130</v>
      </c>
      <c r="B17" s="61">
        <v>4</v>
      </c>
      <c r="C17" s="61">
        <v>4</v>
      </c>
      <c r="D17" s="61"/>
      <c r="E17" s="61">
        <v>4</v>
      </c>
      <c r="F17" s="61">
        <v>4</v>
      </c>
      <c r="G17" s="61">
        <v>1</v>
      </c>
      <c r="H17" s="61"/>
      <c r="I17" s="61">
        <v>2</v>
      </c>
      <c r="J17" s="61">
        <v>3</v>
      </c>
      <c r="K17" s="61">
        <v>1</v>
      </c>
      <c r="L17" s="61"/>
      <c r="M17" s="61"/>
      <c r="N17" s="61">
        <v>3</v>
      </c>
      <c r="O17" s="61"/>
      <c r="P17" s="61"/>
      <c r="Q17" s="61"/>
      <c r="R17" s="62">
        <f t="shared" si="2"/>
        <v>26</v>
      </c>
      <c r="S17" s="63">
        <f t="shared" si="0"/>
        <v>1.7333333333333334</v>
      </c>
      <c r="T17" s="64">
        <f t="shared" si="1"/>
        <v>1908.9574155653452</v>
      </c>
    </row>
    <row r="18" spans="1:20" ht="12.75">
      <c r="A18" s="61" t="s">
        <v>180</v>
      </c>
      <c r="B18" s="61"/>
      <c r="C18" s="61"/>
      <c r="D18" s="61"/>
      <c r="E18" s="61"/>
      <c r="F18" s="61">
        <v>1</v>
      </c>
      <c r="G18" s="61"/>
      <c r="H18" s="61"/>
      <c r="I18" s="61"/>
      <c r="J18" s="61"/>
      <c r="K18" s="61"/>
      <c r="L18" s="61"/>
      <c r="M18" s="61"/>
      <c r="N18" s="61"/>
      <c r="O18" s="61"/>
      <c r="P18" s="61"/>
      <c r="Q18" s="61"/>
      <c r="R18" s="62">
        <f t="shared" si="2"/>
        <v>1</v>
      </c>
      <c r="S18" s="63">
        <f t="shared" si="0"/>
        <v>0.06666666666666667</v>
      </c>
      <c r="T18" s="64">
        <f t="shared" si="1"/>
        <v>73.42143906020559</v>
      </c>
    </row>
    <row r="19" spans="1:20" ht="12.75">
      <c r="A19" t="s">
        <v>167</v>
      </c>
      <c r="B19">
        <v>1</v>
      </c>
      <c r="R19" s="65">
        <f t="shared" si="2"/>
        <v>1</v>
      </c>
      <c r="S19" s="66">
        <f t="shared" si="0"/>
        <v>0.06666666666666667</v>
      </c>
      <c r="T19" s="67">
        <f t="shared" si="1"/>
        <v>73.42143906020559</v>
      </c>
    </row>
    <row r="20" spans="1:20" ht="12.75">
      <c r="A20" t="s">
        <v>133</v>
      </c>
      <c r="B20">
        <v>1</v>
      </c>
      <c r="I20">
        <v>1</v>
      </c>
      <c r="R20" s="65">
        <f t="shared" si="2"/>
        <v>2</v>
      </c>
      <c r="S20" s="66">
        <f t="shared" si="0"/>
        <v>0.13333333333333333</v>
      </c>
      <c r="T20" s="67">
        <f t="shared" si="1"/>
        <v>146.84287812041117</v>
      </c>
    </row>
    <row r="21" spans="1:20" ht="12.75">
      <c r="A21" t="s">
        <v>135</v>
      </c>
      <c r="E21">
        <v>1</v>
      </c>
      <c r="R21" s="65">
        <f t="shared" si="2"/>
        <v>1</v>
      </c>
      <c r="S21" s="66">
        <f t="shared" si="0"/>
        <v>0.06666666666666667</v>
      </c>
      <c r="T21" s="67">
        <f t="shared" si="1"/>
        <v>73.42143906020559</v>
      </c>
    </row>
    <row r="22" spans="1:20" ht="12.75">
      <c r="A22" t="s">
        <v>137</v>
      </c>
      <c r="B22">
        <v>1</v>
      </c>
      <c r="G22">
        <v>1</v>
      </c>
      <c r="O22">
        <v>1</v>
      </c>
      <c r="R22" s="65">
        <f t="shared" si="2"/>
        <v>3</v>
      </c>
      <c r="S22" s="66">
        <f t="shared" si="0"/>
        <v>0.2</v>
      </c>
      <c r="T22" s="67">
        <f t="shared" si="1"/>
        <v>220.26431718061676</v>
      </c>
    </row>
    <row r="23" spans="1:20" ht="12.75">
      <c r="A23" t="s">
        <v>139</v>
      </c>
      <c r="P23">
        <v>1</v>
      </c>
      <c r="R23" s="65">
        <f t="shared" si="2"/>
        <v>1</v>
      </c>
      <c r="S23" s="66">
        <f t="shared" si="0"/>
        <v>0.06666666666666667</v>
      </c>
      <c r="T23" s="67">
        <f t="shared" si="1"/>
        <v>73.42143906020559</v>
      </c>
    </row>
    <row r="25" spans="20:21" ht="12.75">
      <c r="T25" s="60">
        <f>SUM(T6:T23)</f>
        <v>24155.65345080764</v>
      </c>
      <c r="U25" t="s">
        <v>189</v>
      </c>
    </row>
    <row r="26" spans="20:21" ht="12.75">
      <c r="T26" s="60">
        <f>SUM(T19:T23,T14:T16,T7:T10)</f>
        <v>14464.023494860501</v>
      </c>
      <c r="U26" t="s">
        <v>190</v>
      </c>
    </row>
    <row r="29" spans="1:20" ht="47.25" customHeight="1">
      <c r="A29" s="108" t="s">
        <v>191</v>
      </c>
      <c r="B29" s="108"/>
      <c r="C29" s="108"/>
      <c r="D29" s="108"/>
      <c r="E29" s="108"/>
      <c r="F29" s="108"/>
      <c r="G29" s="108"/>
      <c r="H29" s="108"/>
      <c r="I29" s="108"/>
      <c r="J29" s="108"/>
      <c r="K29" s="108"/>
      <c r="L29" s="108"/>
      <c r="M29" s="108"/>
      <c r="N29" s="108"/>
      <c r="O29" s="108"/>
      <c r="P29" s="108"/>
      <c r="Q29" s="108"/>
      <c r="R29" s="108"/>
      <c r="S29" s="108"/>
      <c r="T29" s="108"/>
    </row>
  </sheetData>
  <sheetProtection/>
  <mergeCells count="4">
    <mergeCell ref="A1:F1"/>
    <mergeCell ref="L2:N2"/>
    <mergeCell ref="N3:O3"/>
    <mergeCell ref="A29:T2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45"/>
  <sheetViews>
    <sheetView zoomScale="80" zoomScaleNormal="80" zoomScalePageLayoutView="0" workbookViewId="0" topLeftCell="A2">
      <selection activeCell="A2" sqref="A2"/>
    </sheetView>
  </sheetViews>
  <sheetFormatPr defaultColWidth="9.140625" defaultRowHeight="12.75"/>
  <cols>
    <col min="1" max="1" width="23.140625" style="0" customWidth="1"/>
    <col min="2" max="16" width="5.28125" style="0" customWidth="1"/>
    <col min="17" max="17" width="7.421875" style="0" customWidth="1"/>
    <col min="18" max="18" width="5.28125" style="0" customWidth="1"/>
    <col min="19" max="19" width="7.28125" style="0" customWidth="1"/>
    <col min="20" max="20" width="10.421875" style="0" customWidth="1"/>
  </cols>
  <sheetData>
    <row r="1" spans="1:20" ht="12.75">
      <c r="A1" s="107" t="s">
        <v>111</v>
      </c>
      <c r="B1" s="107"/>
      <c r="C1" s="107"/>
      <c r="D1" s="107"/>
      <c r="E1" s="107"/>
      <c r="F1" s="107"/>
      <c r="G1" s="48"/>
      <c r="H1" s="56" t="s">
        <v>178</v>
      </c>
      <c r="I1" s="48"/>
      <c r="J1" s="48"/>
      <c r="K1" s="48"/>
      <c r="M1" s="48" t="s">
        <v>102</v>
      </c>
      <c r="N1" s="48"/>
      <c r="O1" s="51"/>
      <c r="P1" s="48"/>
      <c r="Q1" s="48"/>
      <c r="R1" s="48"/>
      <c r="S1" s="48"/>
      <c r="T1" s="48"/>
    </row>
    <row r="2" spans="1:20" ht="14.25">
      <c r="A2" s="55" t="s">
        <v>112</v>
      </c>
      <c r="B2" s="49"/>
      <c r="C2" s="49"/>
      <c r="D2" s="49"/>
      <c r="E2" s="49"/>
      <c r="F2" s="49"/>
      <c r="G2" s="49"/>
      <c r="H2" s="49"/>
      <c r="I2" s="49"/>
      <c r="J2" s="49"/>
      <c r="K2" s="49"/>
      <c r="L2" s="105" t="s">
        <v>103</v>
      </c>
      <c r="M2" s="105"/>
      <c r="N2" s="105"/>
      <c r="O2" s="49">
        <v>9.08</v>
      </c>
      <c r="P2" s="49" t="s">
        <v>104</v>
      </c>
      <c r="Q2" s="49"/>
      <c r="R2" s="49"/>
      <c r="S2" s="49"/>
      <c r="T2" s="49"/>
    </row>
    <row r="3" spans="1:20" ht="14.25">
      <c r="A3" s="48"/>
      <c r="B3" s="48"/>
      <c r="C3" s="48"/>
      <c r="D3" s="48"/>
      <c r="E3" s="48"/>
      <c r="F3" s="48"/>
      <c r="G3" s="48"/>
      <c r="H3" s="48"/>
      <c r="I3" s="48"/>
      <c r="J3" s="48"/>
      <c r="K3" s="48"/>
      <c r="L3" s="48"/>
      <c r="M3" s="48"/>
      <c r="N3" s="106">
        <v>0.000908</v>
      </c>
      <c r="O3" s="106"/>
      <c r="P3" s="48" t="s">
        <v>105</v>
      </c>
      <c r="Q3" s="48"/>
      <c r="R3" s="48"/>
      <c r="S3" s="48"/>
      <c r="T3" s="48"/>
    </row>
    <row r="4" spans="1:20" ht="12.75">
      <c r="A4" s="50"/>
      <c r="B4" s="50" t="s">
        <v>106</v>
      </c>
      <c r="C4" s="50"/>
      <c r="D4" s="50"/>
      <c r="E4" s="50"/>
      <c r="F4" s="50"/>
      <c r="G4" s="50"/>
      <c r="H4" s="50"/>
      <c r="I4" s="50"/>
      <c r="J4" s="50"/>
      <c r="K4" s="50"/>
      <c r="L4" s="50"/>
      <c r="M4" s="50"/>
      <c r="N4" s="50"/>
      <c r="O4" s="50"/>
      <c r="P4" s="50"/>
      <c r="Q4" s="51"/>
      <c r="R4" s="50"/>
      <c r="S4" s="50"/>
      <c r="T4" s="50"/>
    </row>
    <row r="5" spans="1:20" ht="12.75">
      <c r="A5" s="52" t="s">
        <v>107</v>
      </c>
      <c r="B5" s="53">
        <v>1</v>
      </c>
      <c r="C5" s="53">
        <v>2</v>
      </c>
      <c r="D5" s="53">
        <v>3</v>
      </c>
      <c r="E5" s="53">
        <v>4</v>
      </c>
      <c r="F5" s="53">
        <v>5</v>
      </c>
      <c r="G5" s="53">
        <v>6</v>
      </c>
      <c r="H5" s="53">
        <v>7</v>
      </c>
      <c r="I5" s="53">
        <v>8</v>
      </c>
      <c r="J5" s="53">
        <v>9</v>
      </c>
      <c r="K5" s="53">
        <v>10</v>
      </c>
      <c r="L5" s="53">
        <v>11</v>
      </c>
      <c r="M5" s="53">
        <v>12</v>
      </c>
      <c r="N5" s="53">
        <v>13</v>
      </c>
      <c r="O5" s="53">
        <v>14</v>
      </c>
      <c r="P5" s="53">
        <v>15</v>
      </c>
      <c r="Q5" s="54"/>
      <c r="R5" s="53" t="s">
        <v>108</v>
      </c>
      <c r="S5" s="53" t="s">
        <v>109</v>
      </c>
      <c r="T5" s="53" t="s">
        <v>110</v>
      </c>
    </row>
    <row r="6" spans="1:20" ht="12.75">
      <c r="A6" s="61" t="s">
        <v>113</v>
      </c>
      <c r="B6" s="61"/>
      <c r="C6" s="61"/>
      <c r="D6" s="61"/>
      <c r="E6" s="61"/>
      <c r="F6" s="61"/>
      <c r="G6" s="61"/>
      <c r="H6" s="61"/>
      <c r="I6" s="61"/>
      <c r="J6" s="61"/>
      <c r="K6" s="61"/>
      <c r="L6" s="61"/>
      <c r="M6" s="61"/>
      <c r="N6" s="61">
        <v>1</v>
      </c>
      <c r="O6" s="61"/>
      <c r="P6" s="61"/>
      <c r="Q6" s="61"/>
      <c r="R6" s="62">
        <f>SUM(B6:P6)</f>
        <v>1</v>
      </c>
      <c r="S6" s="63">
        <f aca="true" t="shared" si="0" ref="S6:S39">R6/15</f>
        <v>0.06666666666666667</v>
      </c>
      <c r="T6" s="64">
        <f aca="true" t="shared" si="1" ref="T6:T39">S6/0.000908</f>
        <v>73.42143906020559</v>
      </c>
    </row>
    <row r="7" spans="1:20" ht="12.75">
      <c r="A7" t="s">
        <v>143</v>
      </c>
      <c r="N7">
        <v>1</v>
      </c>
      <c r="O7">
        <v>1</v>
      </c>
      <c r="R7" s="65">
        <f aca="true" t="shared" si="2" ref="R7:R39">SUM(B7:P7)</f>
        <v>2</v>
      </c>
      <c r="S7" s="66">
        <f t="shared" si="0"/>
        <v>0.13333333333333333</v>
      </c>
      <c r="T7" s="67">
        <f t="shared" si="1"/>
        <v>146.84287812041117</v>
      </c>
    </row>
    <row r="8" spans="1:20" ht="12.75">
      <c r="A8" t="s">
        <v>181</v>
      </c>
      <c r="J8">
        <v>1</v>
      </c>
      <c r="R8" s="65">
        <f t="shared" si="2"/>
        <v>1</v>
      </c>
      <c r="S8" s="66">
        <f t="shared" si="0"/>
        <v>0.06666666666666667</v>
      </c>
      <c r="T8" s="67">
        <f t="shared" si="1"/>
        <v>73.42143906020559</v>
      </c>
    </row>
    <row r="9" spans="1:20" ht="12.75">
      <c r="A9" t="s">
        <v>115</v>
      </c>
      <c r="B9">
        <v>1</v>
      </c>
      <c r="D9">
        <v>1</v>
      </c>
      <c r="E9">
        <v>1</v>
      </c>
      <c r="H9">
        <v>3</v>
      </c>
      <c r="J9">
        <v>1</v>
      </c>
      <c r="M9">
        <v>7</v>
      </c>
      <c r="N9">
        <v>1</v>
      </c>
      <c r="O9">
        <v>1</v>
      </c>
      <c r="P9">
        <v>1</v>
      </c>
      <c r="R9" s="65">
        <f t="shared" si="2"/>
        <v>17</v>
      </c>
      <c r="S9" s="66">
        <f t="shared" si="0"/>
        <v>1.1333333333333333</v>
      </c>
      <c r="T9" s="67">
        <f t="shared" si="1"/>
        <v>1248.164464023495</v>
      </c>
    </row>
    <row r="10" spans="1:20" ht="12.75">
      <c r="A10" t="s">
        <v>147</v>
      </c>
      <c r="E10">
        <v>1</v>
      </c>
      <c r="F10">
        <v>3</v>
      </c>
      <c r="G10">
        <v>1</v>
      </c>
      <c r="J10">
        <v>1</v>
      </c>
      <c r="L10">
        <v>1</v>
      </c>
      <c r="O10">
        <v>3</v>
      </c>
      <c r="R10" s="65">
        <f t="shared" si="2"/>
        <v>10</v>
      </c>
      <c r="S10" s="66">
        <f t="shared" si="0"/>
        <v>0.6666666666666666</v>
      </c>
      <c r="T10" s="67">
        <f t="shared" si="1"/>
        <v>734.2143906020558</v>
      </c>
    </row>
    <row r="11" spans="1:20" ht="12.75">
      <c r="A11" t="s">
        <v>182</v>
      </c>
      <c r="J11">
        <v>1</v>
      </c>
      <c r="R11" s="65">
        <f t="shared" si="2"/>
        <v>1</v>
      </c>
      <c r="S11" s="66">
        <f t="shared" si="0"/>
        <v>0.06666666666666667</v>
      </c>
      <c r="T11" s="67">
        <f t="shared" si="1"/>
        <v>73.42143906020559</v>
      </c>
    </row>
    <row r="12" spans="1:20" ht="12.75">
      <c r="A12" t="s">
        <v>148</v>
      </c>
      <c r="I12">
        <v>1</v>
      </c>
      <c r="J12">
        <v>1</v>
      </c>
      <c r="M12">
        <v>2</v>
      </c>
      <c r="R12" s="65">
        <f t="shared" si="2"/>
        <v>4</v>
      </c>
      <c r="S12" s="66">
        <f t="shared" si="0"/>
        <v>0.26666666666666666</v>
      </c>
      <c r="T12" s="67">
        <f t="shared" si="1"/>
        <v>293.68575624082234</v>
      </c>
    </row>
    <row r="13" spans="1:20" ht="12.75">
      <c r="A13" t="s">
        <v>149</v>
      </c>
      <c r="B13">
        <v>3</v>
      </c>
      <c r="E13">
        <v>1</v>
      </c>
      <c r="J13">
        <v>1</v>
      </c>
      <c r="R13" s="65">
        <f t="shared" si="2"/>
        <v>5</v>
      </c>
      <c r="S13" s="66">
        <f t="shared" si="0"/>
        <v>0.3333333333333333</v>
      </c>
      <c r="T13" s="67">
        <f t="shared" si="1"/>
        <v>367.1071953010279</v>
      </c>
    </row>
    <row r="14" spans="1:20" ht="12.75">
      <c r="A14" t="s">
        <v>116</v>
      </c>
      <c r="B14">
        <v>1</v>
      </c>
      <c r="C14">
        <v>1</v>
      </c>
      <c r="D14">
        <v>1</v>
      </c>
      <c r="E14">
        <v>2</v>
      </c>
      <c r="H14">
        <v>1</v>
      </c>
      <c r="I14">
        <v>3</v>
      </c>
      <c r="J14">
        <v>5</v>
      </c>
      <c r="K14">
        <v>1</v>
      </c>
      <c r="M14">
        <v>1</v>
      </c>
      <c r="O14">
        <v>2</v>
      </c>
      <c r="P14">
        <v>1</v>
      </c>
      <c r="R14" s="65">
        <f t="shared" si="2"/>
        <v>19</v>
      </c>
      <c r="S14" s="66">
        <f t="shared" si="0"/>
        <v>1.2666666666666666</v>
      </c>
      <c r="T14" s="67">
        <f t="shared" si="1"/>
        <v>1395.007342143906</v>
      </c>
    </row>
    <row r="15" spans="1:20" ht="12.75">
      <c r="A15" t="s">
        <v>117</v>
      </c>
      <c r="P15">
        <v>1</v>
      </c>
      <c r="R15" s="65">
        <f t="shared" si="2"/>
        <v>1</v>
      </c>
      <c r="S15" s="66">
        <f t="shared" si="0"/>
        <v>0.06666666666666667</v>
      </c>
      <c r="T15" s="67">
        <f t="shared" si="1"/>
        <v>73.42143906020559</v>
      </c>
    </row>
    <row r="16" spans="1:20" ht="12.75">
      <c r="A16" t="s">
        <v>153</v>
      </c>
      <c r="M16">
        <v>1</v>
      </c>
      <c r="R16" s="65">
        <f t="shared" si="2"/>
        <v>1</v>
      </c>
      <c r="S16" s="66">
        <f t="shared" si="0"/>
        <v>0.06666666666666667</v>
      </c>
      <c r="T16" s="67">
        <f t="shared" si="1"/>
        <v>73.42143906020559</v>
      </c>
    </row>
    <row r="17" spans="1:20" ht="12.75">
      <c r="A17" s="61" t="s">
        <v>122</v>
      </c>
      <c r="B17" s="61">
        <v>6</v>
      </c>
      <c r="C17" s="61">
        <v>3</v>
      </c>
      <c r="D17" s="61"/>
      <c r="E17" s="61">
        <v>1</v>
      </c>
      <c r="F17" s="61">
        <v>1</v>
      </c>
      <c r="G17" s="61"/>
      <c r="H17" s="61">
        <v>2</v>
      </c>
      <c r="I17" s="61">
        <v>2</v>
      </c>
      <c r="J17" s="61"/>
      <c r="K17" s="61">
        <v>2</v>
      </c>
      <c r="L17" s="61"/>
      <c r="M17" s="61"/>
      <c r="N17" s="61">
        <v>1</v>
      </c>
      <c r="O17" s="61">
        <v>2</v>
      </c>
      <c r="P17" s="61">
        <v>2</v>
      </c>
      <c r="Q17" s="61"/>
      <c r="R17" s="62">
        <f t="shared" si="2"/>
        <v>22</v>
      </c>
      <c r="S17" s="63">
        <f t="shared" si="0"/>
        <v>1.4666666666666666</v>
      </c>
      <c r="T17" s="64">
        <f t="shared" si="1"/>
        <v>1615.2716593245227</v>
      </c>
    </row>
    <row r="18" spans="1:20" ht="12.75">
      <c r="A18" t="s">
        <v>183</v>
      </c>
      <c r="M18">
        <v>1</v>
      </c>
      <c r="R18" s="65">
        <f t="shared" si="2"/>
        <v>1</v>
      </c>
      <c r="S18" s="66">
        <f t="shared" si="0"/>
        <v>0.06666666666666667</v>
      </c>
      <c r="T18" s="67">
        <f t="shared" si="1"/>
        <v>73.42143906020559</v>
      </c>
    </row>
    <row r="19" spans="1:20" ht="12.75">
      <c r="A19" s="61" t="s">
        <v>123</v>
      </c>
      <c r="B19" s="61"/>
      <c r="C19" s="61"/>
      <c r="D19" s="61"/>
      <c r="E19" s="61">
        <v>2</v>
      </c>
      <c r="F19" s="61"/>
      <c r="G19" s="61"/>
      <c r="H19" s="61"/>
      <c r="I19" s="61">
        <v>41</v>
      </c>
      <c r="J19" s="61">
        <v>24</v>
      </c>
      <c r="K19" s="61"/>
      <c r="L19" s="61"/>
      <c r="M19" s="61">
        <v>3</v>
      </c>
      <c r="N19" s="61"/>
      <c r="O19" s="61">
        <v>2</v>
      </c>
      <c r="P19" s="61">
        <v>1</v>
      </c>
      <c r="Q19" s="61"/>
      <c r="R19" s="62">
        <f t="shared" si="2"/>
        <v>73</v>
      </c>
      <c r="S19" s="63">
        <f t="shared" si="0"/>
        <v>4.866666666666666</v>
      </c>
      <c r="T19" s="64">
        <f t="shared" si="1"/>
        <v>5359.7650513950075</v>
      </c>
    </row>
    <row r="20" spans="1:20" ht="12.75">
      <c r="A20" s="61" t="s">
        <v>124</v>
      </c>
      <c r="B20" s="61"/>
      <c r="C20" s="61"/>
      <c r="D20" s="61"/>
      <c r="E20" s="61">
        <v>1</v>
      </c>
      <c r="F20" s="61"/>
      <c r="G20" s="61"/>
      <c r="H20" s="61"/>
      <c r="I20" s="61"/>
      <c r="J20" s="61">
        <v>2</v>
      </c>
      <c r="K20" s="61"/>
      <c r="L20" s="61"/>
      <c r="M20" s="61"/>
      <c r="N20" s="61">
        <v>1</v>
      </c>
      <c r="O20" s="61">
        <v>1</v>
      </c>
      <c r="P20" s="61"/>
      <c r="Q20" s="61"/>
      <c r="R20" s="62">
        <f t="shared" si="2"/>
        <v>5</v>
      </c>
      <c r="S20" s="63">
        <f t="shared" si="0"/>
        <v>0.3333333333333333</v>
      </c>
      <c r="T20" s="64">
        <f t="shared" si="1"/>
        <v>367.1071953010279</v>
      </c>
    </row>
    <row r="21" spans="1:20" ht="12.75">
      <c r="A21" t="s">
        <v>156</v>
      </c>
      <c r="M21">
        <v>72</v>
      </c>
      <c r="O21">
        <v>8</v>
      </c>
      <c r="R21" s="65">
        <f t="shared" si="2"/>
        <v>80</v>
      </c>
      <c r="S21" s="66">
        <f t="shared" si="0"/>
        <v>5.333333333333333</v>
      </c>
      <c r="T21" s="67">
        <f t="shared" si="1"/>
        <v>5873.715124816446</v>
      </c>
    </row>
    <row r="22" spans="1:20" ht="12.75">
      <c r="A22" t="s">
        <v>157</v>
      </c>
      <c r="C22">
        <v>1</v>
      </c>
      <c r="R22" s="65">
        <f t="shared" si="2"/>
        <v>1</v>
      </c>
      <c r="S22" s="66">
        <f t="shared" si="0"/>
        <v>0.06666666666666667</v>
      </c>
      <c r="T22" s="67">
        <f t="shared" si="1"/>
        <v>73.42143906020559</v>
      </c>
    </row>
    <row r="23" spans="1:20" ht="12.75">
      <c r="A23" t="s">
        <v>158</v>
      </c>
      <c r="J23">
        <v>2</v>
      </c>
      <c r="R23" s="65">
        <f t="shared" si="2"/>
        <v>2</v>
      </c>
      <c r="S23" s="66">
        <f t="shared" si="0"/>
        <v>0.13333333333333333</v>
      </c>
      <c r="T23" s="67">
        <f t="shared" si="1"/>
        <v>146.84287812041117</v>
      </c>
    </row>
    <row r="24" spans="1:20" ht="12.75">
      <c r="A24" t="s">
        <v>125</v>
      </c>
      <c r="B24">
        <v>15</v>
      </c>
      <c r="C24">
        <v>2</v>
      </c>
      <c r="E24">
        <v>13</v>
      </c>
      <c r="F24">
        <v>6</v>
      </c>
      <c r="G24">
        <v>13</v>
      </c>
      <c r="H24">
        <v>2</v>
      </c>
      <c r="I24">
        <v>26</v>
      </c>
      <c r="J24">
        <v>75</v>
      </c>
      <c r="K24">
        <v>1</v>
      </c>
      <c r="L24">
        <v>2</v>
      </c>
      <c r="M24">
        <v>7</v>
      </c>
      <c r="N24">
        <v>10</v>
      </c>
      <c r="O24">
        <v>21</v>
      </c>
      <c r="P24">
        <v>3</v>
      </c>
      <c r="R24" s="65">
        <f t="shared" si="2"/>
        <v>196</v>
      </c>
      <c r="S24" s="66">
        <f t="shared" si="0"/>
        <v>13.066666666666666</v>
      </c>
      <c r="T24" s="67">
        <f t="shared" si="1"/>
        <v>14390.602055800295</v>
      </c>
    </row>
    <row r="25" spans="1:20" ht="12.75">
      <c r="A25" t="s">
        <v>126</v>
      </c>
      <c r="M25">
        <v>1</v>
      </c>
      <c r="R25" s="65">
        <f t="shared" si="2"/>
        <v>1</v>
      </c>
      <c r="S25" s="66">
        <f t="shared" si="0"/>
        <v>0.06666666666666667</v>
      </c>
      <c r="T25" s="67">
        <f t="shared" si="1"/>
        <v>73.42143906020559</v>
      </c>
    </row>
    <row r="26" spans="1:20" ht="12.75">
      <c r="A26" t="s">
        <v>128</v>
      </c>
      <c r="E26">
        <v>1</v>
      </c>
      <c r="R26" s="65">
        <f t="shared" si="2"/>
        <v>1</v>
      </c>
      <c r="S26" s="66">
        <f t="shared" si="0"/>
        <v>0.06666666666666667</v>
      </c>
      <c r="T26" s="67">
        <f t="shared" si="1"/>
        <v>73.42143906020559</v>
      </c>
    </row>
    <row r="27" spans="1:20" ht="12.75">
      <c r="A27" t="s">
        <v>161</v>
      </c>
      <c r="L27">
        <v>1</v>
      </c>
      <c r="O27">
        <v>1</v>
      </c>
      <c r="R27" s="65">
        <f t="shared" si="2"/>
        <v>2</v>
      </c>
      <c r="S27" s="66">
        <f t="shared" si="0"/>
        <v>0.13333333333333333</v>
      </c>
      <c r="T27" s="67">
        <f t="shared" si="1"/>
        <v>146.84287812041117</v>
      </c>
    </row>
    <row r="28" spans="1:20" ht="12.75">
      <c r="A28" t="s">
        <v>129</v>
      </c>
      <c r="B28">
        <v>2</v>
      </c>
      <c r="C28">
        <v>1</v>
      </c>
      <c r="E28">
        <v>1</v>
      </c>
      <c r="F28">
        <v>1</v>
      </c>
      <c r="G28">
        <v>2</v>
      </c>
      <c r="I28">
        <v>2</v>
      </c>
      <c r="K28">
        <v>1</v>
      </c>
      <c r="P28">
        <v>2</v>
      </c>
      <c r="R28" s="65">
        <f t="shared" si="2"/>
        <v>12</v>
      </c>
      <c r="S28" s="66">
        <f t="shared" si="0"/>
        <v>0.8</v>
      </c>
      <c r="T28" s="67">
        <f t="shared" si="1"/>
        <v>881.057268722467</v>
      </c>
    </row>
    <row r="29" spans="1:20" ht="12.75">
      <c r="A29" t="s">
        <v>184</v>
      </c>
      <c r="M29">
        <v>1</v>
      </c>
      <c r="R29" s="65">
        <f t="shared" si="2"/>
        <v>1</v>
      </c>
      <c r="S29" s="66">
        <f t="shared" si="0"/>
        <v>0.06666666666666667</v>
      </c>
      <c r="T29" s="67">
        <f t="shared" si="1"/>
        <v>73.42143906020559</v>
      </c>
    </row>
    <row r="30" spans="1:20" ht="12.75">
      <c r="A30" t="s">
        <v>185</v>
      </c>
      <c r="H30">
        <v>1</v>
      </c>
      <c r="R30" s="65">
        <f t="shared" si="2"/>
        <v>1</v>
      </c>
      <c r="S30" s="66">
        <f t="shared" si="0"/>
        <v>0.06666666666666667</v>
      </c>
      <c r="T30" s="67">
        <f t="shared" si="1"/>
        <v>73.42143906020559</v>
      </c>
    </row>
    <row r="31" spans="1:20" ht="12.75">
      <c r="A31" t="s">
        <v>165</v>
      </c>
      <c r="I31">
        <v>1</v>
      </c>
      <c r="M31">
        <v>1</v>
      </c>
      <c r="R31" s="65">
        <f t="shared" si="2"/>
        <v>2</v>
      </c>
      <c r="S31" s="66">
        <f t="shared" si="0"/>
        <v>0.13333333333333333</v>
      </c>
      <c r="T31" s="67">
        <f t="shared" si="1"/>
        <v>146.84287812041117</v>
      </c>
    </row>
    <row r="32" spans="1:20" ht="12.75">
      <c r="A32" t="s">
        <v>168</v>
      </c>
      <c r="B32">
        <v>1</v>
      </c>
      <c r="R32" s="65">
        <f t="shared" si="2"/>
        <v>1</v>
      </c>
      <c r="S32" s="66">
        <f t="shared" si="0"/>
        <v>0.06666666666666667</v>
      </c>
      <c r="T32" s="67">
        <f t="shared" si="1"/>
        <v>73.42143906020559</v>
      </c>
    </row>
    <row r="33" spans="1:20" ht="12.75">
      <c r="A33" t="s">
        <v>169</v>
      </c>
      <c r="J33">
        <v>2</v>
      </c>
      <c r="O33">
        <v>1</v>
      </c>
      <c r="R33" s="65">
        <f t="shared" si="2"/>
        <v>3</v>
      </c>
      <c r="S33" s="66">
        <f t="shared" si="0"/>
        <v>0.2</v>
      </c>
      <c r="T33" s="67">
        <f t="shared" si="1"/>
        <v>220.26431718061676</v>
      </c>
    </row>
    <row r="34" spans="1:20" ht="12.75">
      <c r="A34" t="s">
        <v>133</v>
      </c>
      <c r="B34">
        <v>1</v>
      </c>
      <c r="I34">
        <v>2</v>
      </c>
      <c r="J34">
        <v>3</v>
      </c>
      <c r="M34">
        <v>1</v>
      </c>
      <c r="N34">
        <v>1</v>
      </c>
      <c r="R34" s="65">
        <f t="shared" si="2"/>
        <v>8</v>
      </c>
      <c r="S34" s="66">
        <f t="shared" si="0"/>
        <v>0.5333333333333333</v>
      </c>
      <c r="T34" s="67">
        <f t="shared" si="1"/>
        <v>587.3715124816447</v>
      </c>
    </row>
    <row r="35" spans="1:20" ht="12.75">
      <c r="A35" t="s">
        <v>186</v>
      </c>
      <c r="M35">
        <v>1</v>
      </c>
      <c r="R35" s="65">
        <f t="shared" si="2"/>
        <v>1</v>
      </c>
      <c r="S35" s="66">
        <f t="shared" si="0"/>
        <v>0.06666666666666667</v>
      </c>
      <c r="T35" s="67">
        <f t="shared" si="1"/>
        <v>73.42143906020559</v>
      </c>
    </row>
    <row r="36" spans="1:20" ht="12.75">
      <c r="A36" t="s">
        <v>136</v>
      </c>
      <c r="F36">
        <v>1</v>
      </c>
      <c r="R36" s="65">
        <f t="shared" si="2"/>
        <v>1</v>
      </c>
      <c r="S36" s="66">
        <f t="shared" si="0"/>
        <v>0.06666666666666667</v>
      </c>
      <c r="T36" s="67">
        <f t="shared" si="1"/>
        <v>73.42143906020559</v>
      </c>
    </row>
    <row r="37" spans="1:20" ht="12.75">
      <c r="A37" t="s">
        <v>173</v>
      </c>
      <c r="M37">
        <v>1</v>
      </c>
      <c r="R37" s="65">
        <f t="shared" si="2"/>
        <v>1</v>
      </c>
      <c r="S37" s="66">
        <f t="shared" si="0"/>
        <v>0.06666666666666667</v>
      </c>
      <c r="T37" s="67">
        <f t="shared" si="1"/>
        <v>73.42143906020559</v>
      </c>
    </row>
    <row r="38" spans="1:20" ht="12.75">
      <c r="A38" t="s">
        <v>137</v>
      </c>
      <c r="B38">
        <v>1</v>
      </c>
      <c r="E38">
        <v>1</v>
      </c>
      <c r="G38">
        <v>1</v>
      </c>
      <c r="I38">
        <v>1</v>
      </c>
      <c r="J38">
        <v>3</v>
      </c>
      <c r="K38">
        <v>2</v>
      </c>
      <c r="O38">
        <v>1</v>
      </c>
      <c r="P38">
        <v>4</v>
      </c>
      <c r="R38" s="65">
        <f t="shared" si="2"/>
        <v>14</v>
      </c>
      <c r="S38" s="66">
        <f t="shared" si="0"/>
        <v>0.9333333333333333</v>
      </c>
      <c r="T38" s="67">
        <f t="shared" si="1"/>
        <v>1027.9001468428783</v>
      </c>
    </row>
    <row r="39" spans="1:20" ht="12.75">
      <c r="A39" t="s">
        <v>175</v>
      </c>
      <c r="N39">
        <v>1</v>
      </c>
      <c r="P39">
        <v>1</v>
      </c>
      <c r="R39" s="65">
        <f t="shared" si="2"/>
        <v>2</v>
      </c>
      <c r="S39" s="66">
        <f t="shared" si="0"/>
        <v>0.13333333333333333</v>
      </c>
      <c r="T39" s="67">
        <f t="shared" si="1"/>
        <v>146.84287812041117</v>
      </c>
    </row>
    <row r="41" spans="20:21" ht="12.75">
      <c r="T41" s="60">
        <f>SUM(T6:T39)</f>
        <v>36196.76945668137</v>
      </c>
      <c r="U41" t="s">
        <v>189</v>
      </c>
    </row>
    <row r="42" spans="20:21" ht="12.75">
      <c r="T42" s="60">
        <f>SUM(T7:T16,T18,T21:T39)</f>
        <v>28781.2041116006</v>
      </c>
      <c r="U42" t="s">
        <v>190</v>
      </c>
    </row>
    <row r="45" spans="1:20" ht="36.75" customHeight="1">
      <c r="A45" s="108" t="s">
        <v>191</v>
      </c>
      <c r="B45" s="108"/>
      <c r="C45" s="108"/>
      <c r="D45" s="108"/>
      <c r="E45" s="108"/>
      <c r="F45" s="108"/>
      <c r="G45" s="108"/>
      <c r="H45" s="108"/>
      <c r="I45" s="108"/>
      <c r="J45" s="108"/>
      <c r="K45" s="108"/>
      <c r="L45" s="108"/>
      <c r="M45" s="108"/>
      <c r="N45" s="108"/>
      <c r="O45" s="108"/>
      <c r="P45" s="108"/>
      <c r="Q45" s="108"/>
      <c r="R45" s="108"/>
      <c r="S45" s="108"/>
      <c r="T45" s="108"/>
    </row>
  </sheetData>
  <sheetProtection/>
  <mergeCells count="4">
    <mergeCell ref="A1:F1"/>
    <mergeCell ref="L2:N2"/>
    <mergeCell ref="N3:O3"/>
    <mergeCell ref="A45:T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53"/>
  <sheetViews>
    <sheetView zoomScale="80" zoomScaleNormal="80" zoomScalePageLayoutView="0" workbookViewId="0" topLeftCell="A7">
      <selection activeCell="A45" sqref="A45"/>
    </sheetView>
  </sheetViews>
  <sheetFormatPr defaultColWidth="9.140625" defaultRowHeight="12.75"/>
  <cols>
    <col min="1" max="1" width="23.140625" style="0" customWidth="1"/>
    <col min="2" max="2" width="4.57421875" style="0" customWidth="1"/>
    <col min="3" max="16" width="5.28125" style="0" customWidth="1"/>
    <col min="17" max="17" width="7.421875" style="0" customWidth="1"/>
    <col min="18" max="18" width="5.28125" style="0" customWidth="1"/>
    <col min="19" max="19" width="7.28125" style="0" customWidth="1"/>
    <col min="20" max="22" width="10.421875" style="0" customWidth="1"/>
  </cols>
  <sheetData>
    <row r="1" spans="1:22" ht="12.75" customHeight="1">
      <c r="A1" s="107" t="s">
        <v>111</v>
      </c>
      <c r="B1" s="107"/>
      <c r="C1" s="107"/>
      <c r="D1" s="107"/>
      <c r="E1" s="107"/>
      <c r="F1" s="107"/>
      <c r="G1" s="48"/>
      <c r="H1" s="56" t="s">
        <v>188</v>
      </c>
      <c r="I1" s="48"/>
      <c r="J1" s="48"/>
      <c r="K1" s="48"/>
      <c r="M1" s="48" t="s">
        <v>102</v>
      </c>
      <c r="N1" s="48"/>
      <c r="O1" s="51"/>
      <c r="P1" s="48"/>
      <c r="Q1" s="48"/>
      <c r="R1" s="48"/>
      <c r="S1" s="48"/>
      <c r="T1" s="48"/>
      <c r="U1" s="48"/>
      <c r="V1" s="48"/>
    </row>
    <row r="2" spans="1:22" ht="12.75">
      <c r="A2" s="55" t="s">
        <v>112</v>
      </c>
      <c r="B2" s="49"/>
      <c r="C2" s="49"/>
      <c r="D2" s="49"/>
      <c r="E2" s="49"/>
      <c r="F2" s="49"/>
      <c r="G2" s="49"/>
      <c r="H2" s="49"/>
      <c r="I2" s="49"/>
      <c r="J2" s="49"/>
      <c r="K2" s="49"/>
      <c r="L2" s="105" t="s">
        <v>103</v>
      </c>
      <c r="M2" s="105"/>
      <c r="N2" s="105"/>
      <c r="O2" s="49">
        <v>9.08</v>
      </c>
      <c r="P2" s="49" t="s">
        <v>176</v>
      </c>
      <c r="Q2" s="49"/>
      <c r="R2" s="49"/>
      <c r="S2" s="49"/>
      <c r="T2" s="49"/>
      <c r="U2" s="49"/>
      <c r="V2" s="49"/>
    </row>
    <row r="3" spans="1:22" ht="12.75">
      <c r="A3" s="48"/>
      <c r="B3" s="48"/>
      <c r="C3" s="48"/>
      <c r="D3" s="48"/>
      <c r="E3" s="48"/>
      <c r="F3" s="48"/>
      <c r="G3" s="48"/>
      <c r="H3" s="48"/>
      <c r="I3" s="48"/>
      <c r="J3" s="48"/>
      <c r="K3" s="48"/>
      <c r="L3" s="48"/>
      <c r="M3" s="48"/>
      <c r="N3" s="106">
        <v>0.000908</v>
      </c>
      <c r="O3" s="106"/>
      <c r="P3" s="48" t="s">
        <v>177</v>
      </c>
      <c r="Q3" s="48"/>
      <c r="R3" s="48"/>
      <c r="S3" s="48"/>
      <c r="T3" s="48"/>
      <c r="U3" s="48"/>
      <c r="V3" s="48"/>
    </row>
    <row r="4" spans="1:22" ht="12.75">
      <c r="A4" s="50"/>
      <c r="B4" s="50" t="s">
        <v>106</v>
      </c>
      <c r="C4" s="50"/>
      <c r="D4" s="50"/>
      <c r="E4" s="50"/>
      <c r="F4" s="50"/>
      <c r="G4" s="50"/>
      <c r="H4" s="50"/>
      <c r="I4" s="50"/>
      <c r="J4" s="50"/>
      <c r="K4" s="50"/>
      <c r="L4" s="50"/>
      <c r="M4" s="50"/>
      <c r="N4" s="50"/>
      <c r="O4" s="50"/>
      <c r="P4" s="50"/>
      <c r="Q4" s="51"/>
      <c r="R4" s="50"/>
      <c r="S4" s="50"/>
      <c r="T4" s="50"/>
      <c r="U4" s="50"/>
      <c r="V4" s="50"/>
    </row>
    <row r="5" spans="1:24" ht="13.5" thickBot="1">
      <c r="A5" s="52" t="s">
        <v>107</v>
      </c>
      <c r="B5" s="53">
        <v>1</v>
      </c>
      <c r="C5" s="53">
        <v>2</v>
      </c>
      <c r="D5" s="53">
        <v>3</v>
      </c>
      <c r="E5" s="53">
        <v>4</v>
      </c>
      <c r="F5" s="53">
        <v>5</v>
      </c>
      <c r="G5" s="53">
        <v>6</v>
      </c>
      <c r="H5" s="53">
        <v>7</v>
      </c>
      <c r="I5" s="53">
        <v>8</v>
      </c>
      <c r="J5" s="53">
        <v>9</v>
      </c>
      <c r="K5" s="53">
        <v>10</v>
      </c>
      <c r="L5" s="53">
        <v>11</v>
      </c>
      <c r="M5" s="53">
        <v>12</v>
      </c>
      <c r="N5" s="53">
        <v>13</v>
      </c>
      <c r="O5" s="53">
        <v>14</v>
      </c>
      <c r="P5" s="53">
        <v>15</v>
      </c>
      <c r="Q5" s="54"/>
      <c r="R5" s="53" t="s">
        <v>108</v>
      </c>
      <c r="S5" s="53" t="s">
        <v>109</v>
      </c>
      <c r="T5" s="53" t="s">
        <v>110</v>
      </c>
      <c r="U5" s="75" t="s">
        <v>206</v>
      </c>
      <c r="V5" s="75" t="s">
        <v>207</v>
      </c>
      <c r="X5" s="72" t="s">
        <v>201</v>
      </c>
    </row>
    <row r="6" ht="13.5" thickTop="1">
      <c r="A6" s="68" t="s">
        <v>192</v>
      </c>
    </row>
    <row r="7" spans="1:24" ht="12.75">
      <c r="A7" t="s">
        <v>115</v>
      </c>
      <c r="B7">
        <v>9</v>
      </c>
      <c r="C7">
        <v>8</v>
      </c>
      <c r="D7">
        <v>3</v>
      </c>
      <c r="E7">
        <v>13</v>
      </c>
      <c r="F7">
        <v>21</v>
      </c>
      <c r="G7">
        <v>18</v>
      </c>
      <c r="H7">
        <v>27</v>
      </c>
      <c r="I7">
        <v>22</v>
      </c>
      <c r="J7">
        <v>7</v>
      </c>
      <c r="K7">
        <v>3</v>
      </c>
      <c r="L7">
        <v>8</v>
      </c>
      <c r="M7">
        <v>45</v>
      </c>
      <c r="N7">
        <v>23</v>
      </c>
      <c r="O7">
        <v>26</v>
      </c>
      <c r="P7">
        <v>16</v>
      </c>
      <c r="R7" s="65">
        <f aca="true" t="shared" si="0" ref="R7:R15">SUM(B7:P7)</f>
        <v>249</v>
      </c>
      <c r="S7" s="66">
        <f aca="true" t="shared" si="1" ref="S7:S15">R7/15</f>
        <v>16.6</v>
      </c>
      <c r="T7" s="67">
        <f aca="true" t="shared" si="2" ref="T7:T15">S7/0.000908</f>
        <v>18281.938325991192</v>
      </c>
      <c r="U7" s="67"/>
      <c r="V7" s="67"/>
      <c r="X7">
        <v>1</v>
      </c>
    </row>
    <row r="8" spans="1:24" ht="12.75">
      <c r="A8" t="s">
        <v>116</v>
      </c>
      <c r="B8">
        <v>1</v>
      </c>
      <c r="C8">
        <v>1</v>
      </c>
      <c r="E8">
        <v>1</v>
      </c>
      <c r="R8" s="65">
        <f t="shared" si="0"/>
        <v>3</v>
      </c>
      <c r="S8" s="66">
        <f t="shared" si="1"/>
        <v>0.2</v>
      </c>
      <c r="T8" s="67">
        <f t="shared" si="2"/>
        <v>220.26431718061676</v>
      </c>
      <c r="U8" s="67"/>
      <c r="V8" s="67"/>
      <c r="X8">
        <v>1</v>
      </c>
    </row>
    <row r="9" spans="1:24" ht="12.75">
      <c r="A9" t="s">
        <v>125</v>
      </c>
      <c r="B9">
        <v>45</v>
      </c>
      <c r="C9">
        <v>11</v>
      </c>
      <c r="D9">
        <v>5</v>
      </c>
      <c r="E9">
        <v>29</v>
      </c>
      <c r="F9">
        <v>53</v>
      </c>
      <c r="G9">
        <v>55</v>
      </c>
      <c r="H9">
        <v>29</v>
      </c>
      <c r="I9">
        <v>37</v>
      </c>
      <c r="J9">
        <v>36</v>
      </c>
      <c r="K9">
        <v>14</v>
      </c>
      <c r="L9">
        <v>18</v>
      </c>
      <c r="M9">
        <v>56</v>
      </c>
      <c r="N9">
        <v>23</v>
      </c>
      <c r="O9">
        <v>64</v>
      </c>
      <c r="P9">
        <v>16</v>
      </c>
      <c r="R9" s="65">
        <f t="shared" si="0"/>
        <v>491</v>
      </c>
      <c r="S9" s="66">
        <f t="shared" si="1"/>
        <v>32.733333333333334</v>
      </c>
      <c r="T9" s="67">
        <f t="shared" si="2"/>
        <v>36049.926578560946</v>
      </c>
      <c r="U9" s="67"/>
      <c r="V9" s="67"/>
      <c r="X9">
        <v>1</v>
      </c>
    </row>
    <row r="10" spans="1:24" ht="12.75">
      <c r="A10" t="s">
        <v>126</v>
      </c>
      <c r="I10">
        <v>3</v>
      </c>
      <c r="K10">
        <v>2</v>
      </c>
      <c r="L10">
        <v>1</v>
      </c>
      <c r="M10">
        <v>10</v>
      </c>
      <c r="N10">
        <v>3</v>
      </c>
      <c r="O10">
        <v>3</v>
      </c>
      <c r="P10">
        <v>1</v>
      </c>
      <c r="R10" s="65">
        <f t="shared" si="0"/>
        <v>23</v>
      </c>
      <c r="S10" s="66">
        <f t="shared" si="1"/>
        <v>1.5333333333333334</v>
      </c>
      <c r="T10" s="67">
        <f t="shared" si="2"/>
        <v>1688.6930983847285</v>
      </c>
      <c r="U10" s="67"/>
      <c r="V10" s="67"/>
      <c r="X10">
        <v>1</v>
      </c>
    </row>
    <row r="11" spans="1:22" ht="12.75">
      <c r="A11" t="s">
        <v>167</v>
      </c>
      <c r="B11">
        <v>1</v>
      </c>
      <c r="R11" s="65">
        <f t="shared" si="0"/>
        <v>1</v>
      </c>
      <c r="S11" s="66">
        <f t="shared" si="1"/>
        <v>0.06666666666666667</v>
      </c>
      <c r="T11" s="67">
        <f t="shared" si="2"/>
        <v>73.42143906020559</v>
      </c>
      <c r="U11" s="67"/>
      <c r="V11" s="67"/>
    </row>
    <row r="12" spans="1:24" ht="12.75">
      <c r="A12" t="s">
        <v>133</v>
      </c>
      <c r="B12">
        <v>2</v>
      </c>
      <c r="C12">
        <v>2</v>
      </c>
      <c r="E12">
        <v>2</v>
      </c>
      <c r="F12">
        <v>4</v>
      </c>
      <c r="G12">
        <v>2</v>
      </c>
      <c r="H12">
        <v>1</v>
      </c>
      <c r="I12">
        <v>3</v>
      </c>
      <c r="L12">
        <v>1</v>
      </c>
      <c r="R12" s="65">
        <f t="shared" si="0"/>
        <v>17</v>
      </c>
      <c r="S12" s="66">
        <f t="shared" si="1"/>
        <v>1.1333333333333333</v>
      </c>
      <c r="T12" s="67">
        <f t="shared" si="2"/>
        <v>1248.164464023495</v>
      </c>
      <c r="U12" s="67"/>
      <c r="V12" s="67"/>
      <c r="X12">
        <v>1</v>
      </c>
    </row>
    <row r="13" spans="1:24" ht="12.75">
      <c r="A13" t="s">
        <v>134</v>
      </c>
      <c r="M13">
        <v>1</v>
      </c>
      <c r="R13" s="65">
        <f t="shared" si="0"/>
        <v>1</v>
      </c>
      <c r="S13" s="66">
        <f t="shared" si="1"/>
        <v>0.06666666666666667</v>
      </c>
      <c r="T13" s="67">
        <f t="shared" si="2"/>
        <v>73.42143906020559</v>
      </c>
      <c r="U13" s="67"/>
      <c r="V13" s="67"/>
      <c r="X13">
        <v>1</v>
      </c>
    </row>
    <row r="14" spans="1:24" ht="12.75">
      <c r="A14" t="s">
        <v>136</v>
      </c>
      <c r="D14">
        <v>1</v>
      </c>
      <c r="F14">
        <v>1</v>
      </c>
      <c r="R14" s="65">
        <f t="shared" si="0"/>
        <v>2</v>
      </c>
      <c r="S14" s="66">
        <f t="shared" si="1"/>
        <v>0.13333333333333333</v>
      </c>
      <c r="T14" s="67">
        <f t="shared" si="2"/>
        <v>146.84287812041117</v>
      </c>
      <c r="U14" s="67"/>
      <c r="V14" s="67"/>
      <c r="X14">
        <v>1</v>
      </c>
    </row>
    <row r="15" spans="1:24" ht="12.75">
      <c r="A15" t="s">
        <v>137</v>
      </c>
      <c r="B15">
        <v>2</v>
      </c>
      <c r="F15">
        <v>5</v>
      </c>
      <c r="G15">
        <v>3</v>
      </c>
      <c r="H15">
        <v>1</v>
      </c>
      <c r="J15">
        <v>1</v>
      </c>
      <c r="K15">
        <v>2</v>
      </c>
      <c r="L15">
        <v>5</v>
      </c>
      <c r="M15">
        <v>4</v>
      </c>
      <c r="N15">
        <v>1</v>
      </c>
      <c r="O15">
        <v>5</v>
      </c>
      <c r="P15">
        <v>3</v>
      </c>
      <c r="R15" s="65">
        <f t="shared" si="0"/>
        <v>32</v>
      </c>
      <c r="S15" s="66">
        <f t="shared" si="1"/>
        <v>2.1333333333333333</v>
      </c>
      <c r="T15" s="67">
        <f t="shared" si="2"/>
        <v>2349.4860499265787</v>
      </c>
      <c r="U15" s="67"/>
      <c r="V15" s="67"/>
      <c r="X15">
        <v>1</v>
      </c>
    </row>
    <row r="16" spans="1:24" ht="12.75">
      <c r="A16" s="2" t="s">
        <v>193</v>
      </c>
      <c r="B16">
        <f>(SUM(B7:B15))/0.000908</f>
        <v>66079.29515418502</v>
      </c>
      <c r="C16">
        <f aca="true" t="shared" si="3" ref="C16:P16">(SUM(C7:C15))/0.000908</f>
        <v>24229.074889867843</v>
      </c>
      <c r="D16">
        <f t="shared" si="3"/>
        <v>9911.894273127753</v>
      </c>
      <c r="E16">
        <f t="shared" si="3"/>
        <v>49559.47136563877</v>
      </c>
      <c r="F16">
        <f t="shared" si="3"/>
        <v>92511.01321585904</v>
      </c>
      <c r="G16">
        <f t="shared" si="3"/>
        <v>85903.08370044053</v>
      </c>
      <c r="H16">
        <f t="shared" si="3"/>
        <v>63876.651982378855</v>
      </c>
      <c r="I16">
        <f t="shared" si="3"/>
        <v>71585.90308370044</v>
      </c>
      <c r="J16">
        <f t="shared" si="3"/>
        <v>48458.149779735686</v>
      </c>
      <c r="K16">
        <f t="shared" si="3"/>
        <v>23127.75330396476</v>
      </c>
      <c r="L16">
        <f t="shared" si="3"/>
        <v>36343.612334801765</v>
      </c>
      <c r="M16">
        <f t="shared" si="3"/>
        <v>127753.30396475771</v>
      </c>
      <c r="N16">
        <f t="shared" si="3"/>
        <v>55066.07929515419</v>
      </c>
      <c r="O16">
        <f t="shared" si="3"/>
        <v>107929.51541850221</v>
      </c>
      <c r="P16">
        <f t="shared" si="3"/>
        <v>39647.57709251101</v>
      </c>
      <c r="T16" s="71">
        <f>SUM(T7:T15)</f>
        <v>60132.15859030838</v>
      </c>
      <c r="U16" s="71">
        <f>STDEV(B16:P16)</f>
        <v>32939.32745286689</v>
      </c>
      <c r="V16" s="71">
        <f>U16/SQRT(15)</f>
        <v>8504.897777348417</v>
      </c>
      <c r="X16">
        <f>SUM(X7:X15)</f>
        <v>8</v>
      </c>
    </row>
    <row r="18" ht="12.75">
      <c r="A18" s="2" t="s">
        <v>194</v>
      </c>
    </row>
    <row r="19" spans="1:24" ht="12.75">
      <c r="A19" t="s">
        <v>118</v>
      </c>
      <c r="B19">
        <v>1</v>
      </c>
      <c r="O19">
        <v>3</v>
      </c>
      <c r="R19" s="65">
        <f aca="true" t="shared" si="4" ref="R19:R24">SUM(B19:P19)</f>
        <v>4</v>
      </c>
      <c r="S19" s="66">
        <f aca="true" t="shared" si="5" ref="S19:S24">R19/15</f>
        <v>0.26666666666666666</v>
      </c>
      <c r="T19" s="67">
        <f aca="true" t="shared" si="6" ref="T19:T24">S19/0.000908</f>
        <v>293.68575624082234</v>
      </c>
      <c r="U19" s="67"/>
      <c r="V19" s="67"/>
      <c r="X19">
        <v>1</v>
      </c>
    </row>
    <row r="20" spans="1:24" ht="12.75">
      <c r="A20" t="s">
        <v>127</v>
      </c>
      <c r="E20">
        <v>1</v>
      </c>
      <c r="G20">
        <v>1</v>
      </c>
      <c r="R20" s="65">
        <f t="shared" si="4"/>
        <v>2</v>
      </c>
      <c r="S20" s="66">
        <f t="shared" si="5"/>
        <v>0.13333333333333333</v>
      </c>
      <c r="T20" s="67">
        <f t="shared" si="6"/>
        <v>146.84287812041117</v>
      </c>
      <c r="U20" s="67"/>
      <c r="V20" s="67"/>
      <c r="X20">
        <v>1</v>
      </c>
    </row>
    <row r="21" spans="1:24" ht="12.75">
      <c r="A21" t="s">
        <v>129</v>
      </c>
      <c r="B21">
        <v>11</v>
      </c>
      <c r="D21">
        <v>2</v>
      </c>
      <c r="E21">
        <v>10</v>
      </c>
      <c r="F21">
        <v>11</v>
      </c>
      <c r="G21">
        <v>10</v>
      </c>
      <c r="H21">
        <v>5</v>
      </c>
      <c r="I21">
        <v>10</v>
      </c>
      <c r="J21">
        <v>10</v>
      </c>
      <c r="K21">
        <v>12</v>
      </c>
      <c r="L21">
        <v>19</v>
      </c>
      <c r="M21">
        <v>8</v>
      </c>
      <c r="N21">
        <v>9</v>
      </c>
      <c r="O21">
        <v>21</v>
      </c>
      <c r="P21">
        <v>6</v>
      </c>
      <c r="R21" s="65">
        <f t="shared" si="4"/>
        <v>144</v>
      </c>
      <c r="S21" s="66">
        <f t="shared" si="5"/>
        <v>9.6</v>
      </c>
      <c r="T21" s="67">
        <f t="shared" si="6"/>
        <v>10572.687224669604</v>
      </c>
      <c r="U21" s="67"/>
      <c r="V21" s="67"/>
      <c r="X21">
        <v>1</v>
      </c>
    </row>
    <row r="22" spans="1:24" ht="12.75">
      <c r="A22" t="s">
        <v>131</v>
      </c>
      <c r="M22">
        <v>1</v>
      </c>
      <c r="N22">
        <v>2</v>
      </c>
      <c r="R22" s="65">
        <f t="shared" si="4"/>
        <v>3</v>
      </c>
      <c r="S22" s="66">
        <f t="shared" si="5"/>
        <v>0.2</v>
      </c>
      <c r="T22" s="67">
        <f t="shared" si="6"/>
        <v>220.26431718061676</v>
      </c>
      <c r="U22" s="67"/>
      <c r="V22" s="67"/>
      <c r="X22">
        <v>1</v>
      </c>
    </row>
    <row r="23" spans="1:22" ht="12.75">
      <c r="A23" t="s">
        <v>138</v>
      </c>
      <c r="J23">
        <v>1</v>
      </c>
      <c r="M23">
        <v>1</v>
      </c>
      <c r="R23" s="65">
        <f t="shared" si="4"/>
        <v>2</v>
      </c>
      <c r="S23" s="66">
        <f t="shared" si="5"/>
        <v>0.13333333333333333</v>
      </c>
      <c r="T23" s="67">
        <f t="shared" si="6"/>
        <v>146.84287812041117</v>
      </c>
      <c r="U23" s="67"/>
      <c r="V23" s="67"/>
    </row>
    <row r="24" spans="1:24" ht="12.75">
      <c r="A24" t="s">
        <v>139</v>
      </c>
      <c r="L24">
        <v>1</v>
      </c>
      <c r="P24">
        <v>1</v>
      </c>
      <c r="R24" s="65">
        <f t="shared" si="4"/>
        <v>2</v>
      </c>
      <c r="S24" s="66">
        <f t="shared" si="5"/>
        <v>0.13333333333333333</v>
      </c>
      <c r="T24" s="67">
        <f t="shared" si="6"/>
        <v>146.84287812041117</v>
      </c>
      <c r="U24" s="67"/>
      <c r="V24" s="67"/>
      <c r="X24">
        <v>1</v>
      </c>
    </row>
    <row r="25" spans="1:24" ht="12.75">
      <c r="A25" s="2" t="s">
        <v>195</v>
      </c>
      <c r="B25">
        <f>(SUM(B19:B24))/0.000908</f>
        <v>13215.859030837006</v>
      </c>
      <c r="C25">
        <f aca="true" t="shared" si="7" ref="C25:P25">(SUM(C19:C24))/0.000908</f>
        <v>0</v>
      </c>
      <c r="D25">
        <f t="shared" si="7"/>
        <v>2202.6431718061676</v>
      </c>
      <c r="E25">
        <f t="shared" si="7"/>
        <v>12114.537444933922</v>
      </c>
      <c r="F25">
        <f t="shared" si="7"/>
        <v>12114.537444933922</v>
      </c>
      <c r="G25">
        <f t="shared" si="7"/>
        <v>12114.537444933922</v>
      </c>
      <c r="H25">
        <f t="shared" si="7"/>
        <v>5506.607929515419</v>
      </c>
      <c r="I25">
        <f t="shared" si="7"/>
        <v>11013.215859030837</v>
      </c>
      <c r="J25">
        <f t="shared" si="7"/>
        <v>12114.537444933922</v>
      </c>
      <c r="K25">
        <f t="shared" si="7"/>
        <v>13215.859030837006</v>
      </c>
      <c r="L25">
        <f t="shared" si="7"/>
        <v>22026.431718061674</v>
      </c>
      <c r="M25">
        <f t="shared" si="7"/>
        <v>11013.215859030837</v>
      </c>
      <c r="N25">
        <f t="shared" si="7"/>
        <v>12114.537444933922</v>
      </c>
      <c r="O25">
        <f t="shared" si="7"/>
        <v>26431.71806167401</v>
      </c>
      <c r="P25">
        <f t="shared" si="7"/>
        <v>7709.251101321586</v>
      </c>
      <c r="T25" s="71">
        <f>SUM(T19:T24)</f>
        <v>11527.165932452277</v>
      </c>
      <c r="U25" s="71">
        <f>STDEV(B25:P25)</f>
        <v>6606.181154621817</v>
      </c>
      <c r="V25" s="71">
        <f>U25/SQRT(15)</f>
        <v>1705.708639591972</v>
      </c>
      <c r="X25">
        <f>SUM(X19:X24)</f>
        <v>5</v>
      </c>
    </row>
    <row r="27" ht="12.75">
      <c r="A27" s="2" t="s">
        <v>196</v>
      </c>
    </row>
    <row r="28" spans="1:22" ht="12.75">
      <c r="A28" s="61" t="s">
        <v>113</v>
      </c>
      <c r="B28" s="61"/>
      <c r="C28" s="61">
        <v>1</v>
      </c>
      <c r="D28" s="61"/>
      <c r="E28" s="61"/>
      <c r="F28" s="61"/>
      <c r="G28" s="61">
        <v>3</v>
      </c>
      <c r="H28" s="61"/>
      <c r="I28" s="61">
        <v>1</v>
      </c>
      <c r="J28" s="61"/>
      <c r="K28" s="61"/>
      <c r="L28" s="61"/>
      <c r="M28" s="61"/>
      <c r="N28" s="61"/>
      <c r="O28" s="61"/>
      <c r="P28" s="61">
        <v>1</v>
      </c>
      <c r="Q28" s="61"/>
      <c r="R28" s="62">
        <f aca="true" t="shared" si="8" ref="R28:R37">SUM(B28:P28)</f>
        <v>6</v>
      </c>
      <c r="S28" s="63">
        <f aca="true" t="shared" si="9" ref="S28:S37">R28/15</f>
        <v>0.4</v>
      </c>
      <c r="T28" s="64">
        <f aca="true" t="shared" si="10" ref="T28:T37">S28/0.000908</f>
        <v>440.5286343612335</v>
      </c>
      <c r="U28" s="64"/>
      <c r="V28" s="64"/>
    </row>
    <row r="29" spans="1:24" ht="12.75">
      <c r="A29" t="s">
        <v>114</v>
      </c>
      <c r="I29">
        <v>1</v>
      </c>
      <c r="R29" s="65">
        <f t="shared" si="8"/>
        <v>1</v>
      </c>
      <c r="S29" s="66">
        <f t="shared" si="9"/>
        <v>0.06666666666666667</v>
      </c>
      <c r="T29" s="67">
        <f t="shared" si="10"/>
        <v>73.42143906020559</v>
      </c>
      <c r="U29" s="67"/>
      <c r="V29" s="67"/>
      <c r="X29">
        <v>1</v>
      </c>
    </row>
    <row r="30" spans="1:24" ht="12.75">
      <c r="A30" t="s">
        <v>117</v>
      </c>
      <c r="I30">
        <v>1</v>
      </c>
      <c r="R30" s="65">
        <f t="shared" si="8"/>
        <v>1</v>
      </c>
      <c r="S30" s="66">
        <f t="shared" si="9"/>
        <v>0.06666666666666667</v>
      </c>
      <c r="T30" s="67">
        <f t="shared" si="10"/>
        <v>73.42143906020559</v>
      </c>
      <c r="U30" s="67"/>
      <c r="V30" s="67"/>
      <c r="X30">
        <v>1</v>
      </c>
    </row>
    <row r="31" spans="1:24" ht="12.75">
      <c r="A31" t="s">
        <v>119</v>
      </c>
      <c r="I31">
        <v>2</v>
      </c>
      <c r="J31">
        <v>1</v>
      </c>
      <c r="M31">
        <v>1</v>
      </c>
      <c r="O31">
        <v>3</v>
      </c>
      <c r="R31" s="65">
        <f t="shared" si="8"/>
        <v>7</v>
      </c>
      <c r="S31" s="66">
        <f t="shared" si="9"/>
        <v>0.4666666666666667</v>
      </c>
      <c r="T31" s="67">
        <f t="shared" si="10"/>
        <v>513.9500734214391</v>
      </c>
      <c r="U31" s="67"/>
      <c r="V31" s="67"/>
      <c r="X31">
        <v>1</v>
      </c>
    </row>
    <row r="32" spans="1:24" ht="12.75">
      <c r="A32" t="s">
        <v>120</v>
      </c>
      <c r="M32">
        <v>1</v>
      </c>
      <c r="N32">
        <v>1</v>
      </c>
      <c r="R32" s="65">
        <f t="shared" si="8"/>
        <v>2</v>
      </c>
      <c r="S32" s="66">
        <f t="shared" si="9"/>
        <v>0.13333333333333333</v>
      </c>
      <c r="T32" s="67">
        <f t="shared" si="10"/>
        <v>146.84287812041117</v>
      </c>
      <c r="U32" s="67"/>
      <c r="V32" s="67"/>
      <c r="X32">
        <v>1</v>
      </c>
    </row>
    <row r="33" spans="1:22" ht="12.75">
      <c r="A33" t="s">
        <v>121</v>
      </c>
      <c r="E33">
        <v>1</v>
      </c>
      <c r="R33" s="65">
        <f t="shared" si="8"/>
        <v>1</v>
      </c>
      <c r="S33" s="66">
        <f t="shared" si="9"/>
        <v>0.06666666666666667</v>
      </c>
      <c r="T33" s="67">
        <f t="shared" si="10"/>
        <v>73.42143906020559</v>
      </c>
      <c r="U33" s="67"/>
      <c r="V33" s="67"/>
    </row>
    <row r="34" spans="1:22" ht="12.75">
      <c r="A34" s="61" t="s">
        <v>122</v>
      </c>
      <c r="B34" s="61">
        <v>56</v>
      </c>
      <c r="C34" s="61">
        <v>20</v>
      </c>
      <c r="D34" s="61">
        <v>34</v>
      </c>
      <c r="E34" s="61">
        <v>18</v>
      </c>
      <c r="F34" s="61">
        <v>19</v>
      </c>
      <c r="G34" s="61">
        <v>6</v>
      </c>
      <c r="H34" s="61">
        <v>5</v>
      </c>
      <c r="I34" s="61">
        <v>41</v>
      </c>
      <c r="J34" s="61">
        <v>16</v>
      </c>
      <c r="K34" s="61">
        <v>21</v>
      </c>
      <c r="L34" s="61">
        <v>15</v>
      </c>
      <c r="M34" s="61">
        <v>25</v>
      </c>
      <c r="N34" s="61">
        <v>20</v>
      </c>
      <c r="O34" s="61">
        <v>65</v>
      </c>
      <c r="P34" s="61">
        <v>20</v>
      </c>
      <c r="Q34" s="61"/>
      <c r="R34" s="62">
        <f t="shared" si="8"/>
        <v>381</v>
      </c>
      <c r="S34" s="63">
        <f t="shared" si="9"/>
        <v>25.4</v>
      </c>
      <c r="T34" s="64">
        <f t="shared" si="10"/>
        <v>27973.568281938326</v>
      </c>
      <c r="U34" s="64"/>
      <c r="V34" s="64"/>
    </row>
    <row r="35" spans="1:22" ht="12.75">
      <c r="A35" s="61" t="s">
        <v>123</v>
      </c>
      <c r="B35" s="61">
        <v>13</v>
      </c>
      <c r="C35" s="61">
        <v>8</v>
      </c>
      <c r="D35" s="61">
        <v>17</v>
      </c>
      <c r="E35" s="61">
        <v>11</v>
      </c>
      <c r="F35" s="61">
        <v>16</v>
      </c>
      <c r="G35" s="61">
        <v>14</v>
      </c>
      <c r="H35" s="61">
        <v>27</v>
      </c>
      <c r="I35" s="61">
        <v>16</v>
      </c>
      <c r="J35" s="61">
        <v>14</v>
      </c>
      <c r="K35" s="61">
        <v>13</v>
      </c>
      <c r="L35" s="61">
        <v>13</v>
      </c>
      <c r="M35" s="61">
        <v>41</v>
      </c>
      <c r="N35" s="61">
        <v>30</v>
      </c>
      <c r="O35" s="61">
        <v>39</v>
      </c>
      <c r="P35" s="61">
        <v>12</v>
      </c>
      <c r="Q35" s="61"/>
      <c r="R35" s="62">
        <f t="shared" si="8"/>
        <v>284</v>
      </c>
      <c r="S35" s="63">
        <f t="shared" si="9"/>
        <v>18.933333333333334</v>
      </c>
      <c r="T35" s="64">
        <f t="shared" si="10"/>
        <v>20851.688693098386</v>
      </c>
      <c r="U35" s="64"/>
      <c r="V35" s="64"/>
    </row>
    <row r="36" spans="1:22" ht="12.75">
      <c r="A36" s="61" t="s">
        <v>130</v>
      </c>
      <c r="B36" s="61">
        <v>12</v>
      </c>
      <c r="C36" s="61">
        <v>11</v>
      </c>
      <c r="D36" s="61">
        <v>7</v>
      </c>
      <c r="E36" s="61">
        <v>34</v>
      </c>
      <c r="F36" s="61">
        <v>10</v>
      </c>
      <c r="G36" s="61">
        <v>16</v>
      </c>
      <c r="H36" s="61">
        <v>13</v>
      </c>
      <c r="I36" s="61">
        <v>17</v>
      </c>
      <c r="J36" s="61">
        <v>11</v>
      </c>
      <c r="K36" s="61">
        <v>5</v>
      </c>
      <c r="L36" s="61">
        <v>4</v>
      </c>
      <c r="M36" s="61">
        <v>12</v>
      </c>
      <c r="N36" s="61">
        <v>8</v>
      </c>
      <c r="O36" s="61">
        <v>4</v>
      </c>
      <c r="P36" s="61">
        <v>7</v>
      </c>
      <c r="Q36" s="61"/>
      <c r="R36" s="62">
        <f t="shared" si="8"/>
        <v>171</v>
      </c>
      <c r="S36" s="63">
        <f t="shared" si="9"/>
        <v>11.4</v>
      </c>
      <c r="T36" s="64">
        <f t="shared" si="10"/>
        <v>12555.066079295155</v>
      </c>
      <c r="U36" s="64"/>
      <c r="V36" s="64"/>
    </row>
    <row r="37" spans="1:22" ht="12.75">
      <c r="A37" s="61" t="s">
        <v>180</v>
      </c>
      <c r="B37" s="61"/>
      <c r="C37" s="61"/>
      <c r="D37" s="61"/>
      <c r="E37" s="61"/>
      <c r="F37" s="61">
        <v>1</v>
      </c>
      <c r="G37" s="61"/>
      <c r="H37" s="61"/>
      <c r="I37" s="61"/>
      <c r="J37" s="61"/>
      <c r="K37" s="61"/>
      <c r="L37" s="61"/>
      <c r="M37" s="61"/>
      <c r="N37" s="61"/>
      <c r="O37" s="61"/>
      <c r="P37" s="61"/>
      <c r="Q37" s="61"/>
      <c r="R37" s="62">
        <f t="shared" si="8"/>
        <v>1</v>
      </c>
      <c r="S37" s="63">
        <f t="shared" si="9"/>
        <v>0.06666666666666667</v>
      </c>
      <c r="T37" s="64">
        <f t="shared" si="10"/>
        <v>73.42143906020559</v>
      </c>
      <c r="U37" s="64"/>
      <c r="V37" s="64"/>
    </row>
    <row r="38" spans="1:24" ht="12.75">
      <c r="A38" s="69" t="s">
        <v>197</v>
      </c>
      <c r="B38">
        <f>(SUM(B29:B33))/0.000908</f>
        <v>0</v>
      </c>
      <c r="C38">
        <f aca="true" t="shared" si="11" ref="C38:P38">(SUM(C29:C33))/0.000908</f>
        <v>0</v>
      </c>
      <c r="D38">
        <f t="shared" si="11"/>
        <v>0</v>
      </c>
      <c r="E38">
        <f t="shared" si="11"/>
        <v>1101.3215859030838</v>
      </c>
      <c r="F38">
        <f t="shared" si="11"/>
        <v>0</v>
      </c>
      <c r="G38">
        <f t="shared" si="11"/>
        <v>0</v>
      </c>
      <c r="H38">
        <f t="shared" si="11"/>
        <v>0</v>
      </c>
      <c r="I38">
        <f t="shared" si="11"/>
        <v>4405.286343612335</v>
      </c>
      <c r="J38">
        <f t="shared" si="11"/>
        <v>1101.3215859030838</v>
      </c>
      <c r="K38">
        <f t="shared" si="11"/>
        <v>0</v>
      </c>
      <c r="L38">
        <f t="shared" si="11"/>
        <v>0</v>
      </c>
      <c r="M38">
        <f t="shared" si="11"/>
        <v>2202.6431718061676</v>
      </c>
      <c r="N38">
        <f t="shared" si="11"/>
        <v>1101.3215859030838</v>
      </c>
      <c r="O38">
        <f t="shared" si="11"/>
        <v>3303.9647577092514</v>
      </c>
      <c r="P38">
        <f t="shared" si="11"/>
        <v>0</v>
      </c>
      <c r="T38" s="71">
        <f>SUM(T29:T33)</f>
        <v>881.0572687224669</v>
      </c>
      <c r="U38" s="71"/>
      <c r="V38" s="71"/>
      <c r="X38">
        <f>SUM(X28:X37)</f>
        <v>4</v>
      </c>
    </row>
    <row r="40" ht="12.75">
      <c r="A40" s="69" t="s">
        <v>198</v>
      </c>
    </row>
    <row r="41" spans="1:22" ht="12.75">
      <c r="A41" s="61" t="s">
        <v>124</v>
      </c>
      <c r="B41" s="61">
        <v>3</v>
      </c>
      <c r="C41" s="61">
        <v>2</v>
      </c>
      <c r="D41" s="61">
        <v>5</v>
      </c>
      <c r="E41" s="61">
        <v>6</v>
      </c>
      <c r="F41" s="61">
        <v>6</v>
      </c>
      <c r="G41" s="61">
        <v>10</v>
      </c>
      <c r="H41" s="61">
        <v>4</v>
      </c>
      <c r="I41" s="61">
        <v>6</v>
      </c>
      <c r="J41" s="61">
        <v>3</v>
      </c>
      <c r="K41" s="61">
        <v>4</v>
      </c>
      <c r="L41" s="61">
        <v>6</v>
      </c>
      <c r="M41" s="61">
        <v>38</v>
      </c>
      <c r="N41" s="61">
        <v>7</v>
      </c>
      <c r="O41" s="61">
        <v>13</v>
      </c>
      <c r="P41" s="61">
        <v>12</v>
      </c>
      <c r="Q41" s="61"/>
      <c r="R41" s="62">
        <f>SUM(B41:P41)</f>
        <v>125</v>
      </c>
      <c r="S41" s="63">
        <f>R41/15</f>
        <v>8.333333333333334</v>
      </c>
      <c r="T41" s="64">
        <f>S41/0.000908</f>
        <v>9177.6798825257</v>
      </c>
      <c r="U41" s="64"/>
      <c r="V41" s="64"/>
    </row>
    <row r="42" spans="1:24" ht="12.75">
      <c r="A42" t="s">
        <v>128</v>
      </c>
      <c r="E42">
        <v>2</v>
      </c>
      <c r="F42">
        <v>1</v>
      </c>
      <c r="G42">
        <v>1</v>
      </c>
      <c r="H42">
        <v>1</v>
      </c>
      <c r="I42">
        <v>2</v>
      </c>
      <c r="J42">
        <v>3</v>
      </c>
      <c r="K42">
        <v>1</v>
      </c>
      <c r="L42">
        <v>2</v>
      </c>
      <c r="M42">
        <v>2</v>
      </c>
      <c r="N42">
        <v>1</v>
      </c>
      <c r="O42">
        <v>1</v>
      </c>
      <c r="P42">
        <v>4</v>
      </c>
      <c r="R42" s="65">
        <f>SUM(B42:P42)</f>
        <v>21</v>
      </c>
      <c r="S42" s="66">
        <f>R42/15</f>
        <v>1.4</v>
      </c>
      <c r="T42" s="67">
        <f>S42/0.000908</f>
        <v>1541.8502202643172</v>
      </c>
      <c r="U42" s="67"/>
      <c r="V42" s="67"/>
      <c r="X42">
        <v>1</v>
      </c>
    </row>
    <row r="43" spans="1:22" ht="12.75">
      <c r="A43" s="61" t="s">
        <v>132</v>
      </c>
      <c r="B43" s="61">
        <v>2</v>
      </c>
      <c r="C43" s="61"/>
      <c r="D43" s="61">
        <v>1</v>
      </c>
      <c r="E43" s="61">
        <v>3</v>
      </c>
      <c r="F43" s="61">
        <v>1</v>
      </c>
      <c r="G43" s="61">
        <v>1</v>
      </c>
      <c r="H43" s="61">
        <v>3</v>
      </c>
      <c r="I43" s="61">
        <v>3</v>
      </c>
      <c r="J43" s="61"/>
      <c r="K43" s="61"/>
      <c r="L43" s="61"/>
      <c r="M43" s="61">
        <v>1</v>
      </c>
      <c r="N43" s="61"/>
      <c r="O43" s="61">
        <v>1</v>
      </c>
      <c r="P43" s="61"/>
      <c r="Q43" s="61"/>
      <c r="R43" s="62">
        <f>SUM(B43:P43)</f>
        <v>16</v>
      </c>
      <c r="S43" s="63">
        <f>R43/15</f>
        <v>1.0666666666666667</v>
      </c>
      <c r="T43" s="64">
        <f>S43/0.000908</f>
        <v>1174.7430249632894</v>
      </c>
      <c r="U43" s="64"/>
      <c r="V43" s="64"/>
    </row>
    <row r="44" spans="1:24" ht="12.75">
      <c r="A44" t="s">
        <v>135</v>
      </c>
      <c r="E44">
        <v>1</v>
      </c>
      <c r="I44">
        <v>1</v>
      </c>
      <c r="M44">
        <v>1</v>
      </c>
      <c r="N44">
        <v>1</v>
      </c>
      <c r="R44" s="65">
        <f>SUM(B44:P44)</f>
        <v>4</v>
      </c>
      <c r="S44" s="66">
        <f>R44/15</f>
        <v>0.26666666666666666</v>
      </c>
      <c r="T44" s="67">
        <f>S44/0.000908</f>
        <v>293.68575624082234</v>
      </c>
      <c r="U44" s="67"/>
      <c r="V44" s="67"/>
      <c r="X44">
        <v>1</v>
      </c>
    </row>
    <row r="45" spans="1:24" ht="12.75">
      <c r="A45" s="2" t="s">
        <v>199</v>
      </c>
      <c r="B45">
        <f>(SUM(B42,B44))/0.000908</f>
        <v>0</v>
      </c>
      <c r="C45">
        <f aca="true" t="shared" si="12" ref="C45:P45">(SUM(C42,C44))/0.000908</f>
        <v>0</v>
      </c>
      <c r="D45">
        <f t="shared" si="12"/>
        <v>0</v>
      </c>
      <c r="E45">
        <f t="shared" si="12"/>
        <v>3303.9647577092514</v>
      </c>
      <c r="F45">
        <f t="shared" si="12"/>
        <v>1101.3215859030838</v>
      </c>
      <c r="G45">
        <f t="shared" si="12"/>
        <v>1101.3215859030838</v>
      </c>
      <c r="H45">
        <f t="shared" si="12"/>
        <v>1101.3215859030838</v>
      </c>
      <c r="I45">
        <f t="shared" si="12"/>
        <v>3303.9647577092514</v>
      </c>
      <c r="J45">
        <f t="shared" si="12"/>
        <v>3303.9647577092514</v>
      </c>
      <c r="K45">
        <f t="shared" si="12"/>
        <v>1101.3215859030838</v>
      </c>
      <c r="L45">
        <f t="shared" si="12"/>
        <v>2202.6431718061676</v>
      </c>
      <c r="M45">
        <f t="shared" si="12"/>
        <v>3303.9647577092514</v>
      </c>
      <c r="N45">
        <f t="shared" si="12"/>
        <v>2202.6431718061676</v>
      </c>
      <c r="O45">
        <f t="shared" si="12"/>
        <v>1101.3215859030838</v>
      </c>
      <c r="P45">
        <f t="shared" si="12"/>
        <v>4405.286343612335</v>
      </c>
      <c r="T45" s="71">
        <f>SUM(T42,T44)</f>
        <v>1835.5359765051394</v>
      </c>
      <c r="U45" s="71"/>
      <c r="V45" s="71"/>
      <c r="X45">
        <f>SUM(X41:X44)</f>
        <v>2</v>
      </c>
    </row>
    <row r="47" spans="2:22" ht="12.75">
      <c r="B47">
        <f>B45+B38+B25+B16</f>
        <v>79295.15418502202</v>
      </c>
      <c r="C47">
        <f aca="true" t="shared" si="13" ref="C47:P47">C45+C38+C25+C16</f>
        <v>24229.074889867843</v>
      </c>
      <c r="D47">
        <f t="shared" si="13"/>
        <v>12114.537444933922</v>
      </c>
      <c r="E47">
        <f t="shared" si="13"/>
        <v>66079.29515418503</v>
      </c>
      <c r="F47">
        <f t="shared" si="13"/>
        <v>105726.87224669605</v>
      </c>
      <c r="G47">
        <f t="shared" si="13"/>
        <v>99118.94273127754</v>
      </c>
      <c r="H47">
        <f t="shared" si="13"/>
        <v>70484.58149779736</v>
      </c>
      <c r="I47">
        <f t="shared" si="13"/>
        <v>90308.37004405286</v>
      </c>
      <c r="J47">
        <f t="shared" si="13"/>
        <v>64977.973568281945</v>
      </c>
      <c r="K47">
        <f t="shared" si="13"/>
        <v>37444.93392070485</v>
      </c>
      <c r="L47">
        <f t="shared" si="13"/>
        <v>60572.68722466961</v>
      </c>
      <c r="M47">
        <f t="shared" si="13"/>
        <v>144273.12775330397</v>
      </c>
      <c r="N47">
        <f t="shared" si="13"/>
        <v>70484.58149779736</v>
      </c>
      <c r="O47">
        <f t="shared" si="13"/>
        <v>138766.51982378855</v>
      </c>
      <c r="P47">
        <f t="shared" si="13"/>
        <v>51762.11453744493</v>
      </c>
      <c r="T47">
        <f>AVERAGE(B47:P47)</f>
        <v>74375.91776798827</v>
      </c>
      <c r="U47">
        <f>STDEV(B47:P47)</f>
        <v>37368.1946661983</v>
      </c>
      <c r="V47">
        <f>U47/SQRT(15)</f>
        <v>9648.42637466819</v>
      </c>
    </row>
    <row r="48" spans="19:25" ht="12.75">
      <c r="S48" s="70" t="s">
        <v>189</v>
      </c>
      <c r="T48" s="60">
        <f>SUM(T7:T15,T19:T24,T28:T37,T41:T44)</f>
        <v>146622.61380323058</v>
      </c>
      <c r="U48" s="60"/>
      <c r="V48" s="60"/>
      <c r="X48">
        <v>26</v>
      </c>
      <c r="Y48" t="s">
        <v>201</v>
      </c>
    </row>
    <row r="49" spans="19:25" ht="12.75">
      <c r="S49" s="70" t="s">
        <v>190</v>
      </c>
      <c r="T49" s="60">
        <f>T16+T25+T38+T45</f>
        <v>74375.91776798827</v>
      </c>
      <c r="U49" s="60"/>
      <c r="V49" s="60"/>
      <c r="X49">
        <f>SUM(X45,X38,X25,X16)</f>
        <v>19</v>
      </c>
      <c r="Y49" t="s">
        <v>202</v>
      </c>
    </row>
    <row r="50" spans="19:25" ht="12.75">
      <c r="S50" s="70" t="s">
        <v>200</v>
      </c>
      <c r="T50" s="60">
        <f>SUM(T28,T34:T37,T41,T43)</f>
        <v>72246.6960352423</v>
      </c>
      <c r="U50" s="60"/>
      <c r="V50" s="60"/>
      <c r="X50">
        <v>7</v>
      </c>
      <c r="Y50" t="s">
        <v>203</v>
      </c>
    </row>
    <row r="53" spans="1:22" ht="56.25" customHeight="1">
      <c r="A53" s="108" t="s">
        <v>191</v>
      </c>
      <c r="B53" s="108"/>
      <c r="C53" s="108"/>
      <c r="D53" s="108"/>
      <c r="E53" s="108"/>
      <c r="F53" s="108"/>
      <c r="G53" s="108"/>
      <c r="H53" s="108"/>
      <c r="I53" s="108"/>
      <c r="J53" s="108"/>
      <c r="K53" s="108"/>
      <c r="L53" s="108"/>
      <c r="M53" s="108"/>
      <c r="N53" s="108"/>
      <c r="O53" s="108"/>
      <c r="P53" s="108"/>
      <c r="Q53" s="108"/>
      <c r="R53" s="108"/>
      <c r="S53" s="108"/>
      <c r="T53" s="108"/>
      <c r="U53" s="74"/>
      <c r="V53" s="74"/>
    </row>
  </sheetData>
  <sheetProtection/>
  <mergeCells count="4">
    <mergeCell ref="A53:T53"/>
    <mergeCell ref="A1:F1"/>
    <mergeCell ref="L2:N2"/>
    <mergeCell ref="N3:O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Y85"/>
  <sheetViews>
    <sheetView zoomScale="80" zoomScaleNormal="80" zoomScalePageLayoutView="0" workbookViewId="0" topLeftCell="A37">
      <selection activeCell="A4" sqref="A4:T5"/>
    </sheetView>
  </sheetViews>
  <sheetFormatPr defaultColWidth="9.140625" defaultRowHeight="12.75"/>
  <cols>
    <col min="1" max="1" width="23.140625" style="0" customWidth="1"/>
    <col min="2" max="16" width="5.28125" style="0" customWidth="1"/>
    <col min="17" max="17" width="7.421875" style="0" customWidth="1"/>
    <col min="18" max="18" width="5.28125" style="0" customWidth="1"/>
    <col min="19" max="19" width="7.28125" style="0" customWidth="1"/>
    <col min="20" max="22" width="10.421875" style="0" customWidth="1"/>
  </cols>
  <sheetData>
    <row r="1" spans="1:22" ht="12.75" customHeight="1">
      <c r="A1" s="107" t="s">
        <v>111</v>
      </c>
      <c r="B1" s="107"/>
      <c r="C1" s="107"/>
      <c r="D1" s="107"/>
      <c r="E1" s="107"/>
      <c r="F1" s="107"/>
      <c r="G1" s="48"/>
      <c r="H1" s="56" t="s">
        <v>187</v>
      </c>
      <c r="I1" s="48"/>
      <c r="J1" s="48"/>
      <c r="K1" s="48"/>
      <c r="M1" s="48" t="s">
        <v>102</v>
      </c>
      <c r="N1" s="48"/>
      <c r="O1" s="51"/>
      <c r="P1" s="48"/>
      <c r="Q1" s="48"/>
      <c r="R1" s="48"/>
      <c r="S1" s="48"/>
      <c r="T1" s="48"/>
      <c r="U1" s="48"/>
      <c r="V1" s="48"/>
    </row>
    <row r="2" spans="1:22" ht="12.75">
      <c r="A2" s="55" t="s">
        <v>112</v>
      </c>
      <c r="B2" s="49"/>
      <c r="C2" s="49"/>
      <c r="D2" s="49"/>
      <c r="E2" s="49"/>
      <c r="F2" s="49"/>
      <c r="G2" s="49"/>
      <c r="H2" s="49"/>
      <c r="I2" s="49"/>
      <c r="J2" s="49"/>
      <c r="K2" s="49"/>
      <c r="L2" s="105" t="s">
        <v>103</v>
      </c>
      <c r="M2" s="105"/>
      <c r="N2" s="105"/>
      <c r="O2" s="49">
        <v>9.08</v>
      </c>
      <c r="P2" s="49" t="s">
        <v>176</v>
      </c>
      <c r="Q2" s="49"/>
      <c r="R2" s="49"/>
      <c r="S2" s="49"/>
      <c r="T2" s="49"/>
      <c r="U2" s="49"/>
      <c r="V2" s="49"/>
    </row>
    <row r="3" spans="1:22" ht="12.75">
      <c r="A3" s="48"/>
      <c r="B3" s="48"/>
      <c r="C3" s="48"/>
      <c r="D3" s="48"/>
      <c r="E3" s="48"/>
      <c r="F3" s="48"/>
      <c r="G3" s="48"/>
      <c r="H3" s="48"/>
      <c r="I3" s="48"/>
      <c r="J3" s="48"/>
      <c r="K3" s="48"/>
      <c r="L3" s="48"/>
      <c r="M3" s="48"/>
      <c r="N3" s="106">
        <v>0.000908</v>
      </c>
      <c r="O3" s="106"/>
      <c r="P3" s="48" t="s">
        <v>177</v>
      </c>
      <c r="Q3" s="48"/>
      <c r="R3" s="48"/>
      <c r="S3" s="48"/>
      <c r="T3" s="48"/>
      <c r="U3" s="48"/>
      <c r="V3" s="48"/>
    </row>
    <row r="4" spans="1:22" ht="12.75">
      <c r="A4" s="50"/>
      <c r="B4" s="50" t="s">
        <v>106</v>
      </c>
      <c r="C4" s="50"/>
      <c r="D4" s="50"/>
      <c r="E4" s="50"/>
      <c r="F4" s="50"/>
      <c r="G4" s="50"/>
      <c r="H4" s="50"/>
      <c r="I4" s="50"/>
      <c r="J4" s="50"/>
      <c r="K4" s="50"/>
      <c r="L4" s="50"/>
      <c r="M4" s="50"/>
      <c r="N4" s="50"/>
      <c r="O4" s="50"/>
      <c r="P4" s="50"/>
      <c r="Q4" s="51"/>
      <c r="R4" s="50"/>
      <c r="S4" s="50"/>
      <c r="T4" s="50"/>
      <c r="U4" s="50"/>
      <c r="V4" s="50"/>
    </row>
    <row r="5" spans="1:24" ht="13.5" thickBot="1">
      <c r="A5" s="52" t="s">
        <v>107</v>
      </c>
      <c r="B5" s="53">
        <v>1</v>
      </c>
      <c r="C5" s="53">
        <v>2</v>
      </c>
      <c r="D5" s="53">
        <v>3</v>
      </c>
      <c r="E5" s="53">
        <v>4</v>
      </c>
      <c r="F5" s="53">
        <v>5</v>
      </c>
      <c r="G5" s="53">
        <v>6</v>
      </c>
      <c r="H5" s="53">
        <v>7</v>
      </c>
      <c r="I5" s="53">
        <v>8</v>
      </c>
      <c r="J5" s="53">
        <v>9</v>
      </c>
      <c r="K5" s="53">
        <v>10</v>
      </c>
      <c r="L5" s="53">
        <v>11</v>
      </c>
      <c r="M5" s="53">
        <v>12</v>
      </c>
      <c r="N5" s="53">
        <v>13</v>
      </c>
      <c r="O5" s="53">
        <v>14</v>
      </c>
      <c r="P5" s="53">
        <v>15</v>
      </c>
      <c r="Q5" s="54"/>
      <c r="R5" s="53" t="s">
        <v>108</v>
      </c>
      <c r="S5" s="53" t="s">
        <v>109</v>
      </c>
      <c r="T5" s="53" t="s">
        <v>110</v>
      </c>
      <c r="U5" s="75" t="s">
        <v>206</v>
      </c>
      <c r="V5" s="75" t="s">
        <v>207</v>
      </c>
      <c r="X5" s="72" t="s">
        <v>201</v>
      </c>
    </row>
    <row r="6" ht="13.5" thickTop="1">
      <c r="A6" s="2" t="s">
        <v>192</v>
      </c>
    </row>
    <row r="7" spans="1:24" ht="12.75">
      <c r="A7" t="s">
        <v>143</v>
      </c>
      <c r="B7">
        <v>1</v>
      </c>
      <c r="C7">
        <v>2</v>
      </c>
      <c r="N7">
        <v>1</v>
      </c>
      <c r="O7">
        <v>2</v>
      </c>
      <c r="P7">
        <v>1</v>
      </c>
      <c r="R7" s="65">
        <f aca="true" t="shared" si="0" ref="R7:R32">SUM(B7:P7)</f>
        <v>7</v>
      </c>
      <c r="S7" s="66">
        <f aca="true" t="shared" si="1" ref="S7:S32">R7/15</f>
        <v>0.4666666666666667</v>
      </c>
      <c r="T7" s="67">
        <f aca="true" t="shared" si="2" ref="T7:T32">S7/0.000908</f>
        <v>513.9500734214391</v>
      </c>
      <c r="U7" s="67"/>
      <c r="V7" s="67"/>
      <c r="X7">
        <v>1</v>
      </c>
    </row>
    <row r="8" spans="1:24" ht="12.75">
      <c r="A8" t="s">
        <v>145</v>
      </c>
      <c r="F8">
        <v>1</v>
      </c>
      <c r="H8">
        <v>1</v>
      </c>
      <c r="R8" s="65">
        <f t="shared" si="0"/>
        <v>2</v>
      </c>
      <c r="S8" s="66">
        <f t="shared" si="1"/>
        <v>0.13333333333333333</v>
      </c>
      <c r="T8" s="67">
        <f t="shared" si="2"/>
        <v>146.84287812041117</v>
      </c>
      <c r="U8" s="67"/>
      <c r="V8" s="67"/>
      <c r="X8">
        <v>1</v>
      </c>
    </row>
    <row r="9" spans="1:24" ht="12.75">
      <c r="A9" t="s">
        <v>115</v>
      </c>
      <c r="B9">
        <v>2</v>
      </c>
      <c r="D9">
        <v>1</v>
      </c>
      <c r="E9">
        <v>2</v>
      </c>
      <c r="G9">
        <v>1</v>
      </c>
      <c r="H9">
        <v>4</v>
      </c>
      <c r="I9">
        <v>3</v>
      </c>
      <c r="J9">
        <v>4</v>
      </c>
      <c r="K9">
        <v>1</v>
      </c>
      <c r="L9">
        <v>6</v>
      </c>
      <c r="M9">
        <v>15</v>
      </c>
      <c r="N9">
        <v>13</v>
      </c>
      <c r="O9">
        <v>4</v>
      </c>
      <c r="P9">
        <v>2</v>
      </c>
      <c r="R9" s="65">
        <f t="shared" si="0"/>
        <v>58</v>
      </c>
      <c r="S9" s="66">
        <f t="shared" si="1"/>
        <v>3.8666666666666667</v>
      </c>
      <c r="T9" s="67">
        <f t="shared" si="2"/>
        <v>4258.443465491924</v>
      </c>
      <c r="U9" s="67"/>
      <c r="V9" s="67"/>
      <c r="X9">
        <v>1</v>
      </c>
    </row>
    <row r="10" spans="1:24" ht="12.75">
      <c r="A10" t="s">
        <v>146</v>
      </c>
      <c r="I10">
        <v>2</v>
      </c>
      <c r="R10" s="65">
        <f t="shared" si="0"/>
        <v>2</v>
      </c>
      <c r="S10" s="66">
        <f t="shared" si="1"/>
        <v>0.13333333333333333</v>
      </c>
      <c r="T10" s="67">
        <f t="shared" si="2"/>
        <v>146.84287812041117</v>
      </c>
      <c r="U10" s="67"/>
      <c r="V10" s="67"/>
      <c r="X10">
        <v>1</v>
      </c>
    </row>
    <row r="11" spans="1:24" ht="12.75">
      <c r="A11" t="s">
        <v>147</v>
      </c>
      <c r="E11">
        <v>1</v>
      </c>
      <c r="F11">
        <v>3</v>
      </c>
      <c r="G11">
        <v>2</v>
      </c>
      <c r="J11">
        <v>1</v>
      </c>
      <c r="K11">
        <v>1</v>
      </c>
      <c r="L11">
        <v>1</v>
      </c>
      <c r="M11">
        <v>1</v>
      </c>
      <c r="O11">
        <v>3</v>
      </c>
      <c r="R11" s="65">
        <f t="shared" si="0"/>
        <v>13</v>
      </c>
      <c r="S11" s="66">
        <f t="shared" si="1"/>
        <v>0.8666666666666667</v>
      </c>
      <c r="T11" s="67">
        <f t="shared" si="2"/>
        <v>954.4787077826726</v>
      </c>
      <c r="U11" s="67"/>
      <c r="V11" s="67"/>
      <c r="X11">
        <v>1</v>
      </c>
    </row>
    <row r="12" spans="1:24" ht="12.75">
      <c r="A12" t="s">
        <v>148</v>
      </c>
      <c r="I12">
        <v>1</v>
      </c>
      <c r="J12">
        <v>1</v>
      </c>
      <c r="M12">
        <v>2</v>
      </c>
      <c r="N12">
        <v>1</v>
      </c>
      <c r="R12" s="65">
        <f t="shared" si="0"/>
        <v>5</v>
      </c>
      <c r="S12" s="66">
        <f t="shared" si="1"/>
        <v>0.3333333333333333</v>
      </c>
      <c r="T12" s="67">
        <f t="shared" si="2"/>
        <v>367.1071953010279</v>
      </c>
      <c r="U12" s="67"/>
      <c r="V12" s="67"/>
      <c r="X12">
        <v>1</v>
      </c>
    </row>
    <row r="13" spans="1:24" ht="12.75">
      <c r="A13" t="s">
        <v>116</v>
      </c>
      <c r="B13">
        <v>1</v>
      </c>
      <c r="C13">
        <v>1</v>
      </c>
      <c r="D13">
        <v>1</v>
      </c>
      <c r="E13">
        <v>3</v>
      </c>
      <c r="F13">
        <v>4</v>
      </c>
      <c r="G13">
        <v>3</v>
      </c>
      <c r="H13">
        <v>3</v>
      </c>
      <c r="I13">
        <v>4</v>
      </c>
      <c r="J13">
        <v>6</v>
      </c>
      <c r="K13">
        <v>1</v>
      </c>
      <c r="L13">
        <v>2</v>
      </c>
      <c r="M13">
        <v>4</v>
      </c>
      <c r="N13">
        <v>2</v>
      </c>
      <c r="O13">
        <v>6</v>
      </c>
      <c r="P13">
        <v>7</v>
      </c>
      <c r="R13" s="65">
        <f t="shared" si="0"/>
        <v>48</v>
      </c>
      <c r="S13" s="66">
        <f t="shared" si="1"/>
        <v>3.2</v>
      </c>
      <c r="T13" s="67">
        <f t="shared" si="2"/>
        <v>3524.229074889868</v>
      </c>
      <c r="U13" s="67"/>
      <c r="V13" s="67"/>
      <c r="X13">
        <v>1</v>
      </c>
    </row>
    <row r="14" spans="1:24" ht="12.75">
      <c r="A14" t="s">
        <v>151</v>
      </c>
      <c r="L14">
        <v>1</v>
      </c>
      <c r="R14" s="65">
        <f t="shared" si="0"/>
        <v>1</v>
      </c>
      <c r="S14" s="66">
        <f t="shared" si="1"/>
        <v>0.06666666666666667</v>
      </c>
      <c r="T14" s="67">
        <f t="shared" si="2"/>
        <v>73.42143906020559</v>
      </c>
      <c r="U14" s="67"/>
      <c r="V14" s="67"/>
      <c r="X14">
        <v>1</v>
      </c>
    </row>
    <row r="15" spans="1:24" ht="12.75">
      <c r="A15" t="s">
        <v>183</v>
      </c>
      <c r="M15">
        <v>1</v>
      </c>
      <c r="R15" s="65">
        <f t="shared" si="0"/>
        <v>1</v>
      </c>
      <c r="S15" s="66">
        <f t="shared" si="1"/>
        <v>0.06666666666666667</v>
      </c>
      <c r="T15" s="67">
        <f t="shared" si="2"/>
        <v>73.42143906020559</v>
      </c>
      <c r="U15" s="67"/>
      <c r="V15" s="67"/>
      <c r="X15">
        <v>1</v>
      </c>
    </row>
    <row r="16" spans="1:24" ht="12.75">
      <c r="A16" t="s">
        <v>157</v>
      </c>
      <c r="C16">
        <v>1</v>
      </c>
      <c r="J16">
        <v>1</v>
      </c>
      <c r="R16" s="65">
        <f t="shared" si="0"/>
        <v>2</v>
      </c>
      <c r="S16" s="66">
        <f t="shared" si="1"/>
        <v>0.13333333333333333</v>
      </c>
      <c r="T16" s="67">
        <f t="shared" si="2"/>
        <v>146.84287812041117</v>
      </c>
      <c r="U16" s="67"/>
      <c r="V16" s="67"/>
      <c r="X16">
        <v>1</v>
      </c>
    </row>
    <row r="17" spans="1:24" ht="12.75">
      <c r="A17" t="s">
        <v>125</v>
      </c>
      <c r="B17">
        <v>96</v>
      </c>
      <c r="C17">
        <v>29</v>
      </c>
      <c r="D17">
        <v>8</v>
      </c>
      <c r="E17">
        <v>98</v>
      </c>
      <c r="F17">
        <v>65</v>
      </c>
      <c r="G17">
        <v>101</v>
      </c>
      <c r="H17">
        <v>56</v>
      </c>
      <c r="I17">
        <v>67</v>
      </c>
      <c r="J17">
        <v>137</v>
      </c>
      <c r="K17">
        <v>38</v>
      </c>
      <c r="L17">
        <v>57</v>
      </c>
      <c r="M17">
        <v>106</v>
      </c>
      <c r="N17">
        <v>116</v>
      </c>
      <c r="O17">
        <v>82</v>
      </c>
      <c r="P17">
        <v>21</v>
      </c>
      <c r="R17" s="65">
        <f t="shared" si="0"/>
        <v>1077</v>
      </c>
      <c r="S17" s="66">
        <f t="shared" si="1"/>
        <v>71.8</v>
      </c>
      <c r="T17" s="67">
        <f t="shared" si="2"/>
        <v>79074.88986784141</v>
      </c>
      <c r="U17" s="67"/>
      <c r="V17" s="67"/>
      <c r="X17">
        <v>1</v>
      </c>
    </row>
    <row r="18" spans="1:24" ht="12.75">
      <c r="A18" t="s">
        <v>126</v>
      </c>
      <c r="E18">
        <v>1</v>
      </c>
      <c r="K18">
        <v>1</v>
      </c>
      <c r="L18">
        <v>1</v>
      </c>
      <c r="M18">
        <v>2</v>
      </c>
      <c r="N18">
        <v>2</v>
      </c>
      <c r="O18">
        <v>1</v>
      </c>
      <c r="R18" s="65">
        <f t="shared" si="0"/>
        <v>8</v>
      </c>
      <c r="S18" s="66">
        <f t="shared" si="1"/>
        <v>0.5333333333333333</v>
      </c>
      <c r="T18" s="67">
        <f t="shared" si="2"/>
        <v>587.3715124816447</v>
      </c>
      <c r="U18" s="67"/>
      <c r="V18" s="67"/>
      <c r="X18">
        <v>1</v>
      </c>
    </row>
    <row r="19" spans="1:24" ht="12.75">
      <c r="A19" t="s">
        <v>161</v>
      </c>
      <c r="L19">
        <v>1</v>
      </c>
      <c r="O19">
        <v>1</v>
      </c>
      <c r="P19">
        <v>1</v>
      </c>
      <c r="R19" s="65">
        <f t="shared" si="0"/>
        <v>3</v>
      </c>
      <c r="S19" s="66">
        <f t="shared" si="1"/>
        <v>0.2</v>
      </c>
      <c r="T19" s="67">
        <f t="shared" si="2"/>
        <v>220.26431718061676</v>
      </c>
      <c r="U19" s="67"/>
      <c r="V19" s="67"/>
      <c r="X19">
        <v>1</v>
      </c>
    </row>
    <row r="20" spans="1:24" ht="12.75">
      <c r="A20" t="s">
        <v>163</v>
      </c>
      <c r="E20">
        <v>2</v>
      </c>
      <c r="R20" s="65">
        <f t="shared" si="0"/>
        <v>2</v>
      </c>
      <c r="S20" s="66">
        <f t="shared" si="1"/>
        <v>0.13333333333333333</v>
      </c>
      <c r="T20" s="67">
        <f t="shared" si="2"/>
        <v>146.84287812041117</v>
      </c>
      <c r="U20" s="67"/>
      <c r="V20" s="67"/>
      <c r="X20">
        <v>1</v>
      </c>
    </row>
    <row r="21" spans="1:24" ht="12.75">
      <c r="A21" t="s">
        <v>165</v>
      </c>
      <c r="I21">
        <v>1</v>
      </c>
      <c r="J21">
        <v>1</v>
      </c>
      <c r="M21">
        <v>2</v>
      </c>
      <c r="R21" s="65">
        <f t="shared" si="0"/>
        <v>4</v>
      </c>
      <c r="S21" s="66">
        <f t="shared" si="1"/>
        <v>0.26666666666666666</v>
      </c>
      <c r="T21" s="67">
        <f t="shared" si="2"/>
        <v>293.68575624082234</v>
      </c>
      <c r="U21" s="67"/>
      <c r="V21" s="67"/>
      <c r="X21">
        <v>1</v>
      </c>
    </row>
    <row r="22" spans="1:24" ht="12.75">
      <c r="A22" t="s">
        <v>166</v>
      </c>
      <c r="I22">
        <v>3</v>
      </c>
      <c r="M22">
        <v>1</v>
      </c>
      <c r="R22" s="65">
        <f t="shared" si="0"/>
        <v>4</v>
      </c>
      <c r="S22" s="66">
        <f t="shared" si="1"/>
        <v>0.26666666666666666</v>
      </c>
      <c r="T22" s="67">
        <f t="shared" si="2"/>
        <v>293.68575624082234</v>
      </c>
      <c r="U22" s="67"/>
      <c r="V22" s="67"/>
      <c r="X22">
        <v>1</v>
      </c>
    </row>
    <row r="23" spans="1:22" ht="12.75">
      <c r="A23" t="s">
        <v>167</v>
      </c>
      <c r="C23">
        <v>1</v>
      </c>
      <c r="G23">
        <v>1</v>
      </c>
      <c r="R23" s="65">
        <f t="shared" si="0"/>
        <v>2</v>
      </c>
      <c r="S23" s="66">
        <f t="shared" si="1"/>
        <v>0.13333333333333333</v>
      </c>
      <c r="T23" s="67">
        <f t="shared" si="2"/>
        <v>146.84287812041117</v>
      </c>
      <c r="U23" s="67"/>
      <c r="V23" s="67"/>
    </row>
    <row r="24" spans="1:24" ht="12.75">
      <c r="A24" t="s">
        <v>168</v>
      </c>
      <c r="B24">
        <v>1</v>
      </c>
      <c r="C24">
        <v>2</v>
      </c>
      <c r="E24">
        <v>1</v>
      </c>
      <c r="R24" s="65">
        <f t="shared" si="0"/>
        <v>4</v>
      </c>
      <c r="S24" s="66">
        <f t="shared" si="1"/>
        <v>0.26666666666666666</v>
      </c>
      <c r="T24" s="67">
        <f t="shared" si="2"/>
        <v>293.68575624082234</v>
      </c>
      <c r="U24" s="67"/>
      <c r="V24" s="67"/>
      <c r="X24">
        <v>1</v>
      </c>
    </row>
    <row r="25" spans="1:24" ht="12.75">
      <c r="A25" t="s">
        <v>169</v>
      </c>
      <c r="F25">
        <v>2</v>
      </c>
      <c r="G25">
        <v>2</v>
      </c>
      <c r="I25">
        <v>1</v>
      </c>
      <c r="J25">
        <v>4</v>
      </c>
      <c r="K25">
        <v>4</v>
      </c>
      <c r="L25">
        <v>2</v>
      </c>
      <c r="N25">
        <v>1</v>
      </c>
      <c r="O25">
        <v>1</v>
      </c>
      <c r="R25" s="65">
        <f t="shared" si="0"/>
        <v>17</v>
      </c>
      <c r="S25" s="66">
        <f t="shared" si="1"/>
        <v>1.1333333333333333</v>
      </c>
      <c r="T25" s="67">
        <f t="shared" si="2"/>
        <v>1248.164464023495</v>
      </c>
      <c r="U25" s="67"/>
      <c r="V25" s="67"/>
      <c r="X25">
        <v>1</v>
      </c>
    </row>
    <row r="26" spans="1:24" ht="12.75">
      <c r="A26" t="s">
        <v>133</v>
      </c>
      <c r="B26">
        <v>4</v>
      </c>
      <c r="D26">
        <v>3</v>
      </c>
      <c r="E26">
        <v>1</v>
      </c>
      <c r="F26">
        <v>2</v>
      </c>
      <c r="G26">
        <v>2</v>
      </c>
      <c r="H26">
        <v>3</v>
      </c>
      <c r="I26">
        <v>4</v>
      </c>
      <c r="J26">
        <v>5</v>
      </c>
      <c r="K26">
        <v>2</v>
      </c>
      <c r="M26">
        <v>1</v>
      </c>
      <c r="N26">
        <v>2</v>
      </c>
      <c r="P26">
        <v>2</v>
      </c>
      <c r="R26" s="65">
        <f t="shared" si="0"/>
        <v>31</v>
      </c>
      <c r="S26" s="66">
        <f t="shared" si="1"/>
        <v>2.066666666666667</v>
      </c>
      <c r="T26" s="67">
        <f t="shared" si="2"/>
        <v>2276.064610866373</v>
      </c>
      <c r="U26" s="67"/>
      <c r="V26" s="67"/>
      <c r="X26">
        <v>1</v>
      </c>
    </row>
    <row r="27" spans="1:24" ht="12.75">
      <c r="A27" t="s">
        <v>170</v>
      </c>
      <c r="P27">
        <v>1</v>
      </c>
      <c r="R27" s="65">
        <f t="shared" si="0"/>
        <v>1</v>
      </c>
      <c r="S27" s="66">
        <f t="shared" si="1"/>
        <v>0.06666666666666667</v>
      </c>
      <c r="T27" s="67">
        <f t="shared" si="2"/>
        <v>73.42143906020559</v>
      </c>
      <c r="U27" s="67"/>
      <c r="V27" s="67"/>
      <c r="X27">
        <v>1</v>
      </c>
    </row>
    <row r="28" spans="1:24" ht="12.75">
      <c r="A28" t="s">
        <v>186</v>
      </c>
      <c r="M28">
        <v>1</v>
      </c>
      <c r="R28" s="65">
        <f t="shared" si="0"/>
        <v>1</v>
      </c>
      <c r="S28" s="66">
        <f t="shared" si="1"/>
        <v>0.06666666666666667</v>
      </c>
      <c r="T28" s="67">
        <f t="shared" si="2"/>
        <v>73.42143906020559</v>
      </c>
      <c r="U28" s="67"/>
      <c r="V28" s="67"/>
      <c r="X28">
        <v>1</v>
      </c>
    </row>
    <row r="29" spans="1:24" ht="12.75">
      <c r="A29" t="s">
        <v>172</v>
      </c>
      <c r="I29">
        <v>1</v>
      </c>
      <c r="R29" s="65">
        <f t="shared" si="0"/>
        <v>1</v>
      </c>
      <c r="S29" s="66">
        <f t="shared" si="1"/>
        <v>0.06666666666666667</v>
      </c>
      <c r="T29" s="67">
        <f t="shared" si="2"/>
        <v>73.42143906020559</v>
      </c>
      <c r="U29" s="67"/>
      <c r="V29" s="67"/>
      <c r="X29">
        <v>1</v>
      </c>
    </row>
    <row r="30" spans="1:24" ht="12.75">
      <c r="A30" t="s">
        <v>136</v>
      </c>
      <c r="F30">
        <v>1</v>
      </c>
      <c r="R30" s="65">
        <f t="shared" si="0"/>
        <v>1</v>
      </c>
      <c r="S30" s="66">
        <f t="shared" si="1"/>
        <v>0.06666666666666667</v>
      </c>
      <c r="T30" s="67">
        <f t="shared" si="2"/>
        <v>73.42143906020559</v>
      </c>
      <c r="U30" s="67"/>
      <c r="V30" s="67"/>
      <c r="X30">
        <v>1</v>
      </c>
    </row>
    <row r="31" spans="1:24" ht="12.75">
      <c r="A31" t="s">
        <v>173</v>
      </c>
      <c r="G31">
        <v>1</v>
      </c>
      <c r="I31">
        <v>3</v>
      </c>
      <c r="L31">
        <v>1</v>
      </c>
      <c r="M31">
        <v>2</v>
      </c>
      <c r="O31">
        <v>3</v>
      </c>
      <c r="R31" s="65">
        <f t="shared" si="0"/>
        <v>10</v>
      </c>
      <c r="S31" s="66">
        <f t="shared" si="1"/>
        <v>0.6666666666666666</v>
      </c>
      <c r="T31" s="67">
        <f t="shared" si="2"/>
        <v>734.2143906020558</v>
      </c>
      <c r="U31" s="67"/>
      <c r="V31" s="67"/>
      <c r="X31">
        <v>1</v>
      </c>
    </row>
    <row r="32" spans="1:24" ht="12.75">
      <c r="A32" t="s">
        <v>137</v>
      </c>
      <c r="B32">
        <v>2</v>
      </c>
      <c r="C32">
        <v>1</v>
      </c>
      <c r="D32">
        <v>1</v>
      </c>
      <c r="E32">
        <v>3</v>
      </c>
      <c r="F32">
        <v>2</v>
      </c>
      <c r="G32">
        <v>6</v>
      </c>
      <c r="H32">
        <v>3</v>
      </c>
      <c r="I32">
        <v>5</v>
      </c>
      <c r="J32">
        <v>3</v>
      </c>
      <c r="K32">
        <v>7</v>
      </c>
      <c r="L32">
        <v>5</v>
      </c>
      <c r="M32">
        <v>1</v>
      </c>
      <c r="N32">
        <v>3</v>
      </c>
      <c r="O32">
        <v>4</v>
      </c>
      <c r="P32">
        <v>10</v>
      </c>
      <c r="R32" s="65">
        <f t="shared" si="0"/>
        <v>56</v>
      </c>
      <c r="S32" s="66">
        <f t="shared" si="1"/>
        <v>3.7333333333333334</v>
      </c>
      <c r="T32" s="67">
        <f t="shared" si="2"/>
        <v>4111.600587371513</v>
      </c>
      <c r="U32" s="67"/>
      <c r="V32" s="67"/>
      <c r="X32">
        <v>1</v>
      </c>
    </row>
    <row r="33" spans="1:24" ht="12.75">
      <c r="A33" s="2" t="s">
        <v>193</v>
      </c>
      <c r="B33">
        <f>(SUM(B7:B32))/0.000908</f>
        <v>117841.40969162996</v>
      </c>
      <c r="C33">
        <f aca="true" t="shared" si="3" ref="C33:P33">(SUM(C7:C32))/0.000908</f>
        <v>40748.8986784141</v>
      </c>
      <c r="D33">
        <f t="shared" si="3"/>
        <v>15418.502202643172</v>
      </c>
      <c r="E33">
        <f t="shared" si="3"/>
        <v>123348.01762114538</v>
      </c>
      <c r="F33">
        <f t="shared" si="3"/>
        <v>88105.7268722467</v>
      </c>
      <c r="G33">
        <f t="shared" si="3"/>
        <v>131057.26872246696</v>
      </c>
      <c r="H33">
        <f t="shared" si="3"/>
        <v>77092.51101321586</v>
      </c>
      <c r="I33">
        <f t="shared" si="3"/>
        <v>104625.55066079296</v>
      </c>
      <c r="J33">
        <f t="shared" si="3"/>
        <v>179515.41850220266</v>
      </c>
      <c r="K33">
        <f t="shared" si="3"/>
        <v>60572.68722466961</v>
      </c>
      <c r="L33">
        <f t="shared" si="3"/>
        <v>84801.76211453744</v>
      </c>
      <c r="M33">
        <f t="shared" si="3"/>
        <v>153083.70044052863</v>
      </c>
      <c r="N33">
        <f t="shared" si="3"/>
        <v>155286.3436123348</v>
      </c>
      <c r="O33">
        <f t="shared" si="3"/>
        <v>117841.40969162996</v>
      </c>
      <c r="P33">
        <f t="shared" si="3"/>
        <v>49559.47136563877</v>
      </c>
      <c r="T33" s="73">
        <f>SUM(T7:T32)</f>
        <v>99926.57856093979</v>
      </c>
      <c r="U33" s="73">
        <f>STDEV(B33:P33)</f>
        <v>46310.66466659878</v>
      </c>
      <c r="V33" s="73">
        <f>U33/SQRT(15)</f>
        <v>11957.362200368889</v>
      </c>
      <c r="X33">
        <f>SUM(X7:X32)</f>
        <v>25</v>
      </c>
    </row>
    <row r="35" ht="12.75">
      <c r="A35" s="2" t="s">
        <v>194</v>
      </c>
    </row>
    <row r="36" spans="1:24" ht="12.75">
      <c r="A36" t="s">
        <v>142</v>
      </c>
      <c r="H36">
        <v>1</v>
      </c>
      <c r="R36" s="65">
        <f aca="true" t="shared" si="4" ref="R36:R51">SUM(B36:P36)</f>
        <v>1</v>
      </c>
      <c r="S36" s="66">
        <f aca="true" t="shared" si="5" ref="S36:S51">R36/15</f>
        <v>0.06666666666666667</v>
      </c>
      <c r="T36" s="67">
        <f aca="true" t="shared" si="6" ref="T36:T51">S36/0.000908</f>
        <v>73.42143906020559</v>
      </c>
      <c r="U36" s="67"/>
      <c r="V36" s="67"/>
      <c r="X36">
        <v>1</v>
      </c>
    </row>
    <row r="37" spans="1:24" ht="12.75">
      <c r="A37" t="s">
        <v>144</v>
      </c>
      <c r="G37">
        <v>1</v>
      </c>
      <c r="I37">
        <v>1</v>
      </c>
      <c r="R37" s="65">
        <f t="shared" si="4"/>
        <v>2</v>
      </c>
      <c r="S37" s="66">
        <f t="shared" si="5"/>
        <v>0.13333333333333333</v>
      </c>
      <c r="T37" s="67">
        <f t="shared" si="6"/>
        <v>146.84287812041117</v>
      </c>
      <c r="U37" s="67"/>
      <c r="V37" s="67"/>
      <c r="X37">
        <v>1</v>
      </c>
    </row>
    <row r="38" spans="1:22" ht="12.75">
      <c r="A38" t="s">
        <v>182</v>
      </c>
      <c r="J38">
        <v>1</v>
      </c>
      <c r="R38" s="65">
        <f t="shared" si="4"/>
        <v>1</v>
      </c>
      <c r="S38" s="66">
        <f t="shared" si="5"/>
        <v>0.06666666666666667</v>
      </c>
      <c r="T38" s="67">
        <f t="shared" si="6"/>
        <v>73.42143906020559</v>
      </c>
      <c r="U38" s="67"/>
      <c r="V38" s="67"/>
    </row>
    <row r="39" spans="1:24" ht="12.75">
      <c r="A39" t="s">
        <v>150</v>
      </c>
      <c r="B39">
        <v>1</v>
      </c>
      <c r="R39" s="65">
        <f t="shared" si="4"/>
        <v>1</v>
      </c>
      <c r="S39" s="66">
        <f t="shared" si="5"/>
        <v>0.06666666666666667</v>
      </c>
      <c r="T39" s="67">
        <f t="shared" si="6"/>
        <v>73.42143906020559</v>
      </c>
      <c r="U39" s="67"/>
      <c r="V39" s="67"/>
      <c r="X39">
        <v>1</v>
      </c>
    </row>
    <row r="40" spans="1:24" ht="12.75">
      <c r="A40" t="s">
        <v>152</v>
      </c>
      <c r="I40">
        <v>1</v>
      </c>
      <c r="R40" s="65">
        <f t="shared" si="4"/>
        <v>1</v>
      </c>
      <c r="S40" s="66">
        <f t="shared" si="5"/>
        <v>0.06666666666666667</v>
      </c>
      <c r="T40" s="67">
        <f t="shared" si="6"/>
        <v>73.42143906020559</v>
      </c>
      <c r="U40" s="67"/>
      <c r="V40" s="67"/>
      <c r="X40">
        <v>1</v>
      </c>
    </row>
    <row r="41" spans="1:22" ht="12.75">
      <c r="A41" t="s">
        <v>153</v>
      </c>
      <c r="I41">
        <v>3</v>
      </c>
      <c r="M41">
        <v>1</v>
      </c>
      <c r="R41" s="65">
        <f t="shared" si="4"/>
        <v>4</v>
      </c>
      <c r="S41" s="66">
        <f t="shared" si="5"/>
        <v>0.26666666666666666</v>
      </c>
      <c r="T41" s="67">
        <f t="shared" si="6"/>
        <v>293.68575624082234</v>
      </c>
      <c r="U41" s="67"/>
      <c r="V41" s="67"/>
    </row>
    <row r="42" spans="1:24" ht="12.75">
      <c r="A42" t="s">
        <v>154</v>
      </c>
      <c r="G42">
        <v>1</v>
      </c>
      <c r="M42">
        <v>1</v>
      </c>
      <c r="P42">
        <v>2</v>
      </c>
      <c r="R42" s="65">
        <f t="shared" si="4"/>
        <v>4</v>
      </c>
      <c r="S42" s="66">
        <f t="shared" si="5"/>
        <v>0.26666666666666666</v>
      </c>
      <c r="T42" s="67">
        <f t="shared" si="6"/>
        <v>293.68575624082234</v>
      </c>
      <c r="U42" s="67"/>
      <c r="V42" s="67"/>
      <c r="X42">
        <v>1</v>
      </c>
    </row>
    <row r="43" spans="1:24" ht="12.75">
      <c r="A43" t="s">
        <v>155</v>
      </c>
      <c r="F43">
        <v>2</v>
      </c>
      <c r="N43">
        <v>1</v>
      </c>
      <c r="R43" s="65">
        <f t="shared" si="4"/>
        <v>3</v>
      </c>
      <c r="S43" s="66">
        <f t="shared" si="5"/>
        <v>0.2</v>
      </c>
      <c r="T43" s="67">
        <f t="shared" si="6"/>
        <v>220.26431718061676</v>
      </c>
      <c r="U43" s="67"/>
      <c r="V43" s="67"/>
      <c r="X43">
        <v>1</v>
      </c>
    </row>
    <row r="44" spans="1:24" ht="12.75">
      <c r="A44" t="s">
        <v>158</v>
      </c>
      <c r="H44">
        <v>1</v>
      </c>
      <c r="J44">
        <v>2</v>
      </c>
      <c r="R44" s="65">
        <f t="shared" si="4"/>
        <v>3</v>
      </c>
      <c r="S44" s="66">
        <f t="shared" si="5"/>
        <v>0.2</v>
      </c>
      <c r="T44" s="67">
        <f t="shared" si="6"/>
        <v>220.26431718061676</v>
      </c>
      <c r="U44" s="67"/>
      <c r="V44" s="67"/>
      <c r="X44">
        <v>1</v>
      </c>
    </row>
    <row r="45" spans="1:24" ht="12.75">
      <c r="A45" t="s">
        <v>127</v>
      </c>
      <c r="C45">
        <v>2</v>
      </c>
      <c r="E45">
        <v>1</v>
      </c>
      <c r="G45">
        <v>1</v>
      </c>
      <c r="H45">
        <v>1</v>
      </c>
      <c r="N45">
        <v>1</v>
      </c>
      <c r="P45">
        <v>2</v>
      </c>
      <c r="R45" s="65">
        <f t="shared" si="4"/>
        <v>8</v>
      </c>
      <c r="S45" s="66">
        <f t="shared" si="5"/>
        <v>0.5333333333333333</v>
      </c>
      <c r="T45" s="67">
        <f t="shared" si="6"/>
        <v>587.3715124816447</v>
      </c>
      <c r="U45" s="67"/>
      <c r="V45" s="67"/>
      <c r="X45">
        <v>1</v>
      </c>
    </row>
    <row r="46" spans="1:24" ht="12.75">
      <c r="A46" t="s">
        <v>129</v>
      </c>
      <c r="B46">
        <v>7</v>
      </c>
      <c r="C46">
        <v>4</v>
      </c>
      <c r="D46">
        <v>2</v>
      </c>
      <c r="E46">
        <v>11</v>
      </c>
      <c r="F46">
        <v>10</v>
      </c>
      <c r="G46">
        <v>25</v>
      </c>
      <c r="H46">
        <v>7</v>
      </c>
      <c r="I46">
        <v>9</v>
      </c>
      <c r="J46">
        <v>1</v>
      </c>
      <c r="K46">
        <v>15</v>
      </c>
      <c r="L46">
        <v>12</v>
      </c>
      <c r="M46">
        <v>26</v>
      </c>
      <c r="N46">
        <v>4</v>
      </c>
      <c r="O46">
        <v>10</v>
      </c>
      <c r="P46">
        <v>10</v>
      </c>
      <c r="R46" s="65">
        <f t="shared" si="4"/>
        <v>153</v>
      </c>
      <c r="S46" s="66">
        <f t="shared" si="5"/>
        <v>10.2</v>
      </c>
      <c r="T46" s="67">
        <f t="shared" si="6"/>
        <v>11233.480176211453</v>
      </c>
      <c r="U46" s="67"/>
      <c r="V46" s="67"/>
      <c r="X46">
        <v>1</v>
      </c>
    </row>
    <row r="47" spans="1:24" ht="12.75">
      <c r="A47" t="s">
        <v>162</v>
      </c>
      <c r="H47">
        <v>1</v>
      </c>
      <c r="R47" s="65">
        <f t="shared" si="4"/>
        <v>1</v>
      </c>
      <c r="S47" s="66">
        <f t="shared" si="5"/>
        <v>0.06666666666666667</v>
      </c>
      <c r="T47" s="67">
        <f t="shared" si="6"/>
        <v>73.42143906020559</v>
      </c>
      <c r="U47" s="67"/>
      <c r="V47" s="67"/>
      <c r="X47">
        <v>1</v>
      </c>
    </row>
    <row r="48" spans="1:24" ht="12.75">
      <c r="A48" t="s">
        <v>131</v>
      </c>
      <c r="E48">
        <v>1</v>
      </c>
      <c r="M48">
        <v>1</v>
      </c>
      <c r="N48">
        <v>1</v>
      </c>
      <c r="R48" s="65">
        <f t="shared" si="4"/>
        <v>3</v>
      </c>
      <c r="S48" s="66">
        <f t="shared" si="5"/>
        <v>0.2</v>
      </c>
      <c r="T48" s="67">
        <f t="shared" si="6"/>
        <v>220.26431718061676</v>
      </c>
      <c r="U48" s="67"/>
      <c r="V48" s="67"/>
      <c r="X48">
        <v>1</v>
      </c>
    </row>
    <row r="49" spans="1:24" ht="12.75">
      <c r="A49" t="s">
        <v>171</v>
      </c>
      <c r="D49">
        <v>2</v>
      </c>
      <c r="E49">
        <v>1</v>
      </c>
      <c r="G49">
        <v>1</v>
      </c>
      <c r="P49">
        <v>1</v>
      </c>
      <c r="R49" s="65">
        <f t="shared" si="4"/>
        <v>5</v>
      </c>
      <c r="S49" s="66">
        <f t="shared" si="5"/>
        <v>0.3333333333333333</v>
      </c>
      <c r="T49" s="67">
        <f t="shared" si="6"/>
        <v>367.1071953010279</v>
      </c>
      <c r="U49" s="67"/>
      <c r="V49" s="67"/>
      <c r="X49">
        <v>1</v>
      </c>
    </row>
    <row r="50" spans="1:24" ht="12.75">
      <c r="A50" t="s">
        <v>174</v>
      </c>
      <c r="B50">
        <v>2</v>
      </c>
      <c r="D50">
        <v>1</v>
      </c>
      <c r="F50">
        <v>1</v>
      </c>
      <c r="I50">
        <v>2</v>
      </c>
      <c r="J50">
        <v>1</v>
      </c>
      <c r="M50">
        <v>1</v>
      </c>
      <c r="O50">
        <v>1</v>
      </c>
      <c r="R50" s="65">
        <f t="shared" si="4"/>
        <v>9</v>
      </c>
      <c r="S50" s="66">
        <f t="shared" si="5"/>
        <v>0.6</v>
      </c>
      <c r="T50" s="67">
        <f t="shared" si="6"/>
        <v>660.7929515418502</v>
      </c>
      <c r="U50" s="67"/>
      <c r="V50" s="67"/>
      <c r="X50">
        <v>1</v>
      </c>
    </row>
    <row r="51" spans="1:24" ht="12.75">
      <c r="A51" t="s">
        <v>139</v>
      </c>
      <c r="E51">
        <v>2</v>
      </c>
      <c r="L51">
        <v>2</v>
      </c>
      <c r="R51" s="65">
        <f t="shared" si="4"/>
        <v>4</v>
      </c>
      <c r="S51" s="66">
        <f t="shared" si="5"/>
        <v>0.26666666666666666</v>
      </c>
      <c r="T51" s="67">
        <f t="shared" si="6"/>
        <v>293.68575624082234</v>
      </c>
      <c r="U51" s="67"/>
      <c r="V51" s="67"/>
      <c r="X51">
        <v>1</v>
      </c>
    </row>
    <row r="52" spans="1:24" ht="12.75">
      <c r="A52" s="2" t="s">
        <v>195</v>
      </c>
      <c r="B52">
        <f>(SUM(B36:B51))/0.000908</f>
        <v>11013.215859030837</v>
      </c>
      <c r="C52">
        <f aca="true" t="shared" si="7" ref="C52:P52">(SUM(C36:C51))/0.000908</f>
        <v>6607.929515418503</v>
      </c>
      <c r="D52">
        <f t="shared" si="7"/>
        <v>5506.607929515419</v>
      </c>
      <c r="E52">
        <f t="shared" si="7"/>
        <v>17621.14537444934</v>
      </c>
      <c r="F52">
        <f t="shared" si="7"/>
        <v>14317.180616740088</v>
      </c>
      <c r="G52">
        <f t="shared" si="7"/>
        <v>31938.325991189427</v>
      </c>
      <c r="H52">
        <f t="shared" si="7"/>
        <v>12114.537444933922</v>
      </c>
      <c r="I52">
        <f t="shared" si="7"/>
        <v>17621.14537444934</v>
      </c>
      <c r="J52">
        <f t="shared" si="7"/>
        <v>5506.607929515419</v>
      </c>
      <c r="K52">
        <f t="shared" si="7"/>
        <v>16519.823788546255</v>
      </c>
      <c r="L52">
        <f t="shared" si="7"/>
        <v>15418.502202643172</v>
      </c>
      <c r="M52">
        <f t="shared" si="7"/>
        <v>33039.64757709251</v>
      </c>
      <c r="N52">
        <f t="shared" si="7"/>
        <v>7709.251101321586</v>
      </c>
      <c r="O52">
        <f t="shared" si="7"/>
        <v>12114.537444933922</v>
      </c>
      <c r="P52">
        <f t="shared" si="7"/>
        <v>16519.823788546255</v>
      </c>
      <c r="T52" s="73">
        <f>SUM(T36:T51)</f>
        <v>14904.552129221736</v>
      </c>
      <c r="U52" s="73">
        <f>STDEV(B52:P52)</f>
        <v>8313.406245022434</v>
      </c>
      <c r="V52" s="73">
        <f>U52/SQRT(15)</f>
        <v>2146.5122624819082</v>
      </c>
      <c r="X52">
        <f>SUM(X36:X51)</f>
        <v>14</v>
      </c>
    </row>
    <row r="54" ht="12.75">
      <c r="A54" s="2" t="s">
        <v>196</v>
      </c>
    </row>
    <row r="55" spans="1:22" ht="12.75">
      <c r="A55" s="61" t="s">
        <v>113</v>
      </c>
      <c r="B55" s="61">
        <v>1</v>
      </c>
      <c r="C55" s="61"/>
      <c r="D55" s="61"/>
      <c r="E55" s="61"/>
      <c r="F55" s="61"/>
      <c r="G55" s="61">
        <v>1</v>
      </c>
      <c r="H55" s="61"/>
      <c r="I55" s="61"/>
      <c r="J55" s="61"/>
      <c r="K55" s="61"/>
      <c r="L55" s="61"/>
      <c r="M55" s="61"/>
      <c r="N55" s="61">
        <v>1</v>
      </c>
      <c r="O55" s="61"/>
      <c r="P55" s="61"/>
      <c r="Q55" s="61"/>
      <c r="R55" s="62">
        <f aca="true" t="shared" si="8" ref="R55:R65">SUM(B55:P55)</f>
        <v>3</v>
      </c>
      <c r="S55" s="63">
        <f aca="true" t="shared" si="9" ref="S55:S65">R55/15</f>
        <v>0.2</v>
      </c>
      <c r="T55" s="64">
        <f aca="true" t="shared" si="10" ref="T55:T65">S55/0.000908</f>
        <v>220.26431718061676</v>
      </c>
      <c r="U55" s="64"/>
      <c r="V55" s="64"/>
    </row>
    <row r="56" spans="1:24" ht="12.75">
      <c r="A56" t="s">
        <v>114</v>
      </c>
      <c r="C56">
        <v>1</v>
      </c>
      <c r="L56">
        <v>1</v>
      </c>
      <c r="P56">
        <v>1</v>
      </c>
      <c r="R56" s="65">
        <f t="shared" si="8"/>
        <v>3</v>
      </c>
      <c r="S56" s="66">
        <f t="shared" si="9"/>
        <v>0.2</v>
      </c>
      <c r="T56" s="67">
        <f t="shared" si="10"/>
        <v>220.26431718061676</v>
      </c>
      <c r="U56" s="67"/>
      <c r="V56" s="67"/>
      <c r="X56">
        <v>1</v>
      </c>
    </row>
    <row r="57" spans="1:22" ht="12.75">
      <c r="A57" t="s">
        <v>181</v>
      </c>
      <c r="J57">
        <v>1</v>
      </c>
      <c r="R57" s="65">
        <f t="shared" si="8"/>
        <v>1</v>
      </c>
      <c r="S57" s="66">
        <f t="shared" si="9"/>
        <v>0.06666666666666667</v>
      </c>
      <c r="T57" s="67">
        <f t="shared" si="10"/>
        <v>73.42143906020559</v>
      </c>
      <c r="U57" s="67"/>
      <c r="V57" s="67"/>
    </row>
    <row r="58" spans="1:24" ht="12.75">
      <c r="A58" t="s">
        <v>117</v>
      </c>
      <c r="I58">
        <v>5</v>
      </c>
      <c r="J58">
        <v>2</v>
      </c>
      <c r="M58">
        <v>2</v>
      </c>
      <c r="P58">
        <v>1</v>
      </c>
      <c r="R58" s="65">
        <f t="shared" si="8"/>
        <v>10</v>
      </c>
      <c r="S58" s="66">
        <f t="shared" si="9"/>
        <v>0.6666666666666666</v>
      </c>
      <c r="T58" s="67">
        <f t="shared" si="10"/>
        <v>734.2143906020558</v>
      </c>
      <c r="U58" s="67"/>
      <c r="V58" s="67"/>
      <c r="X58">
        <v>1</v>
      </c>
    </row>
    <row r="59" spans="1:24" ht="12.75">
      <c r="A59" t="s">
        <v>119</v>
      </c>
      <c r="C59">
        <v>1</v>
      </c>
      <c r="M59">
        <v>3</v>
      </c>
      <c r="P59">
        <v>1</v>
      </c>
      <c r="R59" s="65">
        <f t="shared" si="8"/>
        <v>5</v>
      </c>
      <c r="S59" s="66">
        <f t="shared" si="9"/>
        <v>0.3333333333333333</v>
      </c>
      <c r="T59" s="67">
        <f t="shared" si="10"/>
        <v>367.1071953010279</v>
      </c>
      <c r="U59" s="67"/>
      <c r="V59" s="67"/>
      <c r="X59">
        <v>1</v>
      </c>
    </row>
    <row r="60" spans="1:22" ht="12.75">
      <c r="A60" s="61" t="s">
        <v>122</v>
      </c>
      <c r="B60" s="61">
        <v>22</v>
      </c>
      <c r="C60" s="61">
        <v>5</v>
      </c>
      <c r="D60" s="61">
        <v>12</v>
      </c>
      <c r="E60" s="61">
        <v>21</v>
      </c>
      <c r="F60" s="61">
        <v>17</v>
      </c>
      <c r="G60" s="61">
        <v>4</v>
      </c>
      <c r="H60" s="61">
        <v>4</v>
      </c>
      <c r="I60" s="61">
        <v>27</v>
      </c>
      <c r="J60" s="61">
        <v>39</v>
      </c>
      <c r="K60" s="61">
        <v>9</v>
      </c>
      <c r="L60" s="61">
        <v>11</v>
      </c>
      <c r="M60" s="61">
        <v>23</v>
      </c>
      <c r="N60" s="61">
        <v>17</v>
      </c>
      <c r="O60" s="61">
        <v>19</v>
      </c>
      <c r="P60" s="61">
        <v>28</v>
      </c>
      <c r="Q60" s="61"/>
      <c r="R60" s="62">
        <f t="shared" si="8"/>
        <v>258</v>
      </c>
      <c r="S60" s="63">
        <f t="shared" si="9"/>
        <v>17.2</v>
      </c>
      <c r="T60" s="64">
        <f t="shared" si="10"/>
        <v>18942.73127753304</v>
      </c>
      <c r="U60" s="64"/>
      <c r="V60" s="64"/>
    </row>
    <row r="61" spans="1:22" ht="12.75">
      <c r="A61" s="61" t="s">
        <v>123</v>
      </c>
      <c r="B61" s="61">
        <v>8</v>
      </c>
      <c r="C61" s="61">
        <v>4</v>
      </c>
      <c r="D61" s="61">
        <v>1</v>
      </c>
      <c r="E61" s="61">
        <v>22</v>
      </c>
      <c r="F61" s="61">
        <v>14</v>
      </c>
      <c r="G61" s="61">
        <v>8</v>
      </c>
      <c r="H61" s="61">
        <v>5</v>
      </c>
      <c r="I61" s="61">
        <v>54</v>
      </c>
      <c r="J61" s="61">
        <v>46</v>
      </c>
      <c r="K61" s="61">
        <v>3</v>
      </c>
      <c r="L61" s="61">
        <v>4</v>
      </c>
      <c r="M61" s="61">
        <v>14</v>
      </c>
      <c r="N61" s="61">
        <v>8</v>
      </c>
      <c r="O61" s="61">
        <v>6</v>
      </c>
      <c r="P61" s="61">
        <v>11</v>
      </c>
      <c r="Q61" s="61"/>
      <c r="R61" s="62">
        <f t="shared" si="8"/>
        <v>208</v>
      </c>
      <c r="S61" s="63">
        <f t="shared" si="9"/>
        <v>13.866666666666667</v>
      </c>
      <c r="T61" s="64">
        <f t="shared" si="10"/>
        <v>15271.659324522761</v>
      </c>
      <c r="U61" s="64"/>
      <c r="V61" s="64"/>
    </row>
    <row r="62" spans="1:24" ht="12.75">
      <c r="A62" t="s">
        <v>156</v>
      </c>
      <c r="E62">
        <v>1</v>
      </c>
      <c r="I62">
        <v>8</v>
      </c>
      <c r="J62">
        <v>3</v>
      </c>
      <c r="M62">
        <v>77</v>
      </c>
      <c r="O62">
        <v>24</v>
      </c>
      <c r="R62" s="65">
        <f t="shared" si="8"/>
        <v>113</v>
      </c>
      <c r="S62" s="66">
        <f t="shared" si="9"/>
        <v>7.533333333333333</v>
      </c>
      <c r="T62" s="67">
        <f t="shared" si="10"/>
        <v>8296.62261380323</v>
      </c>
      <c r="U62" s="67"/>
      <c r="V62" s="67"/>
      <c r="X62">
        <v>1</v>
      </c>
    </row>
    <row r="63" spans="1:24" ht="12.75">
      <c r="A63" t="s">
        <v>160</v>
      </c>
      <c r="B63">
        <v>1</v>
      </c>
      <c r="R63" s="65">
        <f t="shared" si="8"/>
        <v>1</v>
      </c>
      <c r="S63" s="66">
        <f t="shared" si="9"/>
        <v>0.06666666666666667</v>
      </c>
      <c r="T63" s="67">
        <f t="shared" si="10"/>
        <v>73.42143906020559</v>
      </c>
      <c r="U63" s="67"/>
      <c r="V63" s="67"/>
      <c r="X63">
        <v>1</v>
      </c>
    </row>
    <row r="64" spans="1:22" ht="12.75">
      <c r="A64" s="61" t="s">
        <v>130</v>
      </c>
      <c r="B64" s="61">
        <v>1</v>
      </c>
      <c r="C64" s="61"/>
      <c r="D64" s="61">
        <v>1</v>
      </c>
      <c r="E64" s="61">
        <v>4</v>
      </c>
      <c r="F64" s="61"/>
      <c r="G64" s="61"/>
      <c r="H64" s="61"/>
      <c r="I64" s="61"/>
      <c r="J64" s="61"/>
      <c r="K64" s="61"/>
      <c r="L64" s="61"/>
      <c r="M64" s="61">
        <v>2</v>
      </c>
      <c r="N64" s="61"/>
      <c r="O64" s="61">
        <v>1</v>
      </c>
      <c r="P64" s="61">
        <v>1</v>
      </c>
      <c r="Q64" s="61"/>
      <c r="R64" s="62">
        <f t="shared" si="8"/>
        <v>10</v>
      </c>
      <c r="S64" s="63">
        <f t="shared" si="9"/>
        <v>0.6666666666666666</v>
      </c>
      <c r="T64" s="64">
        <f t="shared" si="10"/>
        <v>734.2143906020558</v>
      </c>
      <c r="U64" s="64"/>
      <c r="V64" s="64"/>
    </row>
    <row r="65" spans="1:24" ht="12.75">
      <c r="A65" t="s">
        <v>175</v>
      </c>
      <c r="B65">
        <v>3</v>
      </c>
      <c r="D65">
        <v>3</v>
      </c>
      <c r="E65">
        <v>1</v>
      </c>
      <c r="F65">
        <v>1</v>
      </c>
      <c r="H65">
        <v>2</v>
      </c>
      <c r="J65">
        <v>5</v>
      </c>
      <c r="L65">
        <v>1</v>
      </c>
      <c r="N65">
        <v>2</v>
      </c>
      <c r="O65">
        <v>6</v>
      </c>
      <c r="P65">
        <v>3</v>
      </c>
      <c r="R65" s="65">
        <f t="shared" si="8"/>
        <v>27</v>
      </c>
      <c r="S65" s="66">
        <f t="shared" si="9"/>
        <v>1.8</v>
      </c>
      <c r="T65" s="67">
        <f t="shared" si="10"/>
        <v>1982.3788546255507</v>
      </c>
      <c r="U65" s="67"/>
      <c r="V65" s="67"/>
      <c r="X65">
        <v>1</v>
      </c>
    </row>
    <row r="66" spans="1:24" ht="12.75">
      <c r="A66" s="2" t="s">
        <v>197</v>
      </c>
      <c r="B66">
        <f>(SUM(B56:B59,B62:B63,B65))/0.000908</f>
        <v>4405.286343612335</v>
      </c>
      <c r="C66">
        <f aca="true" t="shared" si="11" ref="C66:P66">(SUM(C56:C59,C62:C63,C65))/0.000908</f>
        <v>2202.6431718061676</v>
      </c>
      <c r="D66">
        <f t="shared" si="11"/>
        <v>3303.9647577092514</v>
      </c>
      <c r="E66">
        <f t="shared" si="11"/>
        <v>2202.6431718061676</v>
      </c>
      <c r="F66">
        <f t="shared" si="11"/>
        <v>1101.3215859030838</v>
      </c>
      <c r="G66">
        <f t="shared" si="11"/>
        <v>0</v>
      </c>
      <c r="H66">
        <f t="shared" si="11"/>
        <v>2202.6431718061676</v>
      </c>
      <c r="I66">
        <f t="shared" si="11"/>
        <v>14317.180616740088</v>
      </c>
      <c r="J66">
        <f t="shared" si="11"/>
        <v>12114.537444933922</v>
      </c>
      <c r="K66">
        <f t="shared" si="11"/>
        <v>0</v>
      </c>
      <c r="L66">
        <f t="shared" si="11"/>
        <v>2202.6431718061676</v>
      </c>
      <c r="M66">
        <f t="shared" si="11"/>
        <v>90308.37004405286</v>
      </c>
      <c r="N66">
        <f t="shared" si="11"/>
        <v>2202.6431718061676</v>
      </c>
      <c r="O66">
        <f t="shared" si="11"/>
        <v>33039.64757709251</v>
      </c>
      <c r="P66">
        <f t="shared" si="11"/>
        <v>6607.929515418503</v>
      </c>
      <c r="T66" s="73">
        <f>SUM(T56:T59,T62:T63,T65)</f>
        <v>11747.430249632895</v>
      </c>
      <c r="U66" s="73">
        <f>STDEV(B66:P66)</f>
        <v>23342.77264351632</v>
      </c>
      <c r="V66" s="73">
        <f>U66/SQRT(15)</f>
        <v>6027.077980176319</v>
      </c>
      <c r="X66">
        <f>SUM(X55:X65)</f>
        <v>6</v>
      </c>
    </row>
    <row r="68" ht="12.75">
      <c r="A68" s="2" t="s">
        <v>198</v>
      </c>
    </row>
    <row r="69" spans="1:24" ht="12.75">
      <c r="A69" t="s">
        <v>149</v>
      </c>
      <c r="B69">
        <v>6</v>
      </c>
      <c r="E69">
        <v>1</v>
      </c>
      <c r="I69">
        <v>1</v>
      </c>
      <c r="J69">
        <v>1</v>
      </c>
      <c r="R69" s="65">
        <f aca="true" t="shared" si="12" ref="R69:R77">SUM(B69:P69)</f>
        <v>9</v>
      </c>
      <c r="S69" s="66">
        <f aca="true" t="shared" si="13" ref="S69:S77">R69/15</f>
        <v>0.6</v>
      </c>
      <c r="T69" s="67">
        <f aca="true" t="shared" si="14" ref="T69:T77">S69/0.000908</f>
        <v>660.7929515418502</v>
      </c>
      <c r="U69" s="67"/>
      <c r="V69" s="67"/>
      <c r="X69">
        <v>1</v>
      </c>
    </row>
    <row r="70" spans="1:22" ht="12.75">
      <c r="A70" s="61" t="s">
        <v>124</v>
      </c>
      <c r="B70" s="61">
        <v>3</v>
      </c>
      <c r="C70" s="61">
        <v>3</v>
      </c>
      <c r="D70" s="61">
        <v>2</v>
      </c>
      <c r="E70" s="61">
        <v>11</v>
      </c>
      <c r="F70" s="61">
        <v>12</v>
      </c>
      <c r="G70" s="61">
        <v>15</v>
      </c>
      <c r="H70" s="61">
        <v>3</v>
      </c>
      <c r="I70" s="61">
        <v>11</v>
      </c>
      <c r="J70" s="61">
        <v>5</v>
      </c>
      <c r="K70" s="61">
        <v>3</v>
      </c>
      <c r="L70" s="61">
        <v>3</v>
      </c>
      <c r="M70" s="61">
        <v>16</v>
      </c>
      <c r="N70" s="61">
        <v>1</v>
      </c>
      <c r="O70" s="61">
        <v>9</v>
      </c>
      <c r="P70" s="61">
        <v>7</v>
      </c>
      <c r="Q70" s="61"/>
      <c r="R70" s="62">
        <f t="shared" si="12"/>
        <v>104</v>
      </c>
      <c r="S70" s="63">
        <f t="shared" si="13"/>
        <v>6.933333333333334</v>
      </c>
      <c r="T70" s="64">
        <f t="shared" si="14"/>
        <v>7635.829662261381</v>
      </c>
      <c r="U70" s="64"/>
      <c r="V70" s="64"/>
    </row>
    <row r="71" spans="1:24" ht="12.75">
      <c r="A71" t="s">
        <v>159</v>
      </c>
      <c r="I71">
        <v>1</v>
      </c>
      <c r="R71" s="65">
        <f t="shared" si="12"/>
        <v>1</v>
      </c>
      <c r="S71" s="66">
        <f t="shared" si="13"/>
        <v>0.06666666666666667</v>
      </c>
      <c r="T71" s="67">
        <f t="shared" si="14"/>
        <v>73.42143906020559</v>
      </c>
      <c r="U71" s="67"/>
      <c r="V71" s="67"/>
      <c r="X71">
        <v>1</v>
      </c>
    </row>
    <row r="72" spans="1:24" ht="12.75">
      <c r="A72" t="s">
        <v>128</v>
      </c>
      <c r="E72">
        <v>1</v>
      </c>
      <c r="F72">
        <v>1</v>
      </c>
      <c r="G72">
        <v>1</v>
      </c>
      <c r="I72">
        <v>1</v>
      </c>
      <c r="J72">
        <v>1</v>
      </c>
      <c r="K72">
        <v>2</v>
      </c>
      <c r="L72">
        <v>1</v>
      </c>
      <c r="M72">
        <v>1</v>
      </c>
      <c r="N72">
        <v>1</v>
      </c>
      <c r="O72">
        <v>1</v>
      </c>
      <c r="R72" s="65">
        <f t="shared" si="12"/>
        <v>11</v>
      </c>
      <c r="S72" s="66">
        <f t="shared" si="13"/>
        <v>0.7333333333333333</v>
      </c>
      <c r="T72" s="67">
        <f t="shared" si="14"/>
        <v>807.6358296622614</v>
      </c>
      <c r="U72" s="67"/>
      <c r="V72" s="67"/>
      <c r="X72">
        <v>1</v>
      </c>
    </row>
    <row r="73" spans="1:24" ht="12.75">
      <c r="A73" t="s">
        <v>184</v>
      </c>
      <c r="M73">
        <v>1</v>
      </c>
      <c r="R73" s="65">
        <f t="shared" si="12"/>
        <v>1</v>
      </c>
      <c r="S73" s="66">
        <f t="shared" si="13"/>
        <v>0.06666666666666667</v>
      </c>
      <c r="T73" s="67">
        <f t="shared" si="14"/>
        <v>73.42143906020559</v>
      </c>
      <c r="U73" s="67"/>
      <c r="V73" s="67"/>
      <c r="X73">
        <v>1</v>
      </c>
    </row>
    <row r="74" spans="1:24" ht="12.75">
      <c r="A74" t="s">
        <v>164</v>
      </c>
      <c r="H74">
        <v>1</v>
      </c>
      <c r="P74">
        <v>3</v>
      </c>
      <c r="R74" s="65">
        <f t="shared" si="12"/>
        <v>4</v>
      </c>
      <c r="S74" s="66">
        <f t="shared" si="13"/>
        <v>0.26666666666666666</v>
      </c>
      <c r="T74" s="67">
        <f t="shared" si="14"/>
        <v>293.68575624082234</v>
      </c>
      <c r="U74" s="67"/>
      <c r="V74" s="67"/>
      <c r="X74">
        <v>1</v>
      </c>
    </row>
    <row r="75" spans="1:24" ht="12.75">
      <c r="A75" t="s">
        <v>185</v>
      </c>
      <c r="H75">
        <v>1</v>
      </c>
      <c r="R75" s="65">
        <f t="shared" si="12"/>
        <v>1</v>
      </c>
      <c r="S75" s="66">
        <f t="shared" si="13"/>
        <v>0.06666666666666667</v>
      </c>
      <c r="T75" s="67">
        <f t="shared" si="14"/>
        <v>73.42143906020559</v>
      </c>
      <c r="U75" s="67"/>
      <c r="V75" s="67"/>
      <c r="X75">
        <v>1</v>
      </c>
    </row>
    <row r="76" spans="1:22" ht="12.75">
      <c r="A76" s="61" t="s">
        <v>132</v>
      </c>
      <c r="B76" s="61">
        <v>1</v>
      </c>
      <c r="C76" s="61"/>
      <c r="D76" s="61">
        <v>1</v>
      </c>
      <c r="E76" s="61">
        <v>2</v>
      </c>
      <c r="F76" s="61"/>
      <c r="G76" s="61"/>
      <c r="H76" s="61">
        <v>1</v>
      </c>
      <c r="I76" s="61"/>
      <c r="J76" s="61">
        <v>1</v>
      </c>
      <c r="K76" s="61"/>
      <c r="L76" s="61">
        <v>1</v>
      </c>
      <c r="M76" s="61"/>
      <c r="N76" s="61"/>
      <c r="O76" s="61"/>
      <c r="P76" s="61">
        <v>1</v>
      </c>
      <c r="Q76" s="61"/>
      <c r="R76" s="62">
        <f t="shared" si="12"/>
        <v>8</v>
      </c>
      <c r="S76" s="63">
        <f t="shared" si="13"/>
        <v>0.5333333333333333</v>
      </c>
      <c r="T76" s="64">
        <f t="shared" si="14"/>
        <v>587.3715124816447</v>
      </c>
      <c r="U76" s="64"/>
      <c r="V76" s="64"/>
    </row>
    <row r="77" spans="1:24" ht="12.75">
      <c r="A77" t="s">
        <v>135</v>
      </c>
      <c r="F77">
        <v>1</v>
      </c>
      <c r="P77">
        <v>2</v>
      </c>
      <c r="R77" s="65">
        <f t="shared" si="12"/>
        <v>3</v>
      </c>
      <c r="S77" s="66">
        <f t="shared" si="13"/>
        <v>0.2</v>
      </c>
      <c r="T77" s="67">
        <f t="shared" si="14"/>
        <v>220.26431718061676</v>
      </c>
      <c r="U77" s="67"/>
      <c r="V77" s="67"/>
      <c r="X77">
        <v>1</v>
      </c>
    </row>
    <row r="78" spans="1:24" ht="12.75">
      <c r="A78" s="2" t="s">
        <v>199</v>
      </c>
      <c r="B78">
        <f>(SUM(B69,B71:B75,B77))/0.000908</f>
        <v>6607.929515418503</v>
      </c>
      <c r="C78">
        <f aca="true" t="shared" si="15" ref="C78:P78">(SUM(C69,C71:C75,C77))/0.000908</f>
        <v>0</v>
      </c>
      <c r="D78">
        <f t="shared" si="15"/>
        <v>0</v>
      </c>
      <c r="E78">
        <f t="shared" si="15"/>
        <v>2202.6431718061676</v>
      </c>
      <c r="F78">
        <f t="shared" si="15"/>
        <v>2202.6431718061676</v>
      </c>
      <c r="G78">
        <f t="shared" si="15"/>
        <v>1101.3215859030838</v>
      </c>
      <c r="H78">
        <f t="shared" si="15"/>
        <v>2202.6431718061676</v>
      </c>
      <c r="I78">
        <f t="shared" si="15"/>
        <v>3303.9647577092514</v>
      </c>
      <c r="J78">
        <f t="shared" si="15"/>
        <v>2202.6431718061676</v>
      </c>
      <c r="K78">
        <f t="shared" si="15"/>
        <v>2202.6431718061676</v>
      </c>
      <c r="L78">
        <f t="shared" si="15"/>
        <v>1101.3215859030838</v>
      </c>
      <c r="M78">
        <f t="shared" si="15"/>
        <v>2202.6431718061676</v>
      </c>
      <c r="N78">
        <f t="shared" si="15"/>
        <v>1101.3215859030838</v>
      </c>
      <c r="O78">
        <f t="shared" si="15"/>
        <v>1101.3215859030838</v>
      </c>
      <c r="P78">
        <f t="shared" si="15"/>
        <v>5506.607929515419</v>
      </c>
      <c r="T78" s="73">
        <f>SUM(T69,T71:T75,T77)</f>
        <v>2202.643171806167</v>
      </c>
      <c r="U78" s="73"/>
      <c r="V78" s="73"/>
      <c r="X78">
        <f>SUM(X69:X77)</f>
        <v>7</v>
      </c>
    </row>
    <row r="80" spans="2:22" ht="12.75">
      <c r="B80">
        <f>B78+B66+B52+B33</f>
        <v>139867.84140969164</v>
      </c>
      <c r="C80">
        <f aca="true" t="shared" si="16" ref="C80:P80">C78+C66+C52+C33</f>
        <v>49559.471365638776</v>
      </c>
      <c r="D80">
        <f t="shared" si="16"/>
        <v>24229.074889867843</v>
      </c>
      <c r="E80">
        <f t="shared" si="16"/>
        <v>145374.44933920706</v>
      </c>
      <c r="F80">
        <f t="shared" si="16"/>
        <v>105726.87224669603</v>
      </c>
      <c r="G80">
        <f t="shared" si="16"/>
        <v>164096.91629955947</v>
      </c>
      <c r="H80">
        <f t="shared" si="16"/>
        <v>93612.33480176212</v>
      </c>
      <c r="I80">
        <f t="shared" si="16"/>
        <v>139867.84140969164</v>
      </c>
      <c r="J80">
        <f t="shared" si="16"/>
        <v>199339.20704845816</v>
      </c>
      <c r="K80">
        <f t="shared" si="16"/>
        <v>79295.15418502202</v>
      </c>
      <c r="L80">
        <f t="shared" si="16"/>
        <v>103524.22907488987</v>
      </c>
      <c r="M80">
        <f t="shared" si="16"/>
        <v>278634.36123348016</v>
      </c>
      <c r="N80">
        <f t="shared" si="16"/>
        <v>166299.55947136565</v>
      </c>
      <c r="O80">
        <f t="shared" si="16"/>
        <v>164096.91629955947</v>
      </c>
      <c r="P80">
        <f t="shared" si="16"/>
        <v>78193.83259911895</v>
      </c>
      <c r="T80">
        <f>AVERAGE(B80:P80)</f>
        <v>128781.20411160057</v>
      </c>
      <c r="U80">
        <f>STDEV(B80:P80)</f>
        <v>63515.48612851643</v>
      </c>
      <c r="V80">
        <f>U80/SQRT(15)</f>
        <v>16399.628000134155</v>
      </c>
    </row>
    <row r="81" spans="19:25" ht="12.75">
      <c r="S81" s="70" t="s">
        <v>189</v>
      </c>
      <c r="T81" s="60">
        <f>SUM(T7:T32,T36:T51,T55:T65,T69:T77)</f>
        <v>172173.27459618205</v>
      </c>
      <c r="U81" s="60"/>
      <c r="V81" s="60"/>
      <c r="X81">
        <f>X78+X66+X52+X33</f>
        <v>52</v>
      </c>
      <c r="Y81" t="s">
        <v>205</v>
      </c>
    </row>
    <row r="82" spans="19:22" ht="12.75">
      <c r="S82" s="70" t="s">
        <v>190</v>
      </c>
      <c r="T82" s="60">
        <f>T78+T66+T52+T33</f>
        <v>128781.20411160059</v>
      </c>
      <c r="U82" s="60"/>
      <c r="V82" s="60"/>
    </row>
    <row r="83" spans="19:22" ht="12.75">
      <c r="S83" s="70" t="s">
        <v>204</v>
      </c>
      <c r="T83" s="60">
        <f>SUM(T76,T70,T64,T60:T61,T55)</f>
        <v>43392.070484581505</v>
      </c>
      <c r="U83" s="60"/>
      <c r="V83" s="60"/>
    </row>
    <row r="85" spans="1:22" ht="50.25" customHeight="1">
      <c r="A85" s="108" t="s">
        <v>191</v>
      </c>
      <c r="B85" s="108"/>
      <c r="C85" s="108"/>
      <c r="D85" s="108"/>
      <c r="E85" s="108"/>
      <c r="F85" s="108"/>
      <c r="G85" s="108"/>
      <c r="H85" s="108"/>
      <c r="I85" s="108"/>
      <c r="J85" s="108"/>
      <c r="K85" s="108"/>
      <c r="L85" s="108"/>
      <c r="M85" s="108"/>
      <c r="N85" s="108"/>
      <c r="O85" s="108"/>
      <c r="P85" s="108"/>
      <c r="Q85" s="108"/>
      <c r="R85" s="108"/>
      <c r="S85" s="108"/>
      <c r="T85" s="108"/>
      <c r="U85" s="74"/>
      <c r="V85" s="74"/>
    </row>
  </sheetData>
  <sheetProtection/>
  <mergeCells count="4">
    <mergeCell ref="A85:T85"/>
    <mergeCell ref="A1:F1"/>
    <mergeCell ref="L2:N2"/>
    <mergeCell ref="N3:O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J. Calabretta</dc:creator>
  <cp:keywords/>
  <dc:description/>
  <cp:lastModifiedBy>Christopher J. Calabretta</cp:lastModifiedBy>
  <dcterms:created xsi:type="dcterms:W3CDTF">2009-06-04T19:20:43Z</dcterms:created>
  <dcterms:modified xsi:type="dcterms:W3CDTF">2010-11-14T19:14:31Z</dcterms:modified>
  <cp:category/>
  <cp:version/>
  <cp:contentType/>
  <cp:contentStatus/>
</cp:coreProperties>
</file>