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codeName="ThisWorkbook"/>
  <xr:revisionPtr revIDLastSave="0" documentId="13_ncr:1_{F068CD0B-FF7C-462B-AE84-85212C151818}" xr6:coauthVersionLast="47" xr6:coauthVersionMax="47" xr10:uidLastSave="{00000000-0000-0000-0000-000000000000}"/>
  <bookViews>
    <workbookView xWindow="-110" yWindow="-110" windowWidth="19420" windowHeight="10420" tabRatio="753" activeTab="3" xr2:uid="{00000000-000D-0000-FFFF-FFFF00000000}"/>
  </bookViews>
  <sheets>
    <sheet name="Loan" sheetId="3" r:id="rId1"/>
    <sheet name="Tax Returns" sheetId="7" r:id="rId2"/>
    <sheet name="Assumptions" sheetId="2" r:id="rId3"/>
    <sheet name="Cash Flow Forecast - Year 1" sheetId="1" r:id="rId4"/>
    <sheet name="Charts - Year 1" sheetId="4" r:id="rId5"/>
    <sheet name="Cash Flow Forecast - Year 2" sheetId="6" r:id="rId6"/>
    <sheet name="Cash Flow Forecast - Year 3" sheetId="8" r:id="rId7"/>
    <sheet name="Cash Flow Forecast - Year 4" sheetId="9" r:id="rId8"/>
    <sheet name="Cash Flow Forecast - Year 5" sheetId="10" r:id="rId9"/>
  </sheets>
  <definedNames>
    <definedName name="__IntlFixup" hidden="1">TRUE</definedName>
    <definedName name="_Order1" hidden="1">0</definedName>
    <definedName name="Data.Dump" localSheetId="5" hidden="1">OFFSET([0]!Data.Top.Left,1,0)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localSheetId="5" hidden="1">OFFSET([0]!Data.Top.Left,1,0)</definedName>
    <definedName name="Ownership" hidden="1">OFFSET([0]!Data.Top.Left,1,0)</definedName>
    <definedName name="_xlnm.Print_Area" localSheetId="3">'Cash Flow Forecast - Year 1'!$A$2:$R$51</definedName>
    <definedName name="_xlnm.Print_Area" localSheetId="5">'Cash Flow Forecast - Year 2'!$A$2:$Q$51</definedName>
    <definedName name="_xlnm.Print_Area" localSheetId="6">'Cash Flow Forecast - Year 3'!$A$1:$Q$51</definedName>
    <definedName name="_xlnm.Print_Area" localSheetId="0">Loan!$A$1:$H$17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2" l="1"/>
  <c r="G8" i="2" s="1"/>
  <c r="I8" i="2" s="1"/>
  <c r="K8" i="2" s="1"/>
  <c r="M8" i="2" s="1"/>
  <c r="O8" i="2" s="1"/>
  <c r="Q8" i="2" s="1"/>
  <c r="S8" i="2" s="1"/>
  <c r="U8" i="2" s="1"/>
  <c r="W8" i="2" s="1"/>
  <c r="Y8" i="2" s="1"/>
  <c r="N39" i="9" l="1"/>
  <c r="N39" i="10" s="1"/>
  <c r="L39" i="9"/>
  <c r="L39" i="10" s="1"/>
  <c r="F39" i="9"/>
  <c r="F39" i="10" s="1"/>
  <c r="D39" i="9"/>
  <c r="D39" i="10" s="1"/>
  <c r="D39" i="8"/>
  <c r="E39" i="8"/>
  <c r="E39" i="9" s="1"/>
  <c r="E39" i="10" s="1"/>
  <c r="F39" i="8"/>
  <c r="G39" i="8"/>
  <c r="G39" i="9" s="1"/>
  <c r="G39" i="10" s="1"/>
  <c r="H39" i="8"/>
  <c r="H39" i="9" s="1"/>
  <c r="H39" i="10" s="1"/>
  <c r="I39" i="8"/>
  <c r="I39" i="9" s="1"/>
  <c r="I39" i="10" s="1"/>
  <c r="J39" i="8"/>
  <c r="J39" i="9" s="1"/>
  <c r="J39" i="10" s="1"/>
  <c r="K39" i="8"/>
  <c r="K39" i="9" s="1"/>
  <c r="K39" i="10" s="1"/>
  <c r="L39" i="8"/>
  <c r="M39" i="8"/>
  <c r="M39" i="9" s="1"/>
  <c r="M39" i="10" s="1"/>
  <c r="N39" i="8"/>
  <c r="O39" i="8"/>
  <c r="O39" i="9" s="1"/>
  <c r="O39" i="10" s="1"/>
  <c r="Q43" i="10"/>
  <c r="P43" i="10"/>
  <c r="Q42" i="10"/>
  <c r="P42" i="10"/>
  <c r="B42" i="10"/>
  <c r="B41" i="10"/>
  <c r="B40" i="10"/>
  <c r="B39" i="10"/>
  <c r="B38" i="10"/>
  <c r="B37" i="10"/>
  <c r="B36" i="10"/>
  <c r="B35" i="10"/>
  <c r="B34" i="10"/>
  <c r="B33" i="10"/>
  <c r="B32" i="10"/>
  <c r="B31" i="10"/>
  <c r="B30" i="10"/>
  <c r="B29" i="10"/>
  <c r="B28" i="10"/>
  <c r="B27" i="10"/>
  <c r="B26" i="10"/>
  <c r="B25" i="10"/>
  <c r="B24" i="10"/>
  <c r="B23" i="10"/>
  <c r="B22" i="10"/>
  <c r="C21" i="10"/>
  <c r="C20" i="10"/>
  <c r="C19" i="10"/>
  <c r="B16" i="10"/>
  <c r="P15" i="10"/>
  <c r="Q15" i="10" s="1"/>
  <c r="B15" i="10"/>
  <c r="P14" i="10"/>
  <c r="Q14" i="10" s="1"/>
  <c r="B14" i="10"/>
  <c r="P13" i="10"/>
  <c r="Q13" i="10" s="1"/>
  <c r="B13" i="10"/>
  <c r="B12" i="10"/>
  <c r="B11" i="10"/>
  <c r="B10" i="10"/>
  <c r="P8" i="10"/>
  <c r="B4" i="10"/>
  <c r="P39" i="10" l="1"/>
  <c r="Q39" i="10" s="1"/>
  <c r="P41" i="10"/>
  <c r="Q41" i="10" s="1"/>
  <c r="P43" i="9"/>
  <c r="Q43" i="9" s="1"/>
  <c r="P42" i="9"/>
  <c r="Q42" i="9" s="1"/>
  <c r="B42" i="9"/>
  <c r="B41" i="9"/>
  <c r="B40" i="9"/>
  <c r="P39" i="9"/>
  <c r="Q39" i="9" s="1"/>
  <c r="B39" i="9"/>
  <c r="B38" i="9"/>
  <c r="B37" i="9"/>
  <c r="B36" i="9"/>
  <c r="B35" i="9"/>
  <c r="B34" i="9"/>
  <c r="B33" i="9"/>
  <c r="B32" i="9"/>
  <c r="B31" i="9"/>
  <c r="B30" i="9"/>
  <c r="B29" i="9"/>
  <c r="B28" i="9"/>
  <c r="B27" i="9"/>
  <c r="B26" i="9"/>
  <c r="B25" i="9"/>
  <c r="B24" i="9"/>
  <c r="B23" i="9"/>
  <c r="B22" i="9"/>
  <c r="C21" i="9"/>
  <c r="C20" i="9"/>
  <c r="C19" i="9"/>
  <c r="B16" i="9"/>
  <c r="P15" i="9"/>
  <c r="Q15" i="9" s="1"/>
  <c r="B15" i="9"/>
  <c r="P14" i="9"/>
  <c r="Q14" i="9" s="1"/>
  <c r="B14" i="9"/>
  <c r="P13" i="9"/>
  <c r="Q13" i="9" s="1"/>
  <c r="B13" i="9"/>
  <c r="B12" i="9"/>
  <c r="B11" i="9"/>
  <c r="B10" i="9"/>
  <c r="P8" i="9"/>
  <c r="B4" i="9"/>
  <c r="P41" i="9" l="1"/>
  <c r="Q41" i="9" s="1"/>
  <c r="B4" i="8"/>
  <c r="C20" i="8" l="1"/>
  <c r="C21" i="8"/>
  <c r="C20" i="6"/>
  <c r="C21" i="6"/>
  <c r="B21" i="1"/>
  <c r="B20" i="1"/>
  <c r="B19" i="1"/>
  <c r="B19" i="10" l="1"/>
  <c r="B19" i="9"/>
  <c r="B20" i="10"/>
  <c r="B20" i="9"/>
  <c r="B21" i="8"/>
  <c r="B21" i="10"/>
  <c r="B21" i="9"/>
  <c r="B21" i="6"/>
  <c r="P41" i="8"/>
  <c r="Q41" i="8" s="1"/>
  <c r="P43" i="8"/>
  <c r="Q43" i="8" s="1"/>
  <c r="P42" i="8"/>
  <c r="Q42" i="8" s="1"/>
  <c r="B42" i="8"/>
  <c r="B41" i="8"/>
  <c r="B40" i="8"/>
  <c r="P39" i="8"/>
  <c r="Q39" i="8" s="1"/>
  <c r="B39" i="8"/>
  <c r="B38" i="8"/>
  <c r="B37" i="8"/>
  <c r="B36" i="8"/>
  <c r="B35" i="8"/>
  <c r="B34" i="8"/>
  <c r="B33" i="8"/>
  <c r="B32" i="8"/>
  <c r="B31" i="8"/>
  <c r="B30" i="8"/>
  <c r="B29" i="8"/>
  <c r="B28" i="8"/>
  <c r="B27" i="8"/>
  <c r="B26" i="8"/>
  <c r="B25" i="8"/>
  <c r="B24" i="8"/>
  <c r="B23" i="8"/>
  <c r="B22" i="8"/>
  <c r="B20" i="8"/>
  <c r="C19" i="8"/>
  <c r="B19" i="8"/>
  <c r="B16" i="8"/>
  <c r="P15" i="8"/>
  <c r="Q15" i="8" s="1"/>
  <c r="B15" i="8"/>
  <c r="P14" i="8"/>
  <c r="Q14" i="8" s="1"/>
  <c r="B14" i="8"/>
  <c r="P13" i="8"/>
  <c r="Q13" i="8" s="1"/>
  <c r="B13" i="8"/>
  <c r="B12" i="8"/>
  <c r="B11" i="8"/>
  <c r="B10" i="8"/>
  <c r="P8" i="8"/>
  <c r="B3" i="7"/>
  <c r="Z5" i="7"/>
  <c r="AA5" i="7"/>
  <c r="AB5" i="7"/>
  <c r="AC5" i="7"/>
  <c r="AD5" i="7"/>
  <c r="Z6" i="7"/>
  <c r="AA6" i="7"/>
  <c r="AB6" i="7"/>
  <c r="AC6" i="7"/>
  <c r="AD6" i="7"/>
  <c r="Z8" i="7"/>
  <c r="AA8" i="7"/>
  <c r="AB8" i="7"/>
  <c r="AC8" i="7"/>
  <c r="AD8" i="7"/>
  <c r="Z9" i="7"/>
  <c r="AA9" i="7"/>
  <c r="AB9" i="7"/>
  <c r="AC9" i="7"/>
  <c r="AD9" i="7"/>
  <c r="Z10" i="7"/>
  <c r="AA10" i="7"/>
  <c r="AB10" i="7"/>
  <c r="AC10" i="7"/>
  <c r="AD10" i="7"/>
  <c r="Z11" i="7"/>
  <c r="AA11" i="7"/>
  <c r="AB11" i="7"/>
  <c r="AC11" i="7"/>
  <c r="AD11" i="7"/>
  <c r="Z12" i="7"/>
  <c r="AA12" i="7"/>
  <c r="AB12" i="7"/>
  <c r="AC12" i="7"/>
  <c r="AD12" i="7"/>
  <c r="Z13" i="7"/>
  <c r="AA13" i="7"/>
  <c r="AB13" i="7"/>
  <c r="AC13" i="7"/>
  <c r="AD13" i="7"/>
  <c r="Z14" i="7"/>
  <c r="AA14" i="7"/>
  <c r="AB14" i="7"/>
  <c r="AC14" i="7"/>
  <c r="AD14" i="7"/>
  <c r="Z15" i="7"/>
  <c r="AA15" i="7"/>
  <c r="AB15" i="7"/>
  <c r="AC15" i="7"/>
  <c r="AD15" i="7"/>
  <c r="Z16" i="7"/>
  <c r="AA16" i="7"/>
  <c r="AB16" i="7"/>
  <c r="AC16" i="7"/>
  <c r="AD16" i="7"/>
  <c r="Z17" i="7"/>
  <c r="AA17" i="7"/>
  <c r="AB17" i="7"/>
  <c r="AC17" i="7"/>
  <c r="AD17" i="7"/>
  <c r="Z18" i="7"/>
  <c r="AA18" i="7"/>
  <c r="AB18" i="7"/>
  <c r="AC18" i="7"/>
  <c r="AD18" i="7"/>
  <c r="Z19" i="7"/>
  <c r="AA19" i="7"/>
  <c r="AB19" i="7"/>
  <c r="AC19" i="7"/>
  <c r="AD19" i="7"/>
  <c r="Z20" i="7"/>
  <c r="AA20" i="7"/>
  <c r="AB20" i="7"/>
  <c r="AC20" i="7"/>
  <c r="AD20" i="7"/>
  <c r="Z21" i="7"/>
  <c r="AA21" i="7"/>
  <c r="AB21" i="7"/>
  <c r="AC21" i="7"/>
  <c r="AD21" i="7"/>
  <c r="Z22" i="7"/>
  <c r="AA22" i="7"/>
  <c r="AB22" i="7"/>
  <c r="AC22" i="7"/>
  <c r="AD22" i="7"/>
  <c r="Z23" i="7"/>
  <c r="AA23" i="7"/>
  <c r="AB23" i="7"/>
  <c r="AC23" i="7"/>
  <c r="AD23" i="7"/>
  <c r="Z24" i="7"/>
  <c r="AA24" i="7"/>
  <c r="AB24" i="7"/>
  <c r="AC24" i="7"/>
  <c r="AD24" i="7"/>
  <c r="Z25" i="7"/>
  <c r="AA25" i="7"/>
  <c r="AB25" i="7"/>
  <c r="AC25" i="7"/>
  <c r="AD25" i="7"/>
  <c r="Z26" i="7"/>
  <c r="AA26" i="7"/>
  <c r="AB26" i="7"/>
  <c r="AC26" i="7"/>
  <c r="AD26" i="7"/>
  <c r="Z27" i="7"/>
  <c r="AA27" i="7"/>
  <c r="AB27" i="7"/>
  <c r="AC27" i="7"/>
  <c r="AD27" i="7"/>
  <c r="Z28" i="7"/>
  <c r="AA28" i="7"/>
  <c r="AB28" i="7"/>
  <c r="AC28" i="7"/>
  <c r="AD28" i="7"/>
  <c r="Z29" i="7"/>
  <c r="AA29" i="7"/>
  <c r="AB29" i="7"/>
  <c r="AC29" i="7"/>
  <c r="AD29" i="7"/>
  <c r="Z30" i="7"/>
  <c r="AA30" i="7"/>
  <c r="AB30" i="7"/>
  <c r="AC30" i="7"/>
  <c r="AD30" i="7"/>
  <c r="Z31" i="7"/>
  <c r="AA31" i="7"/>
  <c r="AB31" i="7"/>
  <c r="AC31" i="7"/>
  <c r="AD31" i="7"/>
  <c r="Z32" i="7"/>
  <c r="AA32" i="7"/>
  <c r="AB32" i="7"/>
  <c r="AC32" i="7"/>
  <c r="AD32" i="7"/>
  <c r="Z33" i="7"/>
  <c r="AA33" i="7"/>
  <c r="AB33" i="7"/>
  <c r="AC33" i="7"/>
  <c r="AD33" i="7"/>
  <c r="Z34" i="7"/>
  <c r="AA34" i="7"/>
  <c r="AB34" i="7"/>
  <c r="AC34" i="7"/>
  <c r="AD34" i="7"/>
  <c r="Z35" i="7"/>
  <c r="AA35" i="7"/>
  <c r="AB35" i="7"/>
  <c r="AC35" i="7"/>
  <c r="AD35" i="7"/>
  <c r="Z36" i="7"/>
  <c r="AA36" i="7"/>
  <c r="AB36" i="7"/>
  <c r="AC36" i="7"/>
  <c r="AD36" i="7"/>
  <c r="Z37" i="7"/>
  <c r="AA37" i="7"/>
  <c r="AB37" i="7"/>
  <c r="AC37" i="7"/>
  <c r="AD37" i="7"/>
  <c r="Z38" i="7"/>
  <c r="AA38" i="7"/>
  <c r="AB38" i="7"/>
  <c r="AC38" i="7"/>
  <c r="AD38" i="7"/>
  <c r="Z39" i="7"/>
  <c r="AA39" i="7"/>
  <c r="AB39" i="7"/>
  <c r="AC39" i="7"/>
  <c r="AD39" i="7"/>
  <c r="Z41" i="7"/>
  <c r="AA41" i="7"/>
  <c r="AB41" i="7"/>
  <c r="AC41" i="7"/>
  <c r="AD41" i="7"/>
  <c r="Z45" i="7"/>
  <c r="AA45" i="7"/>
  <c r="AB45" i="7"/>
  <c r="AC45" i="7"/>
  <c r="AD45" i="7"/>
  <c r="Z46" i="7"/>
  <c r="AA46" i="7"/>
  <c r="AB46" i="7"/>
  <c r="AC46" i="7"/>
  <c r="AD46" i="7"/>
  <c r="AD4" i="7"/>
  <c r="AC4" i="7"/>
  <c r="AB4" i="7"/>
  <c r="AA4" i="7"/>
  <c r="Z4" i="7"/>
  <c r="Q62" i="7" l="1"/>
  <c r="Q60" i="7"/>
  <c r="N60" i="7"/>
  <c r="K60" i="7"/>
  <c r="H60" i="7"/>
  <c r="E60" i="7"/>
  <c r="R57" i="7"/>
  <c r="R56" i="7"/>
  <c r="R55" i="7"/>
  <c r="R54" i="7"/>
  <c r="O57" i="7"/>
  <c r="O56" i="7"/>
  <c r="O55" i="7"/>
  <c r="O54" i="7"/>
  <c r="L57" i="7"/>
  <c r="L56" i="7"/>
  <c r="L55" i="7"/>
  <c r="L54" i="7"/>
  <c r="I57" i="7"/>
  <c r="I56" i="7"/>
  <c r="I55" i="7"/>
  <c r="I54" i="7"/>
  <c r="F57" i="7"/>
  <c r="F56" i="7"/>
  <c r="F55" i="7"/>
  <c r="F54" i="7"/>
  <c r="R46" i="7"/>
  <c r="R45" i="7"/>
  <c r="R39" i="7"/>
  <c r="R38" i="7"/>
  <c r="R37" i="7"/>
  <c r="R36" i="7"/>
  <c r="R35" i="7"/>
  <c r="R34" i="7"/>
  <c r="R33" i="7"/>
  <c r="R32" i="7"/>
  <c r="R31" i="7"/>
  <c r="R30" i="7"/>
  <c r="R29" i="7"/>
  <c r="R28" i="7"/>
  <c r="R27" i="7"/>
  <c r="R26" i="7"/>
  <c r="R25" i="7"/>
  <c r="R24" i="7"/>
  <c r="R23" i="7"/>
  <c r="R22" i="7"/>
  <c r="R21" i="7"/>
  <c r="R20" i="7"/>
  <c r="R19" i="7"/>
  <c r="R18" i="7"/>
  <c r="R17" i="7"/>
  <c r="R16" i="7"/>
  <c r="R15" i="7"/>
  <c r="R14" i="7"/>
  <c r="R13" i="7"/>
  <c r="R12" i="7"/>
  <c r="R11" i="7"/>
  <c r="R10" i="7"/>
  <c r="R6" i="7"/>
  <c r="R5" i="7"/>
  <c r="R4" i="7"/>
  <c r="O46" i="7"/>
  <c r="O45"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O11" i="7"/>
  <c r="O10" i="7"/>
  <c r="O6" i="7"/>
  <c r="O5" i="7"/>
  <c r="O4" i="7"/>
  <c r="L46" i="7"/>
  <c r="L45"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6" i="7"/>
  <c r="L5" i="7"/>
  <c r="L4" i="7"/>
  <c r="I46" i="7"/>
  <c r="I45"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6" i="7"/>
  <c r="I5" i="7"/>
  <c r="I4" i="7"/>
  <c r="F46" i="7"/>
  <c r="F45"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6" i="7"/>
  <c r="F5" i="7"/>
  <c r="F4" i="7"/>
  <c r="T57" i="7"/>
  <c r="V57" i="7" s="1"/>
  <c r="W57" i="7" s="1"/>
  <c r="T56" i="7"/>
  <c r="V56" i="7" s="1"/>
  <c r="W56" i="7" s="1"/>
  <c r="T55" i="7"/>
  <c r="V55" i="7" s="1"/>
  <c r="W55" i="7" s="1"/>
  <c r="T54" i="7"/>
  <c r="V54" i="7" s="1"/>
  <c r="W54" i="7" s="1"/>
  <c r="Q53" i="7"/>
  <c r="R53" i="7" s="1"/>
  <c r="N53" i="7"/>
  <c r="O53" i="7" s="1"/>
  <c r="K53" i="7"/>
  <c r="L53" i="7" s="1"/>
  <c r="H53" i="7"/>
  <c r="I53" i="7" s="1"/>
  <c r="E53" i="7"/>
  <c r="F53" i="7" s="1"/>
  <c r="Q52" i="7"/>
  <c r="R52" i="7" s="1"/>
  <c r="N52" i="7"/>
  <c r="O52" i="7" s="1"/>
  <c r="K52" i="7"/>
  <c r="L52" i="7" s="1"/>
  <c r="H52" i="7"/>
  <c r="I52" i="7" s="1"/>
  <c r="E52" i="7"/>
  <c r="T46" i="7"/>
  <c r="V46" i="7" s="1"/>
  <c r="T45" i="7"/>
  <c r="V45" i="7" s="1"/>
  <c r="W45" i="7" s="1"/>
  <c r="Q40" i="7"/>
  <c r="N40" i="7"/>
  <c r="K40" i="7"/>
  <c r="H40" i="7"/>
  <c r="E40" i="7"/>
  <c r="T39" i="7"/>
  <c r="V39" i="7" s="1"/>
  <c r="T38" i="7"/>
  <c r="V38" i="7" s="1"/>
  <c r="T37" i="7"/>
  <c r="V37" i="7" s="1"/>
  <c r="T36" i="7"/>
  <c r="V36" i="7" s="1"/>
  <c r="W36" i="7" s="1"/>
  <c r="T35" i="7"/>
  <c r="V35" i="7" s="1"/>
  <c r="T34" i="7"/>
  <c r="V34" i="7" s="1"/>
  <c r="W34" i="7" s="1"/>
  <c r="T33" i="7"/>
  <c r="V33" i="7" s="1"/>
  <c r="T32" i="7"/>
  <c r="V32" i="7" s="1"/>
  <c r="W32" i="7" s="1"/>
  <c r="T31" i="7"/>
  <c r="V31" i="7" s="1"/>
  <c r="T30" i="7"/>
  <c r="V30" i="7" s="1"/>
  <c r="T29" i="7"/>
  <c r="V29" i="7" s="1"/>
  <c r="W29" i="7" s="1"/>
  <c r="T28" i="7"/>
  <c r="V28" i="7" s="1"/>
  <c r="W28" i="7" s="1"/>
  <c r="T27" i="7"/>
  <c r="V27" i="7" s="1"/>
  <c r="T26" i="7"/>
  <c r="V26" i="7" s="1"/>
  <c r="T25" i="7"/>
  <c r="V25" i="7" s="1"/>
  <c r="T24" i="7"/>
  <c r="V24" i="7" s="1"/>
  <c r="W24" i="7" s="1"/>
  <c r="T23" i="7"/>
  <c r="V23" i="7" s="1"/>
  <c r="T22" i="7"/>
  <c r="V22" i="7" s="1"/>
  <c r="T21" i="7"/>
  <c r="V21" i="7" s="1"/>
  <c r="W21" i="7" s="1"/>
  <c r="T20" i="7"/>
  <c r="T19" i="7"/>
  <c r="V19" i="7" s="1"/>
  <c r="W19" i="7" s="1"/>
  <c r="T18" i="7"/>
  <c r="V18" i="7" s="1"/>
  <c r="T17" i="7"/>
  <c r="V17" i="7" s="1"/>
  <c r="T16" i="7"/>
  <c r="V16" i="7" s="1"/>
  <c r="W16" i="7" s="1"/>
  <c r="T15" i="7"/>
  <c r="V15" i="7" s="1"/>
  <c r="W15" i="7" s="1"/>
  <c r="T14" i="7"/>
  <c r="V14" i="7" s="1"/>
  <c r="T13" i="7"/>
  <c r="V13" i="7" s="1"/>
  <c r="T12" i="7"/>
  <c r="V12" i="7" s="1"/>
  <c r="T11" i="7"/>
  <c r="V11" i="7" s="1"/>
  <c r="T10" i="7"/>
  <c r="V10" i="7" s="1"/>
  <c r="Q7" i="7"/>
  <c r="N7" i="7"/>
  <c r="K7" i="7"/>
  <c r="H7" i="7"/>
  <c r="E7" i="7"/>
  <c r="T6" i="7"/>
  <c r="V6" i="7" s="1"/>
  <c r="T5" i="7"/>
  <c r="V5" i="7" s="1"/>
  <c r="W5" i="7" s="1"/>
  <c r="T4" i="7"/>
  <c r="V4" i="7" s="1"/>
  <c r="W4" i="7" s="1"/>
  <c r="H3" i="7"/>
  <c r="K3" i="7" s="1"/>
  <c r="N3" i="7" s="1"/>
  <c r="Q3" i="7" s="1"/>
  <c r="W11" i="7" l="1"/>
  <c r="W13" i="7"/>
  <c r="W17" i="7"/>
  <c r="W46" i="7"/>
  <c r="W10" i="7"/>
  <c r="W12" i="7"/>
  <c r="W14" i="7"/>
  <c r="W18" i="7"/>
  <c r="N42" i="7"/>
  <c r="AC42" i="7" s="1"/>
  <c r="AC7" i="7"/>
  <c r="E42" i="7"/>
  <c r="Z42" i="7" s="1"/>
  <c r="Z7" i="7"/>
  <c r="K42" i="7"/>
  <c r="AB42" i="7" s="1"/>
  <c r="AB7" i="7"/>
  <c r="Q42" i="7"/>
  <c r="AD7" i="7"/>
  <c r="E43" i="7"/>
  <c r="Z40" i="7"/>
  <c r="K43" i="7"/>
  <c r="AB40" i="7"/>
  <c r="H42" i="7"/>
  <c r="AA42" i="7" s="1"/>
  <c r="AA7" i="7"/>
  <c r="V20" i="7"/>
  <c r="W20" i="7" s="1"/>
  <c r="H43" i="7"/>
  <c r="AA40" i="7"/>
  <c r="N43" i="7"/>
  <c r="AC40" i="7"/>
  <c r="Q43" i="7"/>
  <c r="AD40" i="7"/>
  <c r="W6" i="7"/>
  <c r="L40" i="7"/>
  <c r="R40" i="7"/>
  <c r="W22" i="7"/>
  <c r="W23" i="7"/>
  <c r="W25" i="7"/>
  <c r="W26" i="7"/>
  <c r="W27" i="7"/>
  <c r="W30" i="7"/>
  <c r="W31" i="7"/>
  <c r="W33" i="7"/>
  <c r="W35" i="7"/>
  <c r="W37" i="7"/>
  <c r="W38" i="7"/>
  <c r="W39" i="7"/>
  <c r="T52" i="7"/>
  <c r="V52" i="7" s="1"/>
  <c r="I7" i="7"/>
  <c r="F7" i="7"/>
  <c r="T53" i="7"/>
  <c r="V53" i="7" s="1"/>
  <c r="W53" i="7" s="1"/>
  <c r="F40" i="7"/>
  <c r="I40" i="7"/>
  <c r="L7" i="7"/>
  <c r="R7" i="7"/>
  <c r="F52" i="7"/>
  <c r="O40" i="7"/>
  <c r="O7" i="7"/>
  <c r="Q44" i="7"/>
  <c r="T7" i="7"/>
  <c r="V7" i="7" s="1"/>
  <c r="W7" i="7" s="1"/>
  <c r="W52" i="7"/>
  <c r="T40" i="7"/>
  <c r="N44" i="7" l="1"/>
  <c r="K44" i="7"/>
  <c r="AB44" i="7" s="1"/>
  <c r="H44" i="7"/>
  <c r="AA44" i="7" s="1"/>
  <c r="T42" i="7"/>
  <c r="V42" i="7" s="1"/>
  <c r="E44" i="7"/>
  <c r="Z44" i="7" s="1"/>
  <c r="O44" i="7"/>
  <c r="AC44" i="7"/>
  <c r="I44" i="7"/>
  <c r="V40" i="7"/>
  <c r="W40" i="7" s="1"/>
  <c r="L44" i="7"/>
  <c r="O43" i="7"/>
  <c r="AC43" i="7"/>
  <c r="I43" i="7"/>
  <c r="AA43" i="7"/>
  <c r="L43" i="7"/>
  <c r="AB43" i="7"/>
  <c r="F43" i="7"/>
  <c r="Z43" i="7"/>
  <c r="R42" i="7"/>
  <c r="AD42" i="7"/>
  <c r="R44" i="7"/>
  <c r="AD44" i="7"/>
  <c r="R43" i="7"/>
  <c r="AD43" i="7"/>
  <c r="T43" i="7"/>
  <c r="Q47" i="7"/>
  <c r="N47" i="7"/>
  <c r="K47" i="7"/>
  <c r="H47" i="7"/>
  <c r="F44" i="7" l="1"/>
  <c r="E47" i="7"/>
  <c r="Z47" i="7" s="1"/>
  <c r="T44" i="7"/>
  <c r="V44" i="7" s="1"/>
  <c r="W44" i="7" s="1"/>
  <c r="V43" i="7"/>
  <c r="W43" i="7" s="1"/>
  <c r="L47" i="7"/>
  <c r="AB47" i="7"/>
  <c r="I47" i="7"/>
  <c r="AA47" i="7"/>
  <c r="O47" i="7"/>
  <c r="AC47" i="7"/>
  <c r="R47" i="7"/>
  <c r="AD47" i="7"/>
  <c r="H51" i="7"/>
  <c r="I51" i="7" s="1"/>
  <c r="K51" i="7"/>
  <c r="L51" i="7" s="1"/>
  <c r="N51" i="7"/>
  <c r="O51" i="7" s="1"/>
  <c r="Q51" i="7"/>
  <c r="R51" i="7" s="1"/>
  <c r="E51" i="7" l="1"/>
  <c r="F51" i="7" s="1"/>
  <c r="T47" i="7"/>
  <c r="V47" i="7" s="1"/>
  <c r="W47" i="7" s="1"/>
  <c r="F47" i="7"/>
  <c r="T51" i="7"/>
  <c r="Q58" i="7"/>
  <c r="N58" i="7"/>
  <c r="K58" i="7"/>
  <c r="H58" i="7"/>
  <c r="E58" i="7" l="1"/>
  <c r="V51" i="7"/>
  <c r="W51" i="7" s="1"/>
  <c r="L58" i="7"/>
  <c r="K61" i="7"/>
  <c r="Q61" i="7"/>
  <c r="R58" i="7"/>
  <c r="H61" i="7"/>
  <c r="I58" i="7"/>
  <c r="F58" i="7"/>
  <c r="E61" i="7"/>
  <c r="N61" i="7"/>
  <c r="O58" i="7"/>
  <c r="T58" i="7"/>
  <c r="V58" i="7" l="1"/>
  <c r="W58" i="7" s="1"/>
  <c r="E22" i="6"/>
  <c r="E22" i="8" s="1"/>
  <c r="F22" i="6"/>
  <c r="F22" i="8" s="1"/>
  <c r="G22" i="6"/>
  <c r="G22" i="8" s="1"/>
  <c r="H22" i="6"/>
  <c r="H22" i="8" s="1"/>
  <c r="I22" i="6"/>
  <c r="I22" i="8" s="1"/>
  <c r="J22" i="6"/>
  <c r="J22" i="8" s="1"/>
  <c r="K22" i="6"/>
  <c r="K22" i="8" s="1"/>
  <c r="L22" i="6"/>
  <c r="L22" i="8" s="1"/>
  <c r="M22" i="6"/>
  <c r="M22" i="8" s="1"/>
  <c r="N22" i="6"/>
  <c r="N22" i="8" s="1"/>
  <c r="O22" i="6"/>
  <c r="O22" i="8" s="1"/>
  <c r="D22" i="6"/>
  <c r="D22" i="8" s="1"/>
  <c r="R13" i="1"/>
  <c r="R14" i="1"/>
  <c r="J22" i="9" l="1"/>
  <c r="J22" i="10" s="1"/>
  <c r="J24" i="8"/>
  <c r="L22" i="9"/>
  <c r="L22" i="10" s="1"/>
  <c r="L24" i="8"/>
  <c r="I22" i="9"/>
  <c r="I22" i="10" s="1"/>
  <c r="I23" i="10" s="1"/>
  <c r="I24" i="8"/>
  <c r="H24" i="8"/>
  <c r="H22" i="9"/>
  <c r="H22" i="10" s="1"/>
  <c r="H23" i="10" s="1"/>
  <c r="G24" i="8"/>
  <c r="G22" i="9"/>
  <c r="G22" i="10" s="1"/>
  <c r="D24" i="8"/>
  <c r="D22" i="9"/>
  <c r="D22" i="10" s="1"/>
  <c r="F24" i="8"/>
  <c r="F22" i="9"/>
  <c r="F22" i="10" s="1"/>
  <c r="F24" i="10" s="1"/>
  <c r="K24" i="8"/>
  <c r="K22" i="9"/>
  <c r="K22" i="10" s="1"/>
  <c r="K23" i="10" s="1"/>
  <c r="O24" i="8"/>
  <c r="O22" i="9"/>
  <c r="O22" i="10" s="1"/>
  <c r="N24" i="8"/>
  <c r="N22" i="9"/>
  <c r="N22" i="10" s="1"/>
  <c r="N23" i="10" s="1"/>
  <c r="M22" i="9"/>
  <c r="M22" i="10" s="1"/>
  <c r="M24" i="8"/>
  <c r="E24" i="8"/>
  <c r="E22" i="9"/>
  <c r="E22" i="10" s="1"/>
  <c r="E23" i="10" s="1"/>
  <c r="J24" i="10"/>
  <c r="J23" i="10"/>
  <c r="N24" i="10"/>
  <c r="O23" i="10"/>
  <c r="O24" i="10"/>
  <c r="G24" i="10"/>
  <c r="G23" i="10"/>
  <c r="M23" i="10"/>
  <c r="M24" i="10"/>
  <c r="I24" i="10"/>
  <c r="L24" i="10"/>
  <c r="L23" i="10"/>
  <c r="I23" i="8"/>
  <c r="O23" i="8"/>
  <c r="M23" i="8"/>
  <c r="K23" i="8"/>
  <c r="G23" i="8"/>
  <c r="E23" i="8"/>
  <c r="D24" i="6"/>
  <c r="N23" i="8"/>
  <c r="L23" i="8"/>
  <c r="J23" i="8"/>
  <c r="H23" i="8"/>
  <c r="F23" i="8"/>
  <c r="O24" i="6"/>
  <c r="N24" i="6"/>
  <c r="G24" i="6"/>
  <c r="I24" i="6"/>
  <c r="K24" i="6"/>
  <c r="M24" i="6"/>
  <c r="H24" i="6"/>
  <c r="J24" i="6"/>
  <c r="L24" i="6"/>
  <c r="F24" i="6"/>
  <c r="E24" i="6"/>
  <c r="Q25" i="1"/>
  <c r="R25" i="1" s="1"/>
  <c r="Q29" i="1"/>
  <c r="R29" i="1" s="1"/>
  <c r="Q30" i="1"/>
  <c r="R30" i="1" s="1"/>
  <c r="Q36" i="1"/>
  <c r="R36" i="1" s="1"/>
  <c r="Q37" i="1"/>
  <c r="R37" i="1" s="1"/>
  <c r="Q38" i="1"/>
  <c r="R38" i="1" s="1"/>
  <c r="Q41" i="1"/>
  <c r="R41" i="1" s="1"/>
  <c r="Q42" i="1"/>
  <c r="R42" i="1" s="1"/>
  <c r="Q43" i="1"/>
  <c r="R43" i="1" s="1"/>
  <c r="D26" i="6"/>
  <c r="D26" i="8" s="1"/>
  <c r="D26" i="9" s="1"/>
  <c r="D26" i="10" s="1"/>
  <c r="E27" i="6"/>
  <c r="E27" i="8" s="1"/>
  <c r="E27" i="9" s="1"/>
  <c r="E27" i="10" s="1"/>
  <c r="F27" i="6"/>
  <c r="F27" i="8" s="1"/>
  <c r="F27" i="9" s="1"/>
  <c r="F27" i="10" s="1"/>
  <c r="H27" i="6"/>
  <c r="H27" i="8" s="1"/>
  <c r="H27" i="9" s="1"/>
  <c r="H27" i="10" s="1"/>
  <c r="I27" i="6"/>
  <c r="I27" i="8" s="1"/>
  <c r="I27" i="9" s="1"/>
  <c r="I27" i="10" s="1"/>
  <c r="K27" i="6"/>
  <c r="K27" i="8" s="1"/>
  <c r="K27" i="9" s="1"/>
  <c r="K27" i="10" s="1"/>
  <c r="L27" i="6"/>
  <c r="L27" i="8" s="1"/>
  <c r="L27" i="9" s="1"/>
  <c r="L27" i="10" s="1"/>
  <c r="N27" i="6"/>
  <c r="N27" i="8" s="1"/>
  <c r="N27" i="9" s="1"/>
  <c r="N27" i="10" s="1"/>
  <c r="O27" i="6"/>
  <c r="O27" i="8" s="1"/>
  <c r="O27" i="9" s="1"/>
  <c r="O27" i="10" s="1"/>
  <c r="D28" i="6"/>
  <c r="D28" i="8" s="1"/>
  <c r="D28" i="9" s="1"/>
  <c r="D28" i="10" s="1"/>
  <c r="D29" i="6"/>
  <c r="D29" i="8" s="1"/>
  <c r="D29" i="9" s="1"/>
  <c r="D29" i="10" s="1"/>
  <c r="E29" i="6"/>
  <c r="E29" i="8" s="1"/>
  <c r="E29" i="9" s="1"/>
  <c r="E29" i="10" s="1"/>
  <c r="F29" i="6"/>
  <c r="F29" i="8" s="1"/>
  <c r="F29" i="9" s="1"/>
  <c r="F29" i="10" s="1"/>
  <c r="G29" i="6"/>
  <c r="G29" i="8" s="1"/>
  <c r="G29" i="9" s="1"/>
  <c r="G29" i="10" s="1"/>
  <c r="H29" i="6"/>
  <c r="H29" i="8" s="1"/>
  <c r="H29" i="9" s="1"/>
  <c r="H29" i="10" s="1"/>
  <c r="I29" i="6"/>
  <c r="I29" i="8" s="1"/>
  <c r="I29" i="9" s="1"/>
  <c r="I29" i="10" s="1"/>
  <c r="J29" i="6"/>
  <c r="J29" i="8" s="1"/>
  <c r="J29" i="9" s="1"/>
  <c r="J29" i="10" s="1"/>
  <c r="K29" i="6"/>
  <c r="K29" i="8" s="1"/>
  <c r="K29" i="9" s="1"/>
  <c r="K29" i="10" s="1"/>
  <c r="L29" i="6"/>
  <c r="L29" i="8" s="1"/>
  <c r="L29" i="9" s="1"/>
  <c r="L29" i="10" s="1"/>
  <c r="M29" i="6"/>
  <c r="M29" i="8" s="1"/>
  <c r="M29" i="9" s="1"/>
  <c r="M29" i="10" s="1"/>
  <c r="N29" i="6"/>
  <c r="N29" i="8" s="1"/>
  <c r="N29" i="9" s="1"/>
  <c r="N29" i="10" s="1"/>
  <c r="O29" i="6"/>
  <c r="O29" i="8" s="1"/>
  <c r="O29" i="9" s="1"/>
  <c r="O29" i="10" s="1"/>
  <c r="D30" i="6"/>
  <c r="D30" i="8" s="1"/>
  <c r="D30" i="9" s="1"/>
  <c r="D30" i="10" s="1"/>
  <c r="E30" i="6"/>
  <c r="E30" i="8" s="1"/>
  <c r="E30" i="9" s="1"/>
  <c r="E30" i="10" s="1"/>
  <c r="F30" i="6"/>
  <c r="F30" i="8" s="1"/>
  <c r="F30" i="9" s="1"/>
  <c r="F30" i="10" s="1"/>
  <c r="G30" i="6"/>
  <c r="G30" i="8" s="1"/>
  <c r="G30" i="9" s="1"/>
  <c r="G30" i="10" s="1"/>
  <c r="H30" i="6"/>
  <c r="H30" i="8" s="1"/>
  <c r="H30" i="9" s="1"/>
  <c r="H30" i="10" s="1"/>
  <c r="I30" i="6"/>
  <c r="I30" i="8" s="1"/>
  <c r="I30" i="9" s="1"/>
  <c r="I30" i="10" s="1"/>
  <c r="J30" i="6"/>
  <c r="J30" i="8" s="1"/>
  <c r="J30" i="9" s="1"/>
  <c r="J30" i="10" s="1"/>
  <c r="K30" i="6"/>
  <c r="K30" i="8" s="1"/>
  <c r="K30" i="9" s="1"/>
  <c r="K30" i="10" s="1"/>
  <c r="L30" i="6"/>
  <c r="L30" i="8" s="1"/>
  <c r="L30" i="9" s="1"/>
  <c r="L30" i="10" s="1"/>
  <c r="M30" i="6"/>
  <c r="M30" i="8" s="1"/>
  <c r="M30" i="9" s="1"/>
  <c r="M30" i="10" s="1"/>
  <c r="N30" i="6"/>
  <c r="N30" i="8" s="1"/>
  <c r="N30" i="9" s="1"/>
  <c r="N30" i="10" s="1"/>
  <c r="O30" i="6"/>
  <c r="O30" i="8" s="1"/>
  <c r="O30" i="9" s="1"/>
  <c r="O30" i="10" s="1"/>
  <c r="D31" i="6"/>
  <c r="D31" i="8" s="1"/>
  <c r="D31" i="9" s="1"/>
  <c r="D31" i="10" s="1"/>
  <c r="D33" i="6"/>
  <c r="D33" i="8" s="1"/>
  <c r="D33" i="9" s="1"/>
  <c r="D33" i="10" s="1"/>
  <c r="D36" i="6"/>
  <c r="D36" i="8" s="1"/>
  <c r="D36" i="9" s="1"/>
  <c r="D36" i="10" s="1"/>
  <c r="E36" i="6"/>
  <c r="E36" i="8" s="1"/>
  <c r="E36" i="9" s="1"/>
  <c r="E36" i="10" s="1"/>
  <c r="F36" i="6"/>
  <c r="F36" i="8" s="1"/>
  <c r="F36" i="9" s="1"/>
  <c r="F36" i="10" s="1"/>
  <c r="G36" i="6"/>
  <c r="G36" i="8" s="1"/>
  <c r="G36" i="9" s="1"/>
  <c r="G36" i="10" s="1"/>
  <c r="H36" i="6"/>
  <c r="H36" i="8" s="1"/>
  <c r="H36" i="9" s="1"/>
  <c r="H36" i="10" s="1"/>
  <c r="I36" i="6"/>
  <c r="I36" i="8" s="1"/>
  <c r="I36" i="9" s="1"/>
  <c r="I36" i="10" s="1"/>
  <c r="J36" i="6"/>
  <c r="J36" i="8" s="1"/>
  <c r="J36" i="9" s="1"/>
  <c r="J36" i="10" s="1"/>
  <c r="K36" i="6"/>
  <c r="K36" i="8" s="1"/>
  <c r="K36" i="9" s="1"/>
  <c r="K36" i="10" s="1"/>
  <c r="L36" i="6"/>
  <c r="L36" i="8" s="1"/>
  <c r="L36" i="9" s="1"/>
  <c r="L36" i="10" s="1"/>
  <c r="M36" i="6"/>
  <c r="M36" i="8" s="1"/>
  <c r="M36" i="9" s="1"/>
  <c r="M36" i="10" s="1"/>
  <c r="N36" i="6"/>
  <c r="N36" i="8" s="1"/>
  <c r="N36" i="9" s="1"/>
  <c r="N36" i="10" s="1"/>
  <c r="O36" i="6"/>
  <c r="O36" i="8" s="1"/>
  <c r="O36" i="9" s="1"/>
  <c r="O36" i="10" s="1"/>
  <c r="D37" i="6"/>
  <c r="D37" i="8" s="1"/>
  <c r="D37" i="9" s="1"/>
  <c r="D37" i="10" s="1"/>
  <c r="E37" i="6"/>
  <c r="E37" i="8" s="1"/>
  <c r="E37" i="9" s="1"/>
  <c r="E37" i="10" s="1"/>
  <c r="F37" i="6"/>
  <c r="F37" i="8" s="1"/>
  <c r="F37" i="9" s="1"/>
  <c r="F37" i="10" s="1"/>
  <c r="G37" i="6"/>
  <c r="G37" i="8" s="1"/>
  <c r="G37" i="9" s="1"/>
  <c r="G37" i="10" s="1"/>
  <c r="H37" i="6"/>
  <c r="H37" i="8" s="1"/>
  <c r="H37" i="9" s="1"/>
  <c r="H37" i="10" s="1"/>
  <c r="I37" i="6"/>
  <c r="I37" i="8" s="1"/>
  <c r="I37" i="9" s="1"/>
  <c r="I37" i="10" s="1"/>
  <c r="J37" i="6"/>
  <c r="J37" i="8" s="1"/>
  <c r="J37" i="9" s="1"/>
  <c r="J37" i="10" s="1"/>
  <c r="K37" i="6"/>
  <c r="K37" i="8" s="1"/>
  <c r="K37" i="9" s="1"/>
  <c r="K37" i="10" s="1"/>
  <c r="L37" i="6"/>
  <c r="L37" i="8" s="1"/>
  <c r="L37" i="9" s="1"/>
  <c r="L37" i="10" s="1"/>
  <c r="M37" i="6"/>
  <c r="M37" i="8" s="1"/>
  <c r="M37" i="9" s="1"/>
  <c r="M37" i="10" s="1"/>
  <c r="N37" i="6"/>
  <c r="N37" i="8" s="1"/>
  <c r="N37" i="9" s="1"/>
  <c r="N37" i="10" s="1"/>
  <c r="O37" i="6"/>
  <c r="O37" i="8" s="1"/>
  <c r="O37" i="9" s="1"/>
  <c r="O37" i="10" s="1"/>
  <c r="D38" i="6"/>
  <c r="D38" i="8" s="1"/>
  <c r="D38" i="9" s="1"/>
  <c r="D38" i="10" s="1"/>
  <c r="E38" i="6"/>
  <c r="E38" i="8" s="1"/>
  <c r="E38" i="9" s="1"/>
  <c r="E38" i="10" s="1"/>
  <c r="F38" i="6"/>
  <c r="F38" i="8" s="1"/>
  <c r="F38" i="9" s="1"/>
  <c r="F38" i="10" s="1"/>
  <c r="G38" i="6"/>
  <c r="G38" i="8" s="1"/>
  <c r="G38" i="9" s="1"/>
  <c r="G38" i="10" s="1"/>
  <c r="H38" i="6"/>
  <c r="H38" i="8" s="1"/>
  <c r="H38" i="9" s="1"/>
  <c r="H38" i="10" s="1"/>
  <c r="I38" i="6"/>
  <c r="I38" i="8" s="1"/>
  <c r="I38" i="9" s="1"/>
  <c r="I38" i="10" s="1"/>
  <c r="J38" i="6"/>
  <c r="J38" i="8" s="1"/>
  <c r="J38" i="9" s="1"/>
  <c r="J38" i="10" s="1"/>
  <c r="K38" i="6"/>
  <c r="K38" i="8" s="1"/>
  <c r="K38" i="9" s="1"/>
  <c r="K38" i="10" s="1"/>
  <c r="L38" i="6"/>
  <c r="L38" i="8" s="1"/>
  <c r="L38" i="9" s="1"/>
  <c r="L38" i="10" s="1"/>
  <c r="M38" i="6"/>
  <c r="M38" i="8" s="1"/>
  <c r="M38" i="9" s="1"/>
  <c r="M38" i="10" s="1"/>
  <c r="N38" i="6"/>
  <c r="N38" i="8" s="1"/>
  <c r="N38" i="9" s="1"/>
  <c r="N38" i="10" s="1"/>
  <c r="O38" i="6"/>
  <c r="O38" i="8" s="1"/>
  <c r="O38" i="9" s="1"/>
  <c r="O38" i="10" s="1"/>
  <c r="E25" i="6"/>
  <c r="E25" i="8" s="1"/>
  <c r="E25" i="9" s="1"/>
  <c r="E25" i="10" s="1"/>
  <c r="F25" i="6"/>
  <c r="F25" i="8" s="1"/>
  <c r="F25" i="9" s="1"/>
  <c r="F25" i="10" s="1"/>
  <c r="G25" i="6"/>
  <c r="G25" i="8" s="1"/>
  <c r="G25" i="9" s="1"/>
  <c r="G25" i="10" s="1"/>
  <c r="H25" i="6"/>
  <c r="H25" i="8" s="1"/>
  <c r="H25" i="9" s="1"/>
  <c r="H25" i="10" s="1"/>
  <c r="I25" i="6"/>
  <c r="I25" i="8" s="1"/>
  <c r="I25" i="9" s="1"/>
  <c r="I25" i="10" s="1"/>
  <c r="J25" i="6"/>
  <c r="J25" i="8" s="1"/>
  <c r="J25" i="9" s="1"/>
  <c r="J25" i="10" s="1"/>
  <c r="K25" i="6"/>
  <c r="K25" i="8" s="1"/>
  <c r="K25" i="9" s="1"/>
  <c r="K25" i="10" s="1"/>
  <c r="L25" i="6"/>
  <c r="L25" i="8" s="1"/>
  <c r="L25" i="9" s="1"/>
  <c r="L25" i="10" s="1"/>
  <c r="M25" i="6"/>
  <c r="M25" i="8" s="1"/>
  <c r="M25" i="9" s="1"/>
  <c r="M25" i="10" s="1"/>
  <c r="N25" i="6"/>
  <c r="N25" i="8" s="1"/>
  <c r="N25" i="9" s="1"/>
  <c r="N25" i="10" s="1"/>
  <c r="O25" i="6"/>
  <c r="O25" i="8" s="1"/>
  <c r="O25" i="9" s="1"/>
  <c r="O25" i="10" s="1"/>
  <c r="D25" i="6"/>
  <c r="D25" i="8" s="1"/>
  <c r="D25" i="9" s="1"/>
  <c r="D25" i="10" s="1"/>
  <c r="H24" i="10" l="1"/>
  <c r="F23" i="10"/>
  <c r="E24" i="10"/>
  <c r="K24" i="10"/>
  <c r="P22" i="8"/>
  <c r="P38" i="9"/>
  <c r="Q38" i="9" s="1"/>
  <c r="P25" i="8"/>
  <c r="P30" i="9"/>
  <c r="Q30" i="9" s="1"/>
  <c r="P29" i="8"/>
  <c r="Q29" i="8" s="1"/>
  <c r="P29" i="10"/>
  <c r="Q29" i="10" s="1"/>
  <c r="L23" i="9"/>
  <c r="L24" i="9"/>
  <c r="K24" i="9"/>
  <c r="K23" i="9"/>
  <c r="I24" i="9"/>
  <c r="I23" i="9"/>
  <c r="O24" i="9"/>
  <c r="O23" i="9"/>
  <c r="J23" i="9"/>
  <c r="J24" i="9"/>
  <c r="H23" i="9"/>
  <c r="H24" i="9"/>
  <c r="N23" i="9"/>
  <c r="N24" i="9"/>
  <c r="E24" i="9"/>
  <c r="E23" i="9"/>
  <c r="M24" i="9"/>
  <c r="M23" i="9"/>
  <c r="F23" i="9"/>
  <c r="F24" i="9"/>
  <c r="G24" i="9"/>
  <c r="G23" i="9"/>
  <c r="P37" i="8"/>
  <c r="Q37" i="8" s="1"/>
  <c r="P36" i="8"/>
  <c r="Q36" i="8" s="1"/>
  <c r="P24" i="8"/>
  <c r="D23" i="8"/>
  <c r="P38" i="8"/>
  <c r="Q38" i="8" s="1"/>
  <c r="P30" i="8"/>
  <c r="Q30" i="8" s="1"/>
  <c r="E23" i="6"/>
  <c r="F23" i="6"/>
  <c r="G23" i="6"/>
  <c r="H23" i="6"/>
  <c r="I23" i="6"/>
  <c r="J23" i="6"/>
  <c r="K23" i="6"/>
  <c r="L23" i="6"/>
  <c r="M23" i="6"/>
  <c r="N23" i="6"/>
  <c r="O23" i="6"/>
  <c r="D23" i="6"/>
  <c r="B11" i="6"/>
  <c r="Q11" i="1"/>
  <c r="Q10" i="1"/>
  <c r="J27" i="6"/>
  <c r="J27" i="8" s="1"/>
  <c r="J27" i="9" s="1"/>
  <c r="J27" i="10" s="1"/>
  <c r="G27" i="6"/>
  <c r="G27" i="8" s="1"/>
  <c r="G27" i="9" s="1"/>
  <c r="G27" i="10" s="1"/>
  <c r="F23" i="1"/>
  <c r="G23" i="1"/>
  <c r="H23" i="1"/>
  <c r="I23" i="1"/>
  <c r="E23" i="1"/>
  <c r="K23" i="1"/>
  <c r="L23" i="1"/>
  <c r="M23" i="1"/>
  <c r="N23" i="1"/>
  <c r="O23" i="1"/>
  <c r="P23" i="1"/>
  <c r="Q22" i="1"/>
  <c r="R22" i="1" s="1"/>
  <c r="E35" i="6"/>
  <c r="E35" i="8" s="1"/>
  <c r="E35" i="9" s="1"/>
  <c r="E35" i="10" s="1"/>
  <c r="L10" i="1"/>
  <c r="C19" i="6"/>
  <c r="P8" i="6"/>
  <c r="P30" i="10" l="1"/>
  <c r="Q30" i="10" s="1"/>
  <c r="P36" i="9"/>
  <c r="Q36" i="9" s="1"/>
  <c r="P29" i="9"/>
  <c r="Q29" i="9" s="1"/>
  <c r="P36" i="10"/>
  <c r="Q36" i="10" s="1"/>
  <c r="P37" i="9"/>
  <c r="Q37" i="9" s="1"/>
  <c r="P37" i="10"/>
  <c r="Q37" i="10" s="1"/>
  <c r="D23" i="9"/>
  <c r="P23" i="9" s="1"/>
  <c r="D24" i="9"/>
  <c r="P24" i="9" s="1"/>
  <c r="P22" i="9"/>
  <c r="P38" i="10"/>
  <c r="Q38" i="10" s="1"/>
  <c r="P25" i="9"/>
  <c r="P22" i="10"/>
  <c r="D23" i="10"/>
  <c r="P23" i="10" s="1"/>
  <c r="D24" i="10"/>
  <c r="P24" i="10" s="1"/>
  <c r="P25" i="10"/>
  <c r="R10" i="1"/>
  <c r="E10" i="1"/>
  <c r="H11" i="1"/>
  <c r="H20" i="1" s="1"/>
  <c r="R11" i="1"/>
  <c r="F11" i="1"/>
  <c r="F20" i="1" s="1"/>
  <c r="O11" i="1"/>
  <c r="O20" i="1" s="1"/>
  <c r="P10" i="1"/>
  <c r="H10" i="1"/>
  <c r="F10" i="1"/>
  <c r="E11" i="1"/>
  <c r="E20" i="1" s="1"/>
  <c r="L11" i="1"/>
  <c r="L20" i="1" s="1"/>
  <c r="P11" i="1"/>
  <c r="P20" i="1" s="1"/>
  <c r="N11" i="1"/>
  <c r="N20" i="1" s="1"/>
  <c r="J11" i="1"/>
  <c r="J20" i="1" s="1"/>
  <c r="N10" i="1"/>
  <c r="J10" i="1"/>
  <c r="F31" i="6"/>
  <c r="F31" i="8" s="1"/>
  <c r="F31" i="9" s="1"/>
  <c r="F31" i="10" s="1"/>
  <c r="F28" i="6"/>
  <c r="F28" i="8" s="1"/>
  <c r="F28" i="9" s="1"/>
  <c r="F28" i="10" s="1"/>
  <c r="F26" i="6"/>
  <c r="F26" i="8" s="1"/>
  <c r="F26" i="9" s="1"/>
  <c r="F26" i="10" s="1"/>
  <c r="D32" i="6"/>
  <c r="D32" i="8" s="1"/>
  <c r="D32" i="9" s="1"/>
  <c r="D32" i="10" s="1"/>
  <c r="D35" i="6"/>
  <c r="D35" i="8" s="1"/>
  <c r="D35" i="9" s="1"/>
  <c r="D35" i="10" s="1"/>
  <c r="M27" i="6"/>
  <c r="M27" i="8" s="1"/>
  <c r="M27" i="9" s="1"/>
  <c r="M27" i="10" s="1"/>
  <c r="Q27" i="1"/>
  <c r="R27" i="1" s="1"/>
  <c r="D27" i="6"/>
  <c r="D27" i="8" s="1"/>
  <c r="D27" i="9" s="1"/>
  <c r="D27" i="10" s="1"/>
  <c r="E33" i="6"/>
  <c r="E33" i="8" s="1"/>
  <c r="E33" i="9" s="1"/>
  <c r="E33" i="10" s="1"/>
  <c r="E28" i="6"/>
  <c r="E28" i="8" s="1"/>
  <c r="E28" i="9" s="1"/>
  <c r="E28" i="10" s="1"/>
  <c r="E26" i="6"/>
  <c r="E26" i="8" s="1"/>
  <c r="E26" i="9" s="1"/>
  <c r="E26" i="10" s="1"/>
  <c r="E31" i="6"/>
  <c r="E31" i="8" s="1"/>
  <c r="E31" i="9" s="1"/>
  <c r="E31" i="10" s="1"/>
  <c r="Q39" i="1"/>
  <c r="R39" i="1" s="1"/>
  <c r="J23" i="1"/>
  <c r="Q23" i="1" s="1"/>
  <c r="R23" i="1" s="1"/>
  <c r="G11" i="1"/>
  <c r="G20" i="1" s="1"/>
  <c r="P11" i="6"/>
  <c r="P11" i="8" s="1"/>
  <c r="P11" i="9" s="1"/>
  <c r="M11" i="1"/>
  <c r="M20" i="1" s="1"/>
  <c r="K11" i="1"/>
  <c r="K20" i="1" s="1"/>
  <c r="I11" i="1"/>
  <c r="I20" i="1" s="1"/>
  <c r="O10" i="1"/>
  <c r="M10" i="1"/>
  <c r="K10" i="1"/>
  <c r="I10" i="1"/>
  <c r="G10" i="1"/>
  <c r="Q8" i="1"/>
  <c r="P10" i="6"/>
  <c r="P10" i="8" s="1"/>
  <c r="P10" i="9" s="1"/>
  <c r="B42" i="6"/>
  <c r="B40" i="6"/>
  <c r="B41" i="6"/>
  <c r="B26" i="6"/>
  <c r="B27" i="6"/>
  <c r="B28" i="6"/>
  <c r="B29" i="6"/>
  <c r="B30" i="6"/>
  <c r="B31" i="6"/>
  <c r="B32" i="6"/>
  <c r="B33" i="6"/>
  <c r="B34" i="6"/>
  <c r="B35" i="6"/>
  <c r="B36" i="6"/>
  <c r="B37" i="6"/>
  <c r="B38" i="6"/>
  <c r="B39" i="6"/>
  <c r="B25" i="6"/>
  <c r="B20" i="6"/>
  <c r="B22" i="6"/>
  <c r="B23" i="6"/>
  <c r="B24" i="6"/>
  <c r="B19" i="6"/>
  <c r="B12" i="6"/>
  <c r="B13" i="6"/>
  <c r="B14" i="6"/>
  <c r="B15" i="6"/>
  <c r="B16" i="6"/>
  <c r="B10" i="6"/>
  <c r="D6" i="6"/>
  <c r="E6" i="6" s="1"/>
  <c r="B4" i="6"/>
  <c r="P43" i="6"/>
  <c r="Q43" i="6" s="1"/>
  <c r="P42" i="6"/>
  <c r="Q42" i="6" s="1"/>
  <c r="P41" i="6"/>
  <c r="Q41" i="6" s="1"/>
  <c r="P39" i="6"/>
  <c r="Q39" i="6" s="1"/>
  <c r="P38" i="6"/>
  <c r="Q38" i="6" s="1"/>
  <c r="P37" i="6"/>
  <c r="Q37" i="6" s="1"/>
  <c r="P36" i="6"/>
  <c r="Q36" i="6" s="1"/>
  <c r="P30" i="6"/>
  <c r="Q30" i="6" s="1"/>
  <c r="P29" i="6"/>
  <c r="Q29" i="6" s="1"/>
  <c r="P25" i="6"/>
  <c r="P23" i="6"/>
  <c r="P22" i="6"/>
  <c r="P15" i="6"/>
  <c r="Q15" i="6" s="1"/>
  <c r="P14" i="6"/>
  <c r="Q14" i="6" s="1"/>
  <c r="P13" i="6"/>
  <c r="Q13" i="6" s="1"/>
  <c r="D6" i="10" l="1"/>
  <c r="E6" i="10" s="1"/>
  <c r="F6" i="10" s="1"/>
  <c r="G6" i="10" s="1"/>
  <c r="H6" i="10" s="1"/>
  <c r="I6" i="10" s="1"/>
  <c r="J6" i="10" s="1"/>
  <c r="K6" i="10" s="1"/>
  <c r="L6" i="10" s="1"/>
  <c r="M6" i="10" s="1"/>
  <c r="N6" i="10" s="1"/>
  <c r="O6" i="10" s="1"/>
  <c r="D6" i="9"/>
  <c r="E6" i="9" s="1"/>
  <c r="F6" i="9" s="1"/>
  <c r="G6" i="9" s="1"/>
  <c r="H6" i="9" s="1"/>
  <c r="I6" i="9" s="1"/>
  <c r="J6" i="9" s="1"/>
  <c r="K6" i="9" s="1"/>
  <c r="L6" i="9" s="1"/>
  <c r="M6" i="9" s="1"/>
  <c r="N6" i="9" s="1"/>
  <c r="O6" i="9" s="1"/>
  <c r="P10" i="10"/>
  <c r="O10" i="9"/>
  <c r="I10" i="9"/>
  <c r="D10" i="9"/>
  <c r="M10" i="9"/>
  <c r="H10" i="9"/>
  <c r="L10" i="9"/>
  <c r="G10" i="9"/>
  <c r="K10" i="9"/>
  <c r="E10" i="9"/>
  <c r="F10" i="9"/>
  <c r="J10" i="9"/>
  <c r="N10" i="9"/>
  <c r="P11" i="10"/>
  <c r="J11" i="9"/>
  <c r="J20" i="9" s="1"/>
  <c r="F11" i="9"/>
  <c r="F20" i="9" s="1"/>
  <c r="O11" i="9"/>
  <c r="O20" i="9" s="1"/>
  <c r="N11" i="9"/>
  <c r="N20" i="9" s="1"/>
  <c r="E11" i="9"/>
  <c r="E20" i="9" s="1"/>
  <c r="G11" i="9"/>
  <c r="G20" i="9" s="1"/>
  <c r="D11" i="9"/>
  <c r="D20" i="9" s="1"/>
  <c r="I11" i="9"/>
  <c r="I20" i="9" s="1"/>
  <c r="K11" i="9"/>
  <c r="K20" i="9" s="1"/>
  <c r="H11" i="9"/>
  <c r="H20" i="9" s="1"/>
  <c r="M11" i="9"/>
  <c r="M20" i="9" s="1"/>
  <c r="L11" i="9"/>
  <c r="L20" i="9" s="1"/>
  <c r="F6" i="6"/>
  <c r="G6" i="6" s="1"/>
  <c r="H6" i="6" s="1"/>
  <c r="I6" i="6" s="1"/>
  <c r="J6" i="6" s="1"/>
  <c r="K6" i="6" s="1"/>
  <c r="L6" i="6" s="1"/>
  <c r="M6" i="6" s="1"/>
  <c r="N6" i="6" s="1"/>
  <c r="O6" i="6" s="1"/>
  <c r="D6" i="8"/>
  <c r="E6" i="8" s="1"/>
  <c r="F6" i="8" s="1"/>
  <c r="G6" i="8" s="1"/>
  <c r="H6" i="8" s="1"/>
  <c r="I6" i="8" s="1"/>
  <c r="J6" i="8" s="1"/>
  <c r="K6" i="8" s="1"/>
  <c r="L6" i="8" s="1"/>
  <c r="M6" i="8" s="1"/>
  <c r="N6" i="8" s="1"/>
  <c r="O6" i="8" s="1"/>
  <c r="O10" i="8"/>
  <c r="M10" i="8"/>
  <c r="K10" i="8"/>
  <c r="I10" i="8"/>
  <c r="I19" i="8" s="1"/>
  <c r="G10" i="8"/>
  <c r="E10" i="8"/>
  <c r="N10" i="8"/>
  <c r="L10" i="8"/>
  <c r="J10" i="8"/>
  <c r="H10" i="8"/>
  <c r="F10" i="8"/>
  <c r="D10" i="8"/>
  <c r="N11" i="8"/>
  <c r="N20" i="8" s="1"/>
  <c r="J11" i="8"/>
  <c r="J20" i="8" s="1"/>
  <c r="F11" i="8"/>
  <c r="F20" i="8" s="1"/>
  <c r="L11" i="8"/>
  <c r="L20" i="8" s="1"/>
  <c r="H11" i="8"/>
  <c r="H20" i="8" s="1"/>
  <c r="D11" i="8"/>
  <c r="D20" i="8" s="1"/>
  <c r="E11" i="8"/>
  <c r="E20" i="8" s="1"/>
  <c r="I11" i="8"/>
  <c r="I20" i="8" s="1"/>
  <c r="M11" i="8"/>
  <c r="M20" i="8" s="1"/>
  <c r="G11" i="8"/>
  <c r="G20" i="8" s="1"/>
  <c r="K11" i="8"/>
  <c r="K20" i="8" s="1"/>
  <c r="O11" i="8"/>
  <c r="O20" i="8" s="1"/>
  <c r="P27" i="8"/>
  <c r="Q27" i="8" s="1"/>
  <c r="N11" i="6"/>
  <c r="K11" i="6"/>
  <c r="H11" i="6"/>
  <c r="G11" i="6"/>
  <c r="O11" i="6"/>
  <c r="L11" i="6"/>
  <c r="Q20" i="1"/>
  <c r="R20" i="1" s="1"/>
  <c r="F35" i="6"/>
  <c r="F35" i="8" s="1"/>
  <c r="F35" i="9" s="1"/>
  <c r="F35" i="10" s="1"/>
  <c r="I11" i="6"/>
  <c r="M11" i="6"/>
  <c r="F11" i="6"/>
  <c r="J11" i="6"/>
  <c r="F33" i="6"/>
  <c r="F33" i="8" s="1"/>
  <c r="F33" i="9" s="1"/>
  <c r="F33" i="10" s="1"/>
  <c r="E32" i="6"/>
  <c r="E32" i="8" s="1"/>
  <c r="E32" i="9" s="1"/>
  <c r="E32" i="10" s="1"/>
  <c r="G26" i="6"/>
  <c r="G26" i="8" s="1"/>
  <c r="G26" i="9" s="1"/>
  <c r="G26" i="10" s="1"/>
  <c r="G28" i="6"/>
  <c r="G28" i="8" s="1"/>
  <c r="G28" i="9" s="1"/>
  <c r="G28" i="10" s="1"/>
  <c r="G31" i="6"/>
  <c r="G31" i="8" s="1"/>
  <c r="G31" i="9" s="1"/>
  <c r="G31" i="10" s="1"/>
  <c r="E11" i="6"/>
  <c r="D11" i="6"/>
  <c r="E10" i="6"/>
  <c r="G10" i="6"/>
  <c r="I10" i="6"/>
  <c r="K10" i="6"/>
  <c r="M10" i="6"/>
  <c r="O10" i="6"/>
  <c r="F10" i="6"/>
  <c r="H10" i="6"/>
  <c r="J10" i="6"/>
  <c r="L10" i="6"/>
  <c r="N10" i="6"/>
  <c r="D10" i="6"/>
  <c r="P24" i="6"/>
  <c r="Q15" i="1"/>
  <c r="R15" i="1" s="1"/>
  <c r="A3" i="4"/>
  <c r="F19" i="9" l="1"/>
  <c r="G19" i="9"/>
  <c r="D19" i="9"/>
  <c r="O11" i="10"/>
  <c r="O20" i="10" s="1"/>
  <c r="J11" i="10"/>
  <c r="J20" i="10" s="1"/>
  <c r="E11" i="10"/>
  <c r="E20" i="10" s="1"/>
  <c r="M11" i="10"/>
  <c r="M20" i="10" s="1"/>
  <c r="D11" i="10"/>
  <c r="D20" i="10" s="1"/>
  <c r="L11" i="10"/>
  <c r="L20" i="10" s="1"/>
  <c r="I11" i="10"/>
  <c r="I20" i="10" s="1"/>
  <c r="G11" i="10"/>
  <c r="G20" i="10" s="1"/>
  <c r="N11" i="10"/>
  <c r="N20" i="10" s="1"/>
  <c r="K11" i="10"/>
  <c r="K20" i="10" s="1"/>
  <c r="H11" i="10"/>
  <c r="H20" i="10" s="1"/>
  <c r="F11" i="10"/>
  <c r="F20" i="10" s="1"/>
  <c r="N19" i="9"/>
  <c r="E19" i="9"/>
  <c r="L19" i="9"/>
  <c r="I19" i="9"/>
  <c r="P20" i="9"/>
  <c r="K19" i="9"/>
  <c r="H19" i="9"/>
  <c r="O19" i="9"/>
  <c r="J19" i="9"/>
  <c r="M19" i="9"/>
  <c r="N10" i="10"/>
  <c r="K10" i="10"/>
  <c r="M10" i="10"/>
  <c r="O10" i="10"/>
  <c r="D10" i="10"/>
  <c r="F10" i="10"/>
  <c r="H10" i="10"/>
  <c r="L10" i="10"/>
  <c r="J10" i="10"/>
  <c r="I10" i="10"/>
  <c r="G10" i="10"/>
  <c r="E10" i="10"/>
  <c r="P27" i="9"/>
  <c r="Q27" i="9" s="1"/>
  <c r="P27" i="10"/>
  <c r="Q27" i="10" s="1"/>
  <c r="D20" i="6"/>
  <c r="F20" i="6"/>
  <c r="I20" i="6"/>
  <c r="O20" i="6"/>
  <c r="H20" i="6"/>
  <c r="N20" i="6"/>
  <c r="E20" i="6"/>
  <c r="J20" i="6"/>
  <c r="M20" i="6"/>
  <c r="L20" i="6"/>
  <c r="G20" i="6"/>
  <c r="K20" i="6"/>
  <c r="P20" i="8"/>
  <c r="D19" i="8"/>
  <c r="H19" i="8"/>
  <c r="L19" i="8"/>
  <c r="G19" i="8"/>
  <c r="K19" i="8"/>
  <c r="O19" i="8"/>
  <c r="F19" i="8"/>
  <c r="J19" i="8"/>
  <c r="N19" i="8"/>
  <c r="E19" i="8"/>
  <c r="M19" i="8"/>
  <c r="H31" i="6"/>
  <c r="H31" i="8" s="1"/>
  <c r="H31" i="9" s="1"/>
  <c r="H31" i="10" s="1"/>
  <c r="H28" i="6"/>
  <c r="H28" i="8" s="1"/>
  <c r="H28" i="9" s="1"/>
  <c r="H28" i="10" s="1"/>
  <c r="H26" i="6"/>
  <c r="H26" i="8" s="1"/>
  <c r="H26" i="9" s="1"/>
  <c r="H26" i="10" s="1"/>
  <c r="F32" i="6"/>
  <c r="F32" i="8" s="1"/>
  <c r="F32" i="9" s="1"/>
  <c r="F32" i="10" s="1"/>
  <c r="G35" i="6"/>
  <c r="G35" i="8" s="1"/>
  <c r="G35" i="9" s="1"/>
  <c r="G35" i="10" s="1"/>
  <c r="G33" i="6"/>
  <c r="G33" i="8" s="1"/>
  <c r="G33" i="9" s="1"/>
  <c r="G33" i="10" s="1"/>
  <c r="N19" i="6"/>
  <c r="J19" i="6"/>
  <c r="F19" i="6"/>
  <c r="M19" i="6"/>
  <c r="I19" i="6"/>
  <c r="E19" i="6"/>
  <c r="P27" i="6"/>
  <c r="Q27" i="6" s="1"/>
  <c r="D19" i="6"/>
  <c r="L19" i="6"/>
  <c r="H19" i="6"/>
  <c r="O19" i="6"/>
  <c r="K19" i="6"/>
  <c r="G19" i="6"/>
  <c r="D14" i="1"/>
  <c r="F24" i="1"/>
  <c r="G24" i="1"/>
  <c r="H24" i="1"/>
  <c r="I24" i="1"/>
  <c r="J24" i="1"/>
  <c r="K24" i="1"/>
  <c r="L24" i="1"/>
  <c r="M24" i="1"/>
  <c r="N24" i="1"/>
  <c r="O24" i="1"/>
  <c r="P24" i="1"/>
  <c r="E24" i="1"/>
  <c r="G15" i="3"/>
  <c r="F15" i="3"/>
  <c r="F13" i="3"/>
  <c r="F11" i="3"/>
  <c r="F9" i="3"/>
  <c r="F7" i="3"/>
  <c r="B15" i="3"/>
  <c r="L19" i="10" l="1"/>
  <c r="H19" i="10"/>
  <c r="I19" i="10"/>
  <c r="F19" i="10"/>
  <c r="M19" i="10"/>
  <c r="P19" i="9"/>
  <c r="J19" i="10"/>
  <c r="D19" i="10"/>
  <c r="K19" i="10"/>
  <c r="E19" i="10"/>
  <c r="O19" i="10"/>
  <c r="P20" i="10"/>
  <c r="G19" i="10"/>
  <c r="N19" i="10"/>
  <c r="M40" i="10"/>
  <c r="L40" i="10"/>
  <c r="H40" i="10"/>
  <c r="D40" i="10"/>
  <c r="O40" i="10"/>
  <c r="K40" i="10"/>
  <c r="G40" i="10"/>
  <c r="N40" i="10"/>
  <c r="J40" i="10"/>
  <c r="F40" i="10"/>
  <c r="I40" i="10"/>
  <c r="E40" i="10"/>
  <c r="N40" i="9"/>
  <c r="J40" i="9"/>
  <c r="F40" i="9"/>
  <c r="M40" i="9"/>
  <c r="I40" i="9"/>
  <c r="E40" i="9"/>
  <c r="L40" i="9"/>
  <c r="H40" i="9"/>
  <c r="D40" i="9"/>
  <c r="O40" i="9"/>
  <c r="K40" i="9"/>
  <c r="G40" i="9"/>
  <c r="P20" i="6"/>
  <c r="O40" i="8"/>
  <c r="K40" i="8"/>
  <c r="G40" i="8"/>
  <c r="N40" i="8"/>
  <c r="J40" i="8"/>
  <c r="F40" i="8"/>
  <c r="D40" i="8"/>
  <c r="M40" i="8"/>
  <c r="I40" i="8"/>
  <c r="E40" i="8"/>
  <c r="L40" i="8"/>
  <c r="H40" i="8"/>
  <c r="H62" i="7"/>
  <c r="H63" i="7" s="1"/>
  <c r="E62" i="7"/>
  <c r="E63" i="7" s="1"/>
  <c r="N62" i="7"/>
  <c r="N63" i="7" s="1"/>
  <c r="K62" i="7"/>
  <c r="K63" i="7" s="1"/>
  <c r="P19" i="8"/>
  <c r="Q63" i="7"/>
  <c r="Q24" i="1"/>
  <c r="R24" i="1" s="1"/>
  <c r="G32" i="6"/>
  <c r="G32" i="8" s="1"/>
  <c r="G32" i="9" s="1"/>
  <c r="G32" i="10" s="1"/>
  <c r="I28" i="6"/>
  <c r="I28" i="8" s="1"/>
  <c r="I28" i="9" s="1"/>
  <c r="I28" i="10" s="1"/>
  <c r="H33" i="6"/>
  <c r="H33" i="8" s="1"/>
  <c r="H33" i="9" s="1"/>
  <c r="H33" i="10" s="1"/>
  <c r="H35" i="6"/>
  <c r="H35" i="8" s="1"/>
  <c r="H35" i="9" s="1"/>
  <c r="H35" i="10" s="1"/>
  <c r="I26" i="6"/>
  <c r="I26" i="8" s="1"/>
  <c r="I26" i="9" s="1"/>
  <c r="I26" i="10" s="1"/>
  <c r="I31" i="6"/>
  <c r="I31" i="8" s="1"/>
  <c r="I31" i="9" s="1"/>
  <c r="I31" i="10" s="1"/>
  <c r="P19" i="6"/>
  <c r="F40" i="1"/>
  <c r="N40" i="6"/>
  <c r="L40" i="6"/>
  <c r="J40" i="6"/>
  <c r="H40" i="6"/>
  <c r="F40" i="6"/>
  <c r="D40" i="6"/>
  <c r="O40" i="6"/>
  <c r="M40" i="6"/>
  <c r="K40" i="6"/>
  <c r="I40" i="6"/>
  <c r="G40" i="6"/>
  <c r="E40" i="6"/>
  <c r="O40" i="1"/>
  <c r="M40" i="1"/>
  <c r="K40" i="1"/>
  <c r="I40" i="1"/>
  <c r="G40" i="1"/>
  <c r="P40" i="1"/>
  <c r="N40" i="1"/>
  <c r="L40" i="1"/>
  <c r="J40" i="1"/>
  <c r="H40" i="1"/>
  <c r="E40" i="1"/>
  <c r="P19" i="10" l="1"/>
  <c r="P40" i="10"/>
  <c r="Q40" i="10" s="1"/>
  <c r="P40" i="9"/>
  <c r="Q40" i="9" s="1"/>
  <c r="Q40" i="1"/>
  <c r="R40" i="1" s="1"/>
  <c r="P40" i="8"/>
  <c r="K26" i="6"/>
  <c r="K26" i="8" s="1"/>
  <c r="K26" i="9" s="1"/>
  <c r="K26" i="10" s="1"/>
  <c r="J26" i="6"/>
  <c r="J26" i="8" s="1"/>
  <c r="J26" i="9" s="1"/>
  <c r="J26" i="10" s="1"/>
  <c r="I35" i="6"/>
  <c r="I35" i="8" s="1"/>
  <c r="I35" i="9" s="1"/>
  <c r="I35" i="10" s="1"/>
  <c r="I33" i="6"/>
  <c r="I33" i="8" s="1"/>
  <c r="I33" i="9" s="1"/>
  <c r="I33" i="10" s="1"/>
  <c r="J28" i="6"/>
  <c r="J28" i="8" s="1"/>
  <c r="J28" i="9" s="1"/>
  <c r="J28" i="10" s="1"/>
  <c r="H32" i="6"/>
  <c r="H32" i="8" s="1"/>
  <c r="H32" i="9" s="1"/>
  <c r="H32" i="10" s="1"/>
  <c r="J31" i="6"/>
  <c r="J31" i="8" s="1"/>
  <c r="J31" i="9" s="1"/>
  <c r="J31" i="10" s="1"/>
  <c r="P40" i="6"/>
  <c r="A3" i="3"/>
  <c r="F19" i="1"/>
  <c r="G19" i="1"/>
  <c r="H19" i="1"/>
  <c r="I19" i="1"/>
  <c r="J19" i="1"/>
  <c r="K19" i="1"/>
  <c r="L19" i="1"/>
  <c r="M19" i="1"/>
  <c r="N19" i="1"/>
  <c r="O19" i="1"/>
  <c r="P19" i="1"/>
  <c r="F6" i="1"/>
  <c r="G6" i="1" s="1"/>
  <c r="H6" i="1" s="1"/>
  <c r="I6" i="1" s="1"/>
  <c r="J6" i="1" s="1"/>
  <c r="K6" i="1" s="1"/>
  <c r="L6" i="1" s="1"/>
  <c r="M6" i="1" s="1"/>
  <c r="N6" i="1" s="1"/>
  <c r="O6" i="1" s="1"/>
  <c r="P6" i="1" s="1"/>
  <c r="D4" i="1"/>
  <c r="A3" i="2"/>
  <c r="D16" i="1"/>
  <c r="C4" i="9" l="1"/>
  <c r="C4" i="10"/>
  <c r="C4" i="6"/>
  <c r="C4" i="8"/>
  <c r="I32" i="6"/>
  <c r="I32" i="8" s="1"/>
  <c r="I32" i="9" s="1"/>
  <c r="I32" i="10" s="1"/>
  <c r="J33" i="6"/>
  <c r="J33" i="8" s="1"/>
  <c r="J33" i="9" s="1"/>
  <c r="J33" i="10" s="1"/>
  <c r="L26" i="6"/>
  <c r="L26" i="8" s="1"/>
  <c r="L26" i="9" s="1"/>
  <c r="L26" i="10" s="1"/>
  <c r="K31" i="6"/>
  <c r="K31" i="8" s="1"/>
  <c r="K31" i="9" s="1"/>
  <c r="K31" i="10" s="1"/>
  <c r="K28" i="6"/>
  <c r="K28" i="8" s="1"/>
  <c r="K28" i="9" s="1"/>
  <c r="K28" i="10" s="1"/>
  <c r="J35" i="6"/>
  <c r="J35" i="8" s="1"/>
  <c r="J35" i="9" s="1"/>
  <c r="J35" i="10" s="1"/>
  <c r="B3" i="2"/>
  <c r="C3" i="4"/>
  <c r="B3" i="3"/>
  <c r="D44" i="1"/>
  <c r="D46" i="1" s="1"/>
  <c r="D50" i="1" s="1"/>
  <c r="E48" i="1" s="1"/>
  <c r="K35" i="6" l="1"/>
  <c r="K35" i="8" s="1"/>
  <c r="K35" i="9" s="1"/>
  <c r="K35" i="10" s="1"/>
  <c r="L28" i="6"/>
  <c r="L28" i="8" s="1"/>
  <c r="L28" i="9" s="1"/>
  <c r="L28" i="10" s="1"/>
  <c r="L31" i="6"/>
  <c r="L31" i="8" s="1"/>
  <c r="L31" i="9" s="1"/>
  <c r="L31" i="10" s="1"/>
  <c r="M26" i="6"/>
  <c r="M26" i="8" s="1"/>
  <c r="M26" i="9" s="1"/>
  <c r="M26" i="10" s="1"/>
  <c r="K33" i="6"/>
  <c r="K33" i="8" s="1"/>
  <c r="K33" i="9" s="1"/>
  <c r="K33" i="10" s="1"/>
  <c r="J32" i="6"/>
  <c r="J32" i="8" s="1"/>
  <c r="J32" i="9" s="1"/>
  <c r="J32" i="10" s="1"/>
  <c r="K32" i="6" l="1"/>
  <c r="K32" i="8" s="1"/>
  <c r="K32" i="9" s="1"/>
  <c r="K32" i="10" s="1"/>
  <c r="L33" i="6"/>
  <c r="L33" i="8" s="1"/>
  <c r="L33" i="9" s="1"/>
  <c r="L33" i="10" s="1"/>
  <c r="M31" i="6"/>
  <c r="M31" i="8" s="1"/>
  <c r="M31" i="9" s="1"/>
  <c r="M31" i="10" s="1"/>
  <c r="L35" i="6"/>
  <c r="L35" i="8" s="1"/>
  <c r="L35" i="9" s="1"/>
  <c r="L35" i="10" s="1"/>
  <c r="N26" i="6"/>
  <c r="N26" i="8" s="1"/>
  <c r="N26" i="9" s="1"/>
  <c r="N26" i="10" s="1"/>
  <c r="M28" i="6"/>
  <c r="M28" i="8" s="1"/>
  <c r="M28" i="9" s="1"/>
  <c r="M28" i="10" s="1"/>
  <c r="P23" i="8" l="1"/>
  <c r="O28" i="6"/>
  <c r="O28" i="8" s="1"/>
  <c r="O28" i="9" s="1"/>
  <c r="O28" i="10" s="1"/>
  <c r="N28" i="6"/>
  <c r="N28" i="8" s="1"/>
  <c r="N28" i="9" s="1"/>
  <c r="N28" i="10" s="1"/>
  <c r="Q28" i="1"/>
  <c r="R28" i="1" s="1"/>
  <c r="O26" i="6"/>
  <c r="O26" i="8" s="1"/>
  <c r="O26" i="9" s="1"/>
  <c r="O26" i="10" s="1"/>
  <c r="Q26" i="1"/>
  <c r="R26" i="1" s="1"/>
  <c r="M35" i="6"/>
  <c r="M35" i="8" s="1"/>
  <c r="M35" i="9" s="1"/>
  <c r="M35" i="10" s="1"/>
  <c r="O31" i="6"/>
  <c r="O31" i="8" s="1"/>
  <c r="O31" i="9" s="1"/>
  <c r="O31" i="10" s="1"/>
  <c r="N31" i="6"/>
  <c r="N31" i="8" s="1"/>
  <c r="N31" i="9" s="1"/>
  <c r="N31" i="10" s="1"/>
  <c r="Q31" i="1"/>
  <c r="R31" i="1" s="1"/>
  <c r="M33" i="6"/>
  <c r="M33" i="8" s="1"/>
  <c r="M33" i="9" s="1"/>
  <c r="M33" i="10" s="1"/>
  <c r="L32" i="6"/>
  <c r="L32" i="8" s="1"/>
  <c r="L32" i="9" s="1"/>
  <c r="L32" i="10" s="1"/>
  <c r="P26" i="8" l="1"/>
  <c r="Q26" i="8" s="1"/>
  <c r="P31" i="10"/>
  <c r="Q31" i="10" s="1"/>
  <c r="P31" i="9"/>
  <c r="Q31" i="9" s="1"/>
  <c r="P31" i="8"/>
  <c r="Q31" i="8" s="1"/>
  <c r="P28" i="8"/>
  <c r="Q28" i="8" s="1"/>
  <c r="P28" i="6"/>
  <c r="Q28" i="6" s="1"/>
  <c r="M32" i="6"/>
  <c r="M32" i="8" s="1"/>
  <c r="M32" i="9" s="1"/>
  <c r="M32" i="10" s="1"/>
  <c r="P31" i="6"/>
  <c r="Q31" i="6" s="1"/>
  <c r="N35" i="6"/>
  <c r="N35" i="8" s="1"/>
  <c r="N35" i="9" s="1"/>
  <c r="N35" i="10" s="1"/>
  <c r="P26" i="6"/>
  <c r="Q26" i="6" s="1"/>
  <c r="N33" i="6"/>
  <c r="N33" i="8" s="1"/>
  <c r="N33" i="9" s="1"/>
  <c r="N33" i="10" s="1"/>
  <c r="P26" i="10" l="1"/>
  <c r="P28" i="9"/>
  <c r="Q28" i="9" s="1"/>
  <c r="P28" i="10"/>
  <c r="Q28" i="10" s="1"/>
  <c r="P26" i="9"/>
  <c r="O33" i="6"/>
  <c r="O33" i="8" s="1"/>
  <c r="O33" i="9" s="1"/>
  <c r="O33" i="10" s="1"/>
  <c r="Q33" i="1"/>
  <c r="R33" i="1" s="1"/>
  <c r="N32" i="6"/>
  <c r="N32" i="8" s="1"/>
  <c r="N32" i="9" s="1"/>
  <c r="N32" i="10" s="1"/>
  <c r="O35" i="6"/>
  <c r="O35" i="8" s="1"/>
  <c r="O35" i="9" s="1"/>
  <c r="O35" i="10" s="1"/>
  <c r="Q35" i="1"/>
  <c r="R35" i="1" s="1"/>
  <c r="P35" i="9" l="1"/>
  <c r="Q35" i="9" s="1"/>
  <c r="P33" i="10"/>
  <c r="Q33" i="10" s="1"/>
  <c r="P33" i="9"/>
  <c r="Q33" i="9" s="1"/>
  <c r="Q26" i="9"/>
  <c r="Q26" i="10"/>
  <c r="P33" i="6"/>
  <c r="Q33" i="6" s="1"/>
  <c r="P33" i="8"/>
  <c r="Q33" i="8" s="1"/>
  <c r="P35" i="6"/>
  <c r="Q35" i="6" s="1"/>
  <c r="P35" i="8"/>
  <c r="Q35" i="8" s="1"/>
  <c r="O32" i="6"/>
  <c r="O32" i="8" s="1"/>
  <c r="O32" i="9" s="1"/>
  <c r="O32" i="10" s="1"/>
  <c r="Q32" i="1"/>
  <c r="R32" i="1" s="1"/>
  <c r="P32" i="10" l="1"/>
  <c r="P35" i="10"/>
  <c r="Q35" i="10" s="1"/>
  <c r="P32" i="8"/>
  <c r="P32" i="6"/>
  <c r="P32" i="9" l="1"/>
  <c r="E19" i="1"/>
  <c r="Q19" i="1" s="1"/>
  <c r="R19" i="1" s="1"/>
  <c r="C9" i="1" l="1"/>
  <c r="Q12" i="1"/>
  <c r="Q16" i="1" l="1"/>
  <c r="R16" i="1" s="1"/>
  <c r="R12" i="1"/>
  <c r="P12" i="6"/>
  <c r="P12" i="8" s="1"/>
  <c r="P12" i="9" s="1"/>
  <c r="E12" i="1"/>
  <c r="I12" i="1"/>
  <c r="K12" i="1"/>
  <c r="M12" i="1"/>
  <c r="N12" i="1"/>
  <c r="J12" i="1"/>
  <c r="O12" i="1"/>
  <c r="P12" i="1"/>
  <c r="H12" i="1"/>
  <c r="G12" i="1"/>
  <c r="F12" i="1"/>
  <c r="L12" i="1"/>
  <c r="P12" i="10" l="1"/>
  <c r="L12" i="9"/>
  <c r="H12" i="9"/>
  <c r="D12" i="9"/>
  <c r="O12" i="9"/>
  <c r="K12" i="9"/>
  <c r="G12" i="9"/>
  <c r="N12" i="9"/>
  <c r="J12" i="9"/>
  <c r="F12" i="9"/>
  <c r="M12" i="9"/>
  <c r="I12" i="9"/>
  <c r="E12" i="9"/>
  <c r="P16" i="9"/>
  <c r="F16" i="1"/>
  <c r="F34" i="1" s="1"/>
  <c r="E34" i="6" s="1"/>
  <c r="E34" i="8" s="1"/>
  <c r="E34" i="9" s="1"/>
  <c r="E34" i="10" s="1"/>
  <c r="F21" i="1"/>
  <c r="F44" i="1" s="1"/>
  <c r="H16" i="1"/>
  <c r="H34" i="1" s="1"/>
  <c r="G34" i="6" s="1"/>
  <c r="G34" i="8" s="1"/>
  <c r="G34" i="9" s="1"/>
  <c r="G34" i="10" s="1"/>
  <c r="H21" i="1"/>
  <c r="H44" i="1" s="1"/>
  <c r="O16" i="1"/>
  <c r="O34" i="1" s="1"/>
  <c r="N34" i="6" s="1"/>
  <c r="N34" i="8" s="1"/>
  <c r="N34" i="9" s="1"/>
  <c r="N34" i="10" s="1"/>
  <c r="O21" i="1"/>
  <c r="N16" i="1"/>
  <c r="N34" i="1" s="1"/>
  <c r="M34" i="6" s="1"/>
  <c r="M34" i="8" s="1"/>
  <c r="M34" i="9" s="1"/>
  <c r="M34" i="10" s="1"/>
  <c r="N21" i="1"/>
  <c r="N44" i="1" s="1"/>
  <c r="K16" i="1"/>
  <c r="K34" i="1" s="1"/>
  <c r="J34" i="6" s="1"/>
  <c r="J34" i="8" s="1"/>
  <c r="J34" i="9" s="1"/>
  <c r="J34" i="10" s="1"/>
  <c r="K21" i="1"/>
  <c r="E16" i="1"/>
  <c r="E34" i="1" s="1"/>
  <c r="E21" i="1"/>
  <c r="L16" i="1"/>
  <c r="L34" i="1" s="1"/>
  <c r="K34" i="6" s="1"/>
  <c r="K34" i="8" s="1"/>
  <c r="K34" i="9" s="1"/>
  <c r="K34" i="10" s="1"/>
  <c r="L21" i="1"/>
  <c r="G16" i="1"/>
  <c r="G34" i="1" s="1"/>
  <c r="F34" i="6" s="1"/>
  <c r="F34" i="8" s="1"/>
  <c r="F34" i="9" s="1"/>
  <c r="F34" i="10" s="1"/>
  <c r="G21" i="1"/>
  <c r="G44" i="1" s="1"/>
  <c r="P16" i="1"/>
  <c r="P34" i="1" s="1"/>
  <c r="O34" i="6" s="1"/>
  <c r="O34" i="8" s="1"/>
  <c r="O34" i="9" s="1"/>
  <c r="O34" i="10" s="1"/>
  <c r="P21" i="1"/>
  <c r="J16" i="1"/>
  <c r="J34" i="1" s="1"/>
  <c r="I34" i="6" s="1"/>
  <c r="I34" i="8" s="1"/>
  <c r="I34" i="9" s="1"/>
  <c r="I34" i="10" s="1"/>
  <c r="J21" i="1"/>
  <c r="M16" i="1"/>
  <c r="M34" i="1" s="1"/>
  <c r="L34" i="6" s="1"/>
  <c r="L34" i="8" s="1"/>
  <c r="L34" i="9" s="1"/>
  <c r="L34" i="10" s="1"/>
  <c r="M21" i="1"/>
  <c r="I16" i="1"/>
  <c r="I34" i="1" s="1"/>
  <c r="H34" i="6" s="1"/>
  <c r="H34" i="8" s="1"/>
  <c r="H34" i="9" s="1"/>
  <c r="H34" i="10" s="1"/>
  <c r="I21" i="1"/>
  <c r="L12" i="8"/>
  <c r="H12" i="8"/>
  <c r="F12" i="8"/>
  <c r="D12" i="8"/>
  <c r="N12" i="8"/>
  <c r="J12" i="8"/>
  <c r="G12" i="8"/>
  <c r="E12" i="8"/>
  <c r="M12" i="8"/>
  <c r="I12" i="8"/>
  <c r="O12" i="8"/>
  <c r="K12" i="8"/>
  <c r="P16" i="8"/>
  <c r="E12" i="6"/>
  <c r="G12" i="6"/>
  <c r="I12" i="6"/>
  <c r="K12" i="6"/>
  <c r="M12" i="6"/>
  <c r="O12" i="6"/>
  <c r="D12" i="6"/>
  <c r="F12" i="6"/>
  <c r="H12" i="6"/>
  <c r="J12" i="6"/>
  <c r="L12" i="6"/>
  <c r="N12" i="6"/>
  <c r="P16" i="6"/>
  <c r="Q25" i="9" l="1"/>
  <c r="Q20" i="9"/>
  <c r="Q19" i="9"/>
  <c r="Q32" i="9"/>
  <c r="Q25" i="6"/>
  <c r="Q32" i="6"/>
  <c r="Q25" i="8"/>
  <c r="Q32" i="8"/>
  <c r="J44" i="1"/>
  <c r="Q11" i="9"/>
  <c r="Q10" i="9"/>
  <c r="Q12" i="9"/>
  <c r="I21" i="9"/>
  <c r="I44" i="9" s="1"/>
  <c r="I16" i="9"/>
  <c r="N21" i="9"/>
  <c r="N44" i="9" s="1"/>
  <c r="N16" i="9"/>
  <c r="D21" i="9"/>
  <c r="D16" i="9"/>
  <c r="I44" i="1"/>
  <c r="Q16" i="9"/>
  <c r="Q23" i="9"/>
  <c r="Q22" i="9"/>
  <c r="Q24" i="9"/>
  <c r="M21" i="9"/>
  <c r="M44" i="9" s="1"/>
  <c r="M16" i="9"/>
  <c r="G21" i="9"/>
  <c r="G44" i="9" s="1"/>
  <c r="G16" i="9"/>
  <c r="H21" i="9"/>
  <c r="H44" i="9" s="1"/>
  <c r="H16" i="9"/>
  <c r="D34" i="6"/>
  <c r="Q34" i="1"/>
  <c r="R34" i="1" s="1"/>
  <c r="F21" i="9"/>
  <c r="F44" i="9" s="1"/>
  <c r="F16" i="9"/>
  <c r="K21" i="9"/>
  <c r="K44" i="9" s="1"/>
  <c r="K16" i="9"/>
  <c r="L21" i="9"/>
  <c r="L44" i="9" s="1"/>
  <c r="L16" i="9"/>
  <c r="M44" i="1"/>
  <c r="M46" i="1" s="1"/>
  <c r="P44" i="1"/>
  <c r="P46" i="1" s="1"/>
  <c r="L44" i="1"/>
  <c r="L46" i="1" s="1"/>
  <c r="K44" i="1"/>
  <c r="O44" i="1"/>
  <c r="O46" i="1" s="1"/>
  <c r="E21" i="9"/>
  <c r="E44" i="9" s="1"/>
  <c r="E46" i="9" s="1"/>
  <c r="E16" i="9"/>
  <c r="J21" i="9"/>
  <c r="J44" i="9" s="1"/>
  <c r="J16" i="9"/>
  <c r="O21" i="9"/>
  <c r="O44" i="9" s="1"/>
  <c r="O16" i="9"/>
  <c r="J12" i="10"/>
  <c r="K12" i="10"/>
  <c r="L12" i="10"/>
  <c r="M12" i="10"/>
  <c r="D12" i="10"/>
  <c r="O12" i="10"/>
  <c r="H12" i="10"/>
  <c r="E12" i="10"/>
  <c r="N12" i="10"/>
  <c r="F12" i="10"/>
  <c r="G12" i="10"/>
  <c r="I12" i="10"/>
  <c r="P16" i="10"/>
  <c r="Q21" i="1"/>
  <c r="E44" i="1"/>
  <c r="E46" i="1" s="1"/>
  <c r="E50" i="1" s="1"/>
  <c r="F48" i="1" s="1"/>
  <c r="I46" i="1"/>
  <c r="J46" i="1"/>
  <c r="G46" i="1"/>
  <c r="K46" i="1"/>
  <c r="N46" i="1"/>
  <c r="H46" i="1"/>
  <c r="F46" i="1"/>
  <c r="L16" i="6"/>
  <c r="L21" i="6"/>
  <c r="L44" i="6" s="1"/>
  <c r="H16" i="6"/>
  <c r="H21" i="6"/>
  <c r="H44" i="6" s="1"/>
  <c r="D16" i="6"/>
  <c r="D21" i="6"/>
  <c r="M16" i="6"/>
  <c r="M21" i="6"/>
  <c r="M44" i="6" s="1"/>
  <c r="I16" i="6"/>
  <c r="I21" i="6"/>
  <c r="I44" i="6" s="1"/>
  <c r="E16" i="6"/>
  <c r="E21" i="6"/>
  <c r="E44" i="6" s="1"/>
  <c r="K16" i="8"/>
  <c r="K21" i="8"/>
  <c r="K44" i="8" s="1"/>
  <c r="I16" i="8"/>
  <c r="I21" i="8"/>
  <c r="I44" i="8" s="1"/>
  <c r="E16" i="8"/>
  <c r="E21" i="8"/>
  <c r="E44" i="8" s="1"/>
  <c r="J16" i="8"/>
  <c r="J21" i="8"/>
  <c r="J44" i="8" s="1"/>
  <c r="D16" i="8"/>
  <c r="D21" i="8"/>
  <c r="H16" i="8"/>
  <c r="H21" i="8"/>
  <c r="H44" i="8" s="1"/>
  <c r="N16" i="6"/>
  <c r="N21" i="6"/>
  <c r="N44" i="6" s="1"/>
  <c r="J16" i="6"/>
  <c r="J21" i="6"/>
  <c r="J44" i="6" s="1"/>
  <c r="F16" i="6"/>
  <c r="F21" i="6"/>
  <c r="F44" i="6" s="1"/>
  <c r="O16" i="6"/>
  <c r="O21" i="6"/>
  <c r="O44" i="6" s="1"/>
  <c r="K16" i="6"/>
  <c r="K21" i="6"/>
  <c r="K44" i="6" s="1"/>
  <c r="G16" i="6"/>
  <c r="G21" i="6"/>
  <c r="G44" i="6" s="1"/>
  <c r="O16" i="8"/>
  <c r="O21" i="8"/>
  <c r="O44" i="8" s="1"/>
  <c r="M16" i="8"/>
  <c r="M21" i="8"/>
  <c r="M44" i="8" s="1"/>
  <c r="G16" i="8"/>
  <c r="G21" i="8"/>
  <c r="G44" i="8" s="1"/>
  <c r="N16" i="8"/>
  <c r="N21" i="8"/>
  <c r="N44" i="8" s="1"/>
  <c r="F16" i="8"/>
  <c r="F21" i="8"/>
  <c r="F44" i="8" s="1"/>
  <c r="L16" i="8"/>
  <c r="L21" i="8"/>
  <c r="L44" i="8" s="1"/>
  <c r="Q16" i="8"/>
  <c r="Q40" i="8"/>
  <c r="Q22" i="8"/>
  <c r="Q24" i="8"/>
  <c r="Q10" i="8"/>
  <c r="Q11" i="8"/>
  <c r="Q20" i="8"/>
  <c r="Q19" i="8"/>
  <c r="Q23" i="8"/>
  <c r="Q22" i="6"/>
  <c r="Q23" i="6"/>
  <c r="Q24" i="6"/>
  <c r="Q40" i="6"/>
  <c r="Q12" i="8"/>
  <c r="Q16" i="6"/>
  <c r="Q11" i="6"/>
  <c r="Q10" i="6"/>
  <c r="Q20" i="6"/>
  <c r="Q19" i="6"/>
  <c r="Q12" i="6"/>
  <c r="O46" i="9" l="1"/>
  <c r="Q12" i="10"/>
  <c r="Q25" i="10"/>
  <c r="Q20" i="10"/>
  <c r="Q19" i="10"/>
  <c r="Q32" i="10"/>
  <c r="I46" i="9"/>
  <c r="L46" i="9"/>
  <c r="F46" i="9"/>
  <c r="H46" i="9"/>
  <c r="M46" i="9"/>
  <c r="Q10" i="10"/>
  <c r="Q11" i="10"/>
  <c r="Q16" i="10"/>
  <c r="Q24" i="10"/>
  <c r="Q22" i="10"/>
  <c r="Q23" i="10"/>
  <c r="F21" i="10"/>
  <c r="F44" i="10" s="1"/>
  <c r="F46" i="10" s="1"/>
  <c r="F16" i="10"/>
  <c r="O21" i="10"/>
  <c r="O44" i="10" s="1"/>
  <c r="O16" i="10"/>
  <c r="K21" i="10"/>
  <c r="K44" i="10" s="1"/>
  <c r="K16" i="10"/>
  <c r="K46" i="9"/>
  <c r="D34" i="8"/>
  <c r="P34" i="6"/>
  <c r="Q34" i="6" s="1"/>
  <c r="N46" i="9"/>
  <c r="G21" i="10"/>
  <c r="G44" i="10" s="1"/>
  <c r="G16" i="10"/>
  <c r="L21" i="10"/>
  <c r="L44" i="10" s="1"/>
  <c r="L16" i="10"/>
  <c r="N21" i="10"/>
  <c r="N44" i="10" s="1"/>
  <c r="N16" i="10"/>
  <c r="D21" i="10"/>
  <c r="D16" i="10"/>
  <c r="J21" i="10"/>
  <c r="J44" i="10" s="1"/>
  <c r="J16" i="10"/>
  <c r="J46" i="9"/>
  <c r="G46" i="9"/>
  <c r="H21" i="10"/>
  <c r="H44" i="10" s="1"/>
  <c r="H16" i="10"/>
  <c r="I21" i="10"/>
  <c r="I44" i="10" s="1"/>
  <c r="I46" i="10" s="1"/>
  <c r="I16" i="10"/>
  <c r="E21" i="10"/>
  <c r="E44" i="10" s="1"/>
  <c r="E46" i="10" s="1"/>
  <c r="E16" i="10"/>
  <c r="M21" i="10"/>
  <c r="M44" i="10" s="1"/>
  <c r="M16" i="10"/>
  <c r="P21" i="9"/>
  <c r="F50" i="1"/>
  <c r="G48" i="1" s="1"/>
  <c r="G50" i="1" s="1"/>
  <c r="H48" i="1" s="1"/>
  <c r="H50" i="1" s="1"/>
  <c r="I48" i="1" s="1"/>
  <c r="I50" i="1" s="1"/>
  <c r="J48" i="1" s="1"/>
  <c r="J50" i="1" s="1"/>
  <c r="K48" i="1" s="1"/>
  <c r="K50" i="1" s="1"/>
  <c r="L48" i="1" s="1"/>
  <c r="L50" i="1" s="1"/>
  <c r="M48" i="1" s="1"/>
  <c r="M50" i="1" s="1"/>
  <c r="N48" i="1" s="1"/>
  <c r="N50" i="1" s="1"/>
  <c r="O48" i="1" s="1"/>
  <c r="O50" i="1" s="1"/>
  <c r="P48" i="1" s="1"/>
  <c r="P50" i="1" s="1"/>
  <c r="R21" i="1"/>
  <c r="Q44" i="1"/>
  <c r="R44" i="1" s="1"/>
  <c r="P21" i="8"/>
  <c r="D44" i="8"/>
  <c r="D46" i="8" s="1"/>
  <c r="P21" i="6"/>
  <c r="D44" i="6"/>
  <c r="D46" i="6" s="1"/>
  <c r="L46" i="8"/>
  <c r="F46" i="8"/>
  <c r="N46" i="8"/>
  <c r="G46" i="8"/>
  <c r="M46" i="8"/>
  <c r="O46" i="8"/>
  <c r="G46" i="6"/>
  <c r="K46" i="6"/>
  <c r="O46" i="6"/>
  <c r="F46" i="6"/>
  <c r="J46" i="6"/>
  <c r="N46" i="6"/>
  <c r="H46" i="8"/>
  <c r="J46" i="8"/>
  <c r="E46" i="8"/>
  <c r="I46" i="8"/>
  <c r="K46" i="8"/>
  <c r="E46" i="6"/>
  <c r="I46" i="6"/>
  <c r="M46" i="6"/>
  <c r="H46" i="6"/>
  <c r="L46" i="6"/>
  <c r="M46" i="10" l="1"/>
  <c r="L46" i="10"/>
  <c r="K46" i="10"/>
  <c r="H46" i="10"/>
  <c r="D34" i="9"/>
  <c r="P34" i="8"/>
  <c r="Q34" i="8" s="1"/>
  <c r="Q21" i="9"/>
  <c r="J46" i="10"/>
  <c r="N46" i="10"/>
  <c r="G46" i="10"/>
  <c r="O46" i="10"/>
  <c r="P21" i="10"/>
  <c r="D48" i="9"/>
  <c r="D48" i="10"/>
  <c r="D48" i="6"/>
  <c r="D50" i="6" s="1"/>
  <c r="E48" i="6" s="1"/>
  <c r="E50" i="6" s="1"/>
  <c r="F48" i="6" s="1"/>
  <c r="F50" i="6" s="1"/>
  <c r="G48" i="6" s="1"/>
  <c r="G50" i="6" s="1"/>
  <c r="H48" i="6" s="1"/>
  <c r="H50" i="6" s="1"/>
  <c r="I48" i="6" s="1"/>
  <c r="I50" i="6" s="1"/>
  <c r="J48" i="6" s="1"/>
  <c r="J50" i="6" s="1"/>
  <c r="K48" i="6" s="1"/>
  <c r="K50" i="6" s="1"/>
  <c r="L48" i="6" s="1"/>
  <c r="L50" i="6" s="1"/>
  <c r="M48" i="6" s="1"/>
  <c r="M50" i="6" s="1"/>
  <c r="N48" i="6" s="1"/>
  <c r="N50" i="6" s="1"/>
  <c r="O48" i="6" s="1"/>
  <c r="O50" i="6" s="1"/>
  <c r="D48" i="8"/>
  <c r="D50" i="8" s="1"/>
  <c r="E48" i="8" s="1"/>
  <c r="E50" i="8" s="1"/>
  <c r="F48" i="8" s="1"/>
  <c r="F50" i="8" s="1"/>
  <c r="G48" i="8" s="1"/>
  <c r="G50" i="8" s="1"/>
  <c r="H48" i="8" s="1"/>
  <c r="H50" i="8" s="1"/>
  <c r="I48" i="8" s="1"/>
  <c r="I50" i="8" s="1"/>
  <c r="J48" i="8" s="1"/>
  <c r="J50" i="8" s="1"/>
  <c r="K48" i="8" s="1"/>
  <c r="K50" i="8" s="1"/>
  <c r="L48" i="8" s="1"/>
  <c r="L50" i="8" s="1"/>
  <c r="M48" i="8" s="1"/>
  <c r="M50" i="8" s="1"/>
  <c r="N48" i="8" s="1"/>
  <c r="N50" i="8" s="1"/>
  <c r="O48" i="8" s="1"/>
  <c r="O50" i="8" s="1"/>
  <c r="Q21" i="6"/>
  <c r="P44" i="6"/>
  <c r="Q44" i="6" s="1"/>
  <c r="Q21" i="8"/>
  <c r="P44" i="8" l="1"/>
  <c r="Q44" i="8" s="1"/>
  <c r="Q21" i="10"/>
  <c r="D34" i="10"/>
  <c r="P34" i="9"/>
  <c r="D44" i="9"/>
  <c r="D46" i="9" s="1"/>
  <c r="D50" i="9" s="1"/>
  <c r="E48" i="9" s="1"/>
  <c r="E50" i="9" s="1"/>
  <c r="F48" i="9" s="1"/>
  <c r="F50" i="9" s="1"/>
  <c r="G48" i="9" s="1"/>
  <c r="G50" i="9" s="1"/>
  <c r="H48" i="9" s="1"/>
  <c r="H50" i="9" s="1"/>
  <c r="I48" i="9" s="1"/>
  <c r="I50" i="9" s="1"/>
  <c r="J48" i="9" s="1"/>
  <c r="J50" i="9" s="1"/>
  <c r="K48" i="9" s="1"/>
  <c r="K50" i="9" s="1"/>
  <c r="L48" i="9" s="1"/>
  <c r="L50" i="9" s="1"/>
  <c r="M48" i="9" s="1"/>
  <c r="M50" i="9" s="1"/>
  <c r="N48" i="9" s="1"/>
  <c r="N50" i="9" s="1"/>
  <c r="O48" i="9" s="1"/>
  <c r="O50" i="9" s="1"/>
  <c r="Q34" i="9" l="1"/>
  <c r="P44" i="9"/>
  <c r="Q44" i="9" s="1"/>
  <c r="P34" i="10"/>
  <c r="D44" i="10"/>
  <c r="D46" i="10" s="1"/>
  <c r="D50" i="10" s="1"/>
  <c r="E48" i="10" s="1"/>
  <c r="E50" i="10" s="1"/>
  <c r="F48" i="10" s="1"/>
  <c r="F50" i="10" s="1"/>
  <c r="G48" i="10" s="1"/>
  <c r="G50" i="10" s="1"/>
  <c r="H48" i="10" s="1"/>
  <c r="H50" i="10" s="1"/>
  <c r="I48" i="10" s="1"/>
  <c r="I50" i="10" s="1"/>
  <c r="J48" i="10" s="1"/>
  <c r="J50" i="10" s="1"/>
  <c r="K48" i="10" s="1"/>
  <c r="K50" i="10" s="1"/>
  <c r="L48" i="10" s="1"/>
  <c r="L50" i="10" s="1"/>
  <c r="M48" i="10" s="1"/>
  <c r="M50" i="10" s="1"/>
  <c r="N48" i="10" s="1"/>
  <c r="N50" i="10" s="1"/>
  <c r="O48" i="10" s="1"/>
  <c r="O50" i="10" s="1"/>
  <c r="Q34" i="10" l="1"/>
  <c r="P44" i="10"/>
  <c r="Q44"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00000000-0006-0000-0300-000001000000}">
      <text>
        <r>
          <rPr>
            <sz val="8"/>
            <color indexed="81"/>
            <rFont val="Arial"/>
            <family val="2"/>
          </rPr>
          <t>In practical terms, the cash flow projections and the income statement projections are parallel tasks that are essentially prepared from the same data. They may be regarded almost as two sides of the same coin. The income statement shows the owner/manager the income/loss based on the assumption that both sales income and the cost of making that sale are matched together in the same month. The cash flow statement looks at the same transactions from the viewpoint that in reality the cost of the sale is incurred first (and paid for) and the income is received last, anywhere from one week to three months later.
Obviously, for a noncash business the implications of this delay between making the sale and receiving the payment are crucial, especially in the first year of the business and when your business is growing quickly.</t>
        </r>
      </text>
    </comment>
    <comment ref="C19" authorId="0" shapeId="0" xr:uid="{00000000-0006-0000-0300-000002000000}">
      <text>
        <r>
          <rPr>
            <b/>
            <sz val="10"/>
            <color indexed="81"/>
            <rFont val="Tahoma"/>
            <family val="2"/>
          </rPr>
          <t>Enter raw material costs as a percentage of the sale price.  The row will automatically populate.</t>
        </r>
        <r>
          <rPr>
            <sz val="10"/>
            <color indexed="81"/>
            <rFont val="Tahoma"/>
            <family val="2"/>
          </rPr>
          <t xml:space="preserve">
</t>
        </r>
      </text>
    </comment>
    <comment ref="B40" authorId="0" shapeId="0" xr:uid="{00000000-0006-0000-0300-000003000000}">
      <text>
        <r>
          <rPr>
            <b/>
            <sz val="10"/>
            <color indexed="81"/>
            <rFont val="Tahoma"/>
            <family val="2"/>
          </rPr>
          <t xml:space="preserve">Enter loan information in the 'Loan' tab.  The payments will automatically populate this row.
</t>
        </r>
        <r>
          <rPr>
            <sz val="10"/>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00000000-0006-0000-0500-000001000000}">
      <text>
        <r>
          <rPr>
            <sz val="8"/>
            <color indexed="81"/>
            <rFont val="Arial"/>
            <family val="2"/>
          </rPr>
          <t>In practical terms, the cash flow projections and the income statement projections are parallel tasks that are essentially prepared from the same data. They may be regarded almost as two sides of the same coin. The income statement shows the owner/manager the income/loss based on the assumption that both sales income and the cost of making that sale are matched together in the same month. The cash flow statement looks at the same transactions from the viewpoint that in reality the cost of the sale is incurred first (and paid for) and the income is received last, anywhere from one week to three months later.
Obviously, for a noncash business the implications of this delay between making the sale and receiving the payment are crucial, especially in the first year of the business and when your business is growing quickly.</t>
        </r>
      </text>
    </comment>
    <comment ref="C19" authorId="0" shapeId="0" xr:uid="{00000000-0006-0000-0500-000002000000}">
      <text>
        <r>
          <rPr>
            <b/>
            <sz val="10"/>
            <color indexed="81"/>
            <rFont val="Tahoma"/>
            <family val="2"/>
          </rPr>
          <t>Enter raw material costs as a percentage of the sale price.  The row will automatically populate.</t>
        </r>
        <r>
          <rPr>
            <sz val="10"/>
            <color indexed="81"/>
            <rFont val="Tahoma"/>
            <family val="2"/>
          </rPr>
          <t xml:space="preserve">
</t>
        </r>
      </text>
    </comment>
    <comment ref="B40" authorId="0" shapeId="0" xr:uid="{00000000-0006-0000-0500-000003000000}">
      <text>
        <r>
          <rPr>
            <b/>
            <sz val="10"/>
            <color indexed="81"/>
            <rFont val="Tahoma"/>
            <family val="2"/>
          </rPr>
          <t xml:space="preserve">Enter loan information in the 'Loan' tab.  The payments will automatically populate this row.
</t>
        </r>
        <r>
          <rPr>
            <sz val="10"/>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00000000-0006-0000-0600-000001000000}">
      <text>
        <r>
          <rPr>
            <sz val="8"/>
            <color indexed="81"/>
            <rFont val="Arial"/>
            <family val="2"/>
          </rPr>
          <t>In practical terms, the cash flow projections and the income statement projections are parallel tasks that are essentially prepared from the same data. They may be regarded almost as two sides of the same coin. The income statement shows the owner/manager the income/loss based on the assumption that both sales income and the cost of making that sale are matched together in the same month. The cash flow statement looks at the same transactions from the viewpoint that in reality the cost of the sale is incurred first (and paid for) and the income is received last, anywhere from one week to three months later.
Obviously, for a noncash business the implications of this delay between making the sale and receiving the payment are crucial, especially in the first year of the business and when your business is growing quickly.</t>
        </r>
      </text>
    </comment>
    <comment ref="C19" authorId="0" shapeId="0" xr:uid="{00000000-0006-0000-0600-000002000000}">
      <text>
        <r>
          <rPr>
            <b/>
            <sz val="10"/>
            <color indexed="81"/>
            <rFont val="Tahoma"/>
            <family val="2"/>
          </rPr>
          <t>Enter raw material costs as a percentage of the sale price.  The row will automatically populate.</t>
        </r>
        <r>
          <rPr>
            <sz val="10"/>
            <color indexed="81"/>
            <rFont val="Tahoma"/>
            <family val="2"/>
          </rPr>
          <t xml:space="preserve">
</t>
        </r>
      </text>
    </comment>
    <comment ref="B40" authorId="0" shapeId="0" xr:uid="{00000000-0006-0000-0600-000003000000}">
      <text>
        <r>
          <rPr>
            <b/>
            <sz val="10"/>
            <color indexed="81"/>
            <rFont val="Tahoma"/>
            <family val="2"/>
          </rPr>
          <t xml:space="preserve">Enter loan information in the 'Loan' tab.  The payments will automatically populate this row.
</t>
        </r>
        <r>
          <rPr>
            <sz val="10"/>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00000000-0006-0000-0700-000001000000}">
      <text>
        <r>
          <rPr>
            <sz val="8"/>
            <color indexed="81"/>
            <rFont val="Arial"/>
            <family val="2"/>
          </rPr>
          <t>In practical terms, the cash flow projections and the income statement projections are parallel tasks that are essentially prepared from the same data. They may be regarded almost as two sides of the same coin. The income statement shows the owner/manager the income/loss based on the assumption that both sales income and the cost of making that sale are matched together in the same month. The cash flow statement looks at the same transactions from the viewpoint that in reality the cost of the sale is incurred first (and paid for) and the income is received last, anywhere from one week to three months later.
Obviously, for a noncash business the implications of this delay between making the sale and receiving the payment are crucial, especially in the first year of the business and when your business is growing quickly.</t>
        </r>
      </text>
    </comment>
    <comment ref="C19" authorId="0" shapeId="0" xr:uid="{00000000-0006-0000-0700-000002000000}">
      <text>
        <r>
          <rPr>
            <b/>
            <sz val="10"/>
            <color indexed="81"/>
            <rFont val="Tahoma"/>
            <family val="2"/>
          </rPr>
          <t>Enter raw material costs as a percentage of the sale price.  The row will automatically populate.</t>
        </r>
        <r>
          <rPr>
            <sz val="10"/>
            <color indexed="81"/>
            <rFont val="Tahoma"/>
            <family val="2"/>
          </rPr>
          <t xml:space="preserve">
</t>
        </r>
      </text>
    </comment>
    <comment ref="B40" authorId="0" shapeId="0" xr:uid="{00000000-0006-0000-0700-000003000000}">
      <text>
        <r>
          <rPr>
            <b/>
            <sz val="10"/>
            <color indexed="81"/>
            <rFont val="Tahoma"/>
            <family val="2"/>
          </rPr>
          <t xml:space="preserve">Enter loan information in the 'Loan' tab.  The payments will automatically populate this row.
</t>
        </r>
        <r>
          <rPr>
            <sz val="10"/>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00000000-0006-0000-0800-000001000000}">
      <text>
        <r>
          <rPr>
            <sz val="8"/>
            <color indexed="81"/>
            <rFont val="Arial"/>
            <family val="2"/>
          </rPr>
          <t>In practical terms, the cash flow projections and the income statement projections are parallel tasks that are essentially prepared from the same data. They may be regarded almost as two sides of the same coin. The income statement shows the owner/manager the income/loss based on the assumption that both sales income and the cost of making that sale are matched together in the same month. The cash flow statement looks at the same transactions from the viewpoint that in reality the cost of the sale is incurred first (and paid for) and the income is received last, anywhere from one week to three months later.
Obviously, for a noncash business the implications of this delay between making the sale and receiving the payment are crucial, especially in the first year of the business and when your business is growing quickly.</t>
        </r>
      </text>
    </comment>
    <comment ref="C19" authorId="0" shapeId="0" xr:uid="{00000000-0006-0000-0800-000002000000}">
      <text>
        <r>
          <rPr>
            <b/>
            <sz val="10"/>
            <color indexed="81"/>
            <rFont val="Tahoma"/>
            <family val="2"/>
          </rPr>
          <t>Enter raw material costs as a percentage of the sale price.  The row will automatically populate.</t>
        </r>
        <r>
          <rPr>
            <sz val="10"/>
            <color indexed="81"/>
            <rFont val="Tahoma"/>
            <family val="2"/>
          </rPr>
          <t xml:space="preserve">
</t>
        </r>
      </text>
    </comment>
    <comment ref="B40" authorId="0" shapeId="0" xr:uid="{00000000-0006-0000-0800-000003000000}">
      <text>
        <r>
          <rPr>
            <b/>
            <sz val="10"/>
            <color indexed="81"/>
            <rFont val="Tahoma"/>
            <family val="2"/>
          </rPr>
          <t xml:space="preserve">Enter loan information in the 'Loan' tab.  The payments will automatically populate this row.
</t>
        </r>
        <r>
          <rPr>
            <sz val="10"/>
            <color indexed="81"/>
            <rFont val="Tahoma"/>
            <family val="2"/>
          </rPr>
          <t xml:space="preserve">
</t>
        </r>
      </text>
    </comment>
  </commentList>
</comments>
</file>

<file path=xl/sharedStrings.xml><?xml version="1.0" encoding="utf-8"?>
<sst xmlns="http://schemas.openxmlformats.org/spreadsheetml/2006/main" count="179" uniqueCount="118">
  <si>
    <t>Cash Flow Forecast - 12 Months</t>
  </si>
  <si>
    <t>Month:</t>
  </si>
  <si>
    <t>Pre-Start</t>
  </si>
  <si>
    <t>Totals</t>
  </si>
  <si>
    <t>Receipts</t>
  </si>
  <si>
    <t xml:space="preserve"> </t>
  </si>
  <si>
    <t>New equity inflow</t>
  </si>
  <si>
    <t>Loans received</t>
  </si>
  <si>
    <t>Other</t>
  </si>
  <si>
    <t>Total Receipts</t>
  </si>
  <si>
    <t>Payments</t>
  </si>
  <si>
    <t>Payroll taxes</t>
  </si>
  <si>
    <t>Repairs and maintenance</t>
  </si>
  <si>
    <t>Insurance</t>
  </si>
  <si>
    <t>Travel</t>
  </si>
  <si>
    <t>Postage</t>
  </si>
  <si>
    <t>Advertising</t>
  </si>
  <si>
    <t>Training and development</t>
  </si>
  <si>
    <t>Miscellaneous</t>
  </si>
  <si>
    <t>Owner's drawings</t>
  </si>
  <si>
    <t>Loan repayments</t>
  </si>
  <si>
    <t>Tax payments</t>
  </si>
  <si>
    <t>Capital purchases</t>
  </si>
  <si>
    <t>Total Payments</t>
  </si>
  <si>
    <t>Cashflow Surplus/Deficit (-)</t>
  </si>
  <si>
    <t>Opening Cash Balance</t>
  </si>
  <si>
    <t>Closing Cash Balance</t>
  </si>
  <si>
    <t>Assumptions</t>
  </si>
  <si>
    <t xml:space="preserve">Salaries and wages </t>
  </si>
  <si>
    <t>Supplies</t>
  </si>
  <si>
    <t>Loan 1</t>
  </si>
  <si>
    <t>Term (In Years):</t>
  </si>
  <si>
    <t>Annual Interest Rate:</t>
  </si>
  <si>
    <t>Amount of Loan:</t>
  </si>
  <si>
    <t>Source of Loan:</t>
  </si>
  <si>
    <t>Monthly Payment:</t>
  </si>
  <si>
    <t>Loan 2</t>
  </si>
  <si>
    <t>Loans</t>
  </si>
  <si>
    <t>Charts</t>
  </si>
  <si>
    <t>Cash Flow Forecast - Year Two</t>
  </si>
  <si>
    <t>Growth Rate:</t>
  </si>
  <si>
    <t>Initial Inventory</t>
  </si>
  <si>
    <t>Percentage Of Total Sales</t>
  </si>
  <si>
    <t>Rent + Triple Net</t>
  </si>
  <si>
    <t>Workman's Comp.</t>
  </si>
  <si>
    <t>Marketing/Promotion</t>
  </si>
  <si>
    <t>Telephone/Internet</t>
  </si>
  <si>
    <t>Utiltities (Included in Rent)</t>
  </si>
  <si>
    <t>Accounting/Legal</t>
  </si>
  <si>
    <t>Security System</t>
  </si>
  <si>
    <t>Total Sales:</t>
  </si>
  <si>
    <t>Expense Rate:</t>
  </si>
  <si>
    <t>Product 1</t>
  </si>
  <si>
    <t>Product 2</t>
  </si>
  <si>
    <t xml:space="preserve">Product 3 </t>
  </si>
  <si>
    <t>TRENDS</t>
  </si>
  <si>
    <t>Total</t>
  </si>
  <si>
    <t>Average</t>
  </si>
  <si>
    <t>Net Sales</t>
  </si>
  <si>
    <t xml:space="preserve"> -/+ Adjustments</t>
  </si>
  <si>
    <t xml:space="preserve"> - Cost of Goods Sold</t>
  </si>
  <si>
    <t xml:space="preserve"> = Gross Margin</t>
  </si>
  <si>
    <t>Fixed Expenses</t>
  </si>
  <si>
    <t>Advertising &amp; Promotion</t>
  </si>
  <si>
    <t>Bad Debts</t>
  </si>
  <si>
    <t>Bank Charges</t>
  </si>
  <si>
    <t>Car / Truck</t>
  </si>
  <si>
    <t>Clothing</t>
  </si>
  <si>
    <t>Contract Labor</t>
  </si>
  <si>
    <t>Depletion</t>
  </si>
  <si>
    <t>Depr./Amort.</t>
  </si>
  <si>
    <t>Dues &amp; Subscriptions</t>
  </si>
  <si>
    <t>Employee Benefits</t>
  </si>
  <si>
    <t>Employee Wages</t>
  </si>
  <si>
    <t>Fuel</t>
  </si>
  <si>
    <t>Insurance (excluding health)</t>
  </si>
  <si>
    <t>Interest - Mortgage</t>
  </si>
  <si>
    <t>Interest - Other</t>
  </si>
  <si>
    <t>Legal &amp; Professional Fees</t>
  </si>
  <si>
    <t>Office Expense</t>
  </si>
  <si>
    <t>Owners Salaries</t>
  </si>
  <si>
    <t>Pension &amp; Profit Sharing</t>
  </si>
  <si>
    <t>Professional Development</t>
  </si>
  <si>
    <t>Rent or Lease</t>
  </si>
  <si>
    <t>Repairs &amp; Maintenance</t>
  </si>
  <si>
    <t>Taxes &amp; Licenses</t>
  </si>
  <si>
    <t>Telephone</t>
  </si>
  <si>
    <t>Tools</t>
  </si>
  <si>
    <t>Travel, Meals, &amp; Entertain.</t>
  </si>
  <si>
    <t>Utilities</t>
  </si>
  <si>
    <t>Total:</t>
  </si>
  <si>
    <t>Gross Margin</t>
  </si>
  <si>
    <t xml:space="preserve"> - Total Fixed Expenses</t>
  </si>
  <si>
    <t xml:space="preserve"> = Net Income</t>
  </si>
  <si>
    <t xml:space="preserve"> + Other Income</t>
  </si>
  <si>
    <t xml:space="preserve"> - Other Expenses</t>
  </si>
  <si>
    <t xml:space="preserve"> = Total Net Income</t>
  </si>
  <si>
    <t>Total Net Income</t>
  </si>
  <si>
    <t>+ Owners Comp</t>
  </si>
  <si>
    <t>+ Depr/Amort</t>
  </si>
  <si>
    <t>+ Increase in A/P</t>
  </si>
  <si>
    <t>- Increase in A/R</t>
  </si>
  <si>
    <t>- Capital Expenditures</t>
  </si>
  <si>
    <t>- Principal Repayment</t>
  </si>
  <si>
    <t>+ Interest Expense</t>
  </si>
  <si>
    <t>= Cash Flow Before New Debt</t>
  </si>
  <si>
    <t>= Cash Flow to Seller</t>
  </si>
  <si>
    <t>- New Debt</t>
  </si>
  <si>
    <t>= Cash Flow Available To Buyer</t>
  </si>
  <si>
    <t>Tax Returns</t>
  </si>
  <si>
    <t>Cost of Goods Sold</t>
  </si>
  <si>
    <t>Sales</t>
  </si>
  <si>
    <t>Number of Years:</t>
  </si>
  <si>
    <t>Cash Flow Forecast - Year Three</t>
  </si>
  <si>
    <t>Cash Flow Forecast - Year Four</t>
  </si>
  <si>
    <t>Cash Flow Forecast - Year five</t>
  </si>
  <si>
    <t>TOTAL</t>
  </si>
  <si>
    <t>Client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</si>
</sst>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m/d/yy;@"/>
    <numFmt numFmtId="171" formatCode="0.0%"/>
    <numFmt numFmtId="172" formatCode="[$-409]mmm\-yy;@"/>
    <numFmt numFmtId="173" formatCode="_(&quot;$&quot;* #,##0_);[Red]_(&quot;$&quot;* \(#,##0\);_(&quot;$&quot;* &quot;-&quot;??_);_(@_)"/>
  </numFmts>
  <fonts count="66" x14ac:knownFonts="1">
    <font>
      <sz val="10"/>
      <name val="Arial"/>
    </font>
    <font>
      <sz val="10"/>
      <name val="Arial"/>
      <family val="2"/>
    </font>
    <font>
      <sz val="8"/>
      <name val="Tahoma"/>
      <family val="2"/>
    </font>
    <font>
      <sz val="8"/>
      <name val="Verdana"/>
      <family val="2"/>
    </font>
    <font>
      <b/>
      <sz val="8"/>
      <color indexed="9"/>
      <name val="Tahoma"/>
      <family val="2"/>
    </font>
    <font>
      <b/>
      <sz val="8"/>
      <color indexed="8"/>
      <name val="Tahoma"/>
      <family val="2"/>
    </font>
    <font>
      <sz val="8"/>
      <name val="Arial"/>
      <family val="2"/>
    </font>
    <font>
      <b/>
      <sz val="8"/>
      <name val="Arial"/>
      <family val="2"/>
    </font>
    <font>
      <b/>
      <sz val="8"/>
      <color indexed="8"/>
      <name val="Arial"/>
      <family val="2"/>
    </font>
    <font>
      <sz val="8"/>
      <color indexed="81"/>
      <name val="Arial"/>
      <family val="2"/>
    </font>
    <font>
      <u/>
      <sz val="10"/>
      <color indexed="12"/>
      <name val="Arial"/>
      <family val="2"/>
    </font>
    <font>
      <sz val="8"/>
      <name val="Times New Roman"/>
      <family val="1"/>
    </font>
    <font>
      <sz val="10"/>
      <name val="Helv"/>
    </font>
    <font>
      <b/>
      <sz val="9"/>
      <name val="Arial"/>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sz val="10"/>
      <color theme="0"/>
      <name val="Arial"/>
      <family val="2"/>
    </font>
    <font>
      <b/>
      <sz val="8"/>
      <color theme="0"/>
      <name val="Tahoma"/>
      <family val="2"/>
    </font>
    <font>
      <b/>
      <i/>
      <sz val="26"/>
      <color theme="0"/>
      <name val="Times New Roman"/>
      <family val="1"/>
    </font>
    <font>
      <sz val="10"/>
      <color rgb="FFC00000"/>
      <name val="Arial"/>
      <family val="2"/>
    </font>
    <font>
      <u/>
      <sz val="10"/>
      <name val="Arial"/>
      <family val="2"/>
    </font>
    <font>
      <sz val="8"/>
      <color rgb="FFC00000"/>
      <name val="Arial"/>
      <family val="2"/>
    </font>
    <font>
      <sz val="8"/>
      <color theme="1"/>
      <name val="Arial"/>
      <family val="2"/>
    </font>
    <font>
      <b/>
      <sz val="8"/>
      <color rgb="FFC00000"/>
      <name val="Arial"/>
      <family val="2"/>
    </font>
    <font>
      <sz val="10"/>
      <color indexed="81"/>
      <name val="Tahoma"/>
      <family val="2"/>
    </font>
    <font>
      <b/>
      <sz val="10"/>
      <color indexed="81"/>
      <name val="Tahoma"/>
      <family val="2"/>
    </font>
    <font>
      <b/>
      <sz val="8"/>
      <color theme="1"/>
      <name val="Arial"/>
      <family val="2"/>
    </font>
    <font>
      <sz val="16"/>
      <color theme="9" tint="-0.499984740745262"/>
      <name val="Arial"/>
      <family val="2"/>
    </font>
    <font>
      <sz val="8"/>
      <color theme="1" tint="0.499984740745262"/>
      <name val="Arial"/>
      <family val="2"/>
    </font>
    <font>
      <b/>
      <sz val="8"/>
      <color theme="1" tint="0.499984740745262"/>
      <name val="Arial"/>
      <family val="2"/>
    </font>
    <font>
      <sz val="8"/>
      <color indexed="8"/>
      <name val="Arial"/>
      <family val="2"/>
    </font>
    <font>
      <sz val="10"/>
      <name val="Arial"/>
    </font>
    <font>
      <sz val="10"/>
      <color theme="9" tint="-0.499984740745262"/>
      <name val="Arial"/>
      <family val="2"/>
    </font>
    <font>
      <sz val="8"/>
      <color indexed="23"/>
      <name val="Arial"/>
      <family val="2"/>
    </font>
    <font>
      <b/>
      <sz val="10"/>
      <name val="Arial"/>
      <family val="2"/>
    </font>
    <font>
      <sz val="10"/>
      <color theme="1"/>
      <name val="Arial"/>
      <family val="2"/>
    </font>
    <font>
      <sz val="10"/>
      <color indexed="60"/>
      <name val="Arial"/>
      <family val="2"/>
    </font>
    <font>
      <sz val="10"/>
      <color indexed="23"/>
      <name val="Arial"/>
      <family val="2"/>
    </font>
    <font>
      <i/>
      <sz val="10"/>
      <name val="Arial"/>
      <family val="2"/>
    </font>
    <font>
      <sz val="9"/>
      <color indexed="23"/>
      <name val="Arial"/>
      <family val="2"/>
    </font>
    <font>
      <sz val="9"/>
      <name val="Arial"/>
      <family val="2"/>
    </font>
    <font>
      <sz val="7"/>
      <name val="Arial"/>
      <family val="2"/>
    </font>
    <font>
      <b/>
      <sz val="9"/>
      <color indexed="8"/>
      <name val="Arial"/>
      <family val="2"/>
    </font>
    <font>
      <sz val="16"/>
      <color theme="0"/>
      <name val="Arial"/>
      <family val="2"/>
    </font>
    <font>
      <sz val="11"/>
      <name val="Arial"/>
      <family val="2"/>
    </font>
    <font>
      <sz val="11"/>
      <color rgb="FFC00000"/>
      <name val="Arial"/>
      <family val="2"/>
    </font>
  </fonts>
  <fills count="39">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47"/>
        <bgColor indexed="64"/>
      </patternFill>
    </fill>
    <fill>
      <patternFill patternType="solid">
        <fgColor indexed="47"/>
        <bgColor indexed="9"/>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9" tint="0.79998168889431442"/>
        <bgColor indexed="9"/>
      </patternFill>
    </fill>
    <fill>
      <patternFill patternType="solid">
        <fgColor theme="7" tint="0.79998168889431442"/>
        <bgColor indexed="64"/>
      </patternFill>
    </fill>
    <fill>
      <gradientFill degree="90">
        <stop position="0">
          <color theme="8" tint="0.59999389629810485"/>
        </stop>
        <stop position="1">
          <color theme="8" tint="-0.25098422193060094"/>
        </stop>
      </gradientFill>
    </fill>
    <fill>
      <gradientFill degree="90">
        <stop position="0">
          <color theme="9" tint="0.59999389629810485"/>
        </stop>
        <stop position="1">
          <color theme="8" tint="-0.49803155613879818"/>
        </stop>
      </gradientFill>
    </fill>
    <fill>
      <gradientFill degree="90">
        <stop position="0">
          <color theme="9" tint="0.59999389629810485"/>
        </stop>
        <stop position="1">
          <color theme="8" tint="-0.25098422193060094"/>
        </stop>
      </gradientFill>
    </fill>
  </fills>
  <borders count="112">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55"/>
      </left>
      <right style="thin">
        <color indexed="55"/>
      </right>
      <top/>
      <bottom/>
      <diagonal/>
    </border>
    <border>
      <left style="thin">
        <color indexed="55"/>
      </left>
      <right style="thin">
        <color indexed="55"/>
      </right>
      <top/>
      <bottom style="medium">
        <color indexed="64"/>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medium">
        <color indexed="64"/>
      </top>
      <bottom style="medium">
        <color indexed="64"/>
      </bottom>
      <diagonal/>
    </border>
    <border>
      <left style="thin">
        <color indexed="55"/>
      </left>
      <right style="medium">
        <color theme="1"/>
      </right>
      <top style="medium">
        <color indexed="64"/>
      </top>
      <bottom style="medium">
        <color indexed="64"/>
      </bottom>
      <diagonal/>
    </border>
    <border>
      <left/>
      <right style="thin">
        <color indexed="55"/>
      </right>
      <top/>
      <bottom style="thin">
        <color indexed="55"/>
      </bottom>
      <diagonal/>
    </border>
    <border>
      <left/>
      <right style="thin">
        <color indexed="55"/>
      </right>
      <top style="thin">
        <color indexed="55"/>
      </top>
      <bottom style="thin">
        <color indexed="55"/>
      </bottom>
      <diagonal/>
    </border>
    <border>
      <left/>
      <right style="thin">
        <color indexed="55"/>
      </right>
      <top style="thin">
        <color indexed="55"/>
      </top>
      <bottom/>
      <diagonal/>
    </border>
    <border>
      <left/>
      <right style="thin">
        <color indexed="55"/>
      </right>
      <top style="medium">
        <color indexed="64"/>
      </top>
      <bottom style="medium">
        <color indexed="64"/>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style="medium">
        <color theme="1"/>
      </top>
      <bottom style="medium">
        <color theme="1"/>
      </bottom>
      <diagonal/>
    </border>
    <border>
      <left/>
      <right/>
      <top/>
      <bottom style="thin">
        <color indexed="55"/>
      </bottom>
      <diagonal/>
    </border>
    <border>
      <left style="thin">
        <color indexed="55"/>
      </left>
      <right style="thin">
        <color indexed="55"/>
      </right>
      <top style="medium">
        <color theme="1"/>
      </top>
      <bottom style="medium">
        <color theme="1"/>
      </bottom>
      <diagonal/>
    </border>
    <border>
      <left style="thin">
        <color indexed="55"/>
      </left>
      <right/>
      <top style="thin">
        <color indexed="55"/>
      </top>
      <bottom style="medium">
        <color indexed="64"/>
      </bottom>
      <diagonal/>
    </border>
    <border>
      <left/>
      <right/>
      <top style="thin">
        <color indexed="55"/>
      </top>
      <bottom style="medium">
        <color indexed="64"/>
      </bottom>
      <diagonal/>
    </border>
    <border>
      <left/>
      <right style="thin">
        <color indexed="55"/>
      </right>
      <top style="thin">
        <color indexed="55"/>
      </top>
      <bottom style="medium">
        <color indexed="64"/>
      </bottom>
      <diagonal/>
    </border>
    <border>
      <left/>
      <right style="thin">
        <color indexed="55"/>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n">
        <color indexed="55"/>
      </right>
      <top style="thin">
        <color indexed="55"/>
      </top>
      <bottom style="thin">
        <color indexed="55"/>
      </bottom>
      <diagonal/>
    </border>
    <border>
      <left/>
      <right style="thin">
        <color indexed="55"/>
      </right>
      <top style="thin">
        <color indexed="55"/>
      </top>
      <bottom/>
      <diagonal/>
    </border>
    <border>
      <left style="thin">
        <color indexed="55"/>
      </left>
      <right/>
      <top/>
      <bottom style="thin">
        <color indexed="55"/>
      </bottom>
      <diagonal/>
    </border>
    <border>
      <left style="thin">
        <color indexed="55"/>
      </left>
      <right/>
      <top style="medium">
        <color indexed="64"/>
      </top>
      <bottom style="medium">
        <color indexed="64"/>
      </bottom>
      <diagonal/>
    </border>
    <border>
      <left style="medium">
        <color theme="1"/>
      </left>
      <right style="thin">
        <color indexed="55"/>
      </right>
      <top style="medium">
        <color theme="1"/>
      </top>
      <bottom/>
      <diagonal/>
    </border>
    <border>
      <left style="medium">
        <color theme="1"/>
      </left>
      <right/>
      <top style="medium">
        <color theme="1"/>
      </top>
      <bottom/>
      <diagonal/>
    </border>
    <border>
      <left/>
      <right/>
      <top/>
      <bottom style="double">
        <color indexed="64"/>
      </bottom>
      <diagonal/>
    </border>
    <border>
      <left style="thin">
        <color indexed="64"/>
      </left>
      <right/>
      <top style="thin">
        <color indexed="64"/>
      </top>
      <bottom style="double">
        <color indexed="64"/>
      </bottom>
      <diagonal/>
    </border>
    <border>
      <left/>
      <right/>
      <top style="medium">
        <color auto="1"/>
      </top>
      <bottom/>
      <diagonal/>
    </border>
    <border>
      <left/>
      <right/>
      <top/>
      <bottom style="thin">
        <color theme="0" tint="-4.9989318521683403E-2"/>
      </bottom>
      <diagonal/>
    </border>
    <border>
      <left/>
      <right/>
      <top/>
      <bottom style="thin">
        <color theme="0"/>
      </bottom>
      <diagonal/>
    </border>
    <border>
      <left/>
      <right/>
      <top style="medium">
        <color rgb="FF002060"/>
      </top>
      <bottom/>
      <diagonal/>
    </border>
    <border>
      <left style="thick">
        <color theme="1"/>
      </left>
      <right/>
      <top style="medium">
        <color theme="1"/>
      </top>
      <bottom/>
      <diagonal/>
    </border>
    <border>
      <left/>
      <right/>
      <top style="medium">
        <color theme="1"/>
      </top>
      <bottom/>
      <diagonal/>
    </border>
    <border>
      <left style="thick">
        <color theme="1"/>
      </left>
      <right/>
      <top/>
      <bottom/>
      <diagonal/>
    </border>
    <border>
      <left/>
      <right style="thick">
        <color theme="1"/>
      </right>
      <top style="medium">
        <color theme="1"/>
      </top>
      <bottom/>
      <diagonal/>
    </border>
    <border>
      <left/>
      <right style="thick">
        <color theme="1"/>
      </right>
      <top/>
      <bottom/>
      <diagonal/>
    </border>
    <border>
      <left/>
      <right style="thick">
        <color theme="1"/>
      </right>
      <top/>
      <bottom style="thin">
        <color indexed="64"/>
      </bottom>
      <diagonal/>
    </border>
    <border>
      <left style="thin">
        <color indexed="55"/>
      </left>
      <right style="thick">
        <color theme="1"/>
      </right>
      <top/>
      <bottom/>
      <diagonal/>
    </border>
    <border>
      <left style="thin">
        <color indexed="55"/>
      </left>
      <right style="thick">
        <color theme="1"/>
      </right>
      <top/>
      <bottom style="medium">
        <color indexed="64"/>
      </bottom>
      <diagonal/>
    </border>
    <border>
      <left style="thin">
        <color indexed="55"/>
      </left>
      <right style="thick">
        <color theme="1"/>
      </right>
      <top/>
      <bottom style="thin">
        <color indexed="55"/>
      </bottom>
      <diagonal/>
    </border>
    <border>
      <left style="thin">
        <color theme="1" tint="0.499984740745262"/>
      </left>
      <right style="thick">
        <color theme="1"/>
      </right>
      <top style="thick">
        <color theme="1"/>
      </top>
      <bottom style="thin">
        <color theme="1" tint="0.499984740745262"/>
      </bottom>
      <diagonal/>
    </border>
    <border>
      <left style="thin">
        <color theme="1" tint="0.499984740745262"/>
      </left>
      <right style="thick">
        <color theme="1"/>
      </right>
      <top style="thin">
        <color theme="1" tint="0.499984740745262"/>
      </top>
      <bottom style="thin">
        <color theme="1" tint="0.499984740745262"/>
      </bottom>
      <diagonal/>
    </border>
    <border>
      <left style="thin">
        <color theme="1" tint="0.499984740745262"/>
      </left>
      <right style="thick">
        <color theme="1"/>
      </right>
      <top style="medium">
        <color theme="1" tint="0.499984740745262"/>
      </top>
      <bottom style="medium">
        <color indexed="8"/>
      </bottom>
      <diagonal/>
    </border>
    <border>
      <left/>
      <right style="thick">
        <color theme="1"/>
      </right>
      <top style="medium">
        <color indexed="8"/>
      </top>
      <bottom/>
      <diagonal/>
    </border>
    <border>
      <left/>
      <right style="thick">
        <color theme="1"/>
      </right>
      <top/>
      <bottom style="thin">
        <color theme="1" tint="0.499984740745262"/>
      </bottom>
      <diagonal/>
    </border>
    <border>
      <left style="thin">
        <color theme="1" tint="0.499984740745262"/>
      </left>
      <right style="thick">
        <color theme="1"/>
      </right>
      <top style="medium">
        <color theme="1" tint="0.499984740745262"/>
      </top>
      <bottom style="thick">
        <color theme="1"/>
      </bottom>
      <diagonal/>
    </border>
    <border>
      <left style="thick">
        <color theme="1"/>
      </left>
      <right/>
      <top style="thick">
        <color theme="1"/>
      </top>
      <bottom/>
      <diagonal/>
    </border>
    <border>
      <left style="thick">
        <color theme="1"/>
      </left>
      <right/>
      <top style="medium">
        <color indexed="64"/>
      </top>
      <bottom style="thick">
        <color theme="1"/>
      </bottom>
      <diagonal/>
    </border>
    <border>
      <left/>
      <right style="thin">
        <color indexed="55"/>
      </right>
      <top style="medium">
        <color indexed="64"/>
      </top>
      <bottom style="thick">
        <color theme="1"/>
      </bottom>
      <diagonal/>
    </border>
    <border>
      <left style="thin">
        <color indexed="55"/>
      </left>
      <right style="thin">
        <color indexed="55"/>
      </right>
      <top style="medium">
        <color indexed="64"/>
      </top>
      <bottom style="thick">
        <color theme="1"/>
      </bottom>
      <diagonal/>
    </border>
    <border>
      <left style="thin">
        <color indexed="55"/>
      </left>
      <right style="thick">
        <color theme="1"/>
      </right>
      <top style="medium">
        <color indexed="64"/>
      </top>
      <bottom style="thick">
        <color theme="1"/>
      </bottom>
      <diagonal/>
    </border>
    <border>
      <left style="thick">
        <color theme="1"/>
      </left>
      <right/>
      <top/>
      <bottom style="medium">
        <color theme="1"/>
      </bottom>
      <diagonal/>
    </border>
    <border>
      <left style="thick">
        <color theme="1"/>
      </left>
      <right/>
      <top style="thin">
        <color theme="0" tint="-0.499984740745262"/>
      </top>
      <bottom/>
      <diagonal/>
    </border>
    <border>
      <left style="thick">
        <color theme="1"/>
      </left>
      <right/>
      <top/>
      <bottom style="thin">
        <color theme="0" tint="-0.499984740745262"/>
      </bottom>
      <diagonal/>
    </border>
    <border>
      <left style="thick">
        <color theme="1"/>
      </left>
      <right/>
      <top style="thin">
        <color theme="0" tint="-0.499984740745262"/>
      </top>
      <bottom style="thin">
        <color theme="0" tint="-0.499984740745262"/>
      </bottom>
      <diagonal/>
    </border>
    <border>
      <left style="thick">
        <color theme="1"/>
      </left>
      <right/>
      <top style="medium">
        <color indexed="64"/>
      </top>
      <bottom style="medium">
        <color indexed="64"/>
      </bottom>
      <diagonal/>
    </border>
    <border>
      <left style="thick">
        <color theme="1"/>
      </left>
      <right/>
      <top/>
      <bottom style="thin">
        <color indexed="64"/>
      </bottom>
      <diagonal/>
    </border>
    <border>
      <left/>
      <right style="thick">
        <color theme="1"/>
      </right>
      <top style="thick">
        <color theme="1"/>
      </top>
      <bottom style="thin">
        <color theme="1" tint="0.499984740745262"/>
      </bottom>
      <diagonal/>
    </border>
    <border>
      <left/>
      <right style="thick">
        <color theme="1"/>
      </right>
      <top style="thin">
        <color theme="1" tint="0.499984740745262"/>
      </top>
      <bottom style="thin">
        <color theme="1" tint="0.499984740745262"/>
      </bottom>
      <diagonal/>
    </border>
    <border>
      <left style="thin">
        <color indexed="55"/>
      </left>
      <right style="thick">
        <color theme="1"/>
      </right>
      <top style="medium">
        <color theme="1"/>
      </top>
      <bottom style="medium">
        <color indexed="8"/>
      </bottom>
      <diagonal/>
    </border>
    <border>
      <left style="thin">
        <color indexed="55"/>
      </left>
      <right style="thick">
        <color theme="1"/>
      </right>
      <top style="medium">
        <color theme="1"/>
      </top>
      <bottom style="thick">
        <color theme="1"/>
      </bottom>
      <diagonal/>
    </border>
    <border>
      <left/>
      <right style="thin">
        <color indexed="55"/>
      </right>
      <top style="medium">
        <color indexed="64"/>
      </top>
      <bottom style="thick">
        <color indexed="64"/>
      </bottom>
      <diagonal/>
    </border>
    <border>
      <left style="thin">
        <color indexed="55"/>
      </left>
      <right style="thin">
        <color indexed="55"/>
      </right>
      <top style="medium">
        <color indexed="64"/>
      </top>
      <bottom style="thick">
        <color indexed="64"/>
      </bottom>
      <diagonal/>
    </border>
    <border>
      <left style="thin">
        <color indexed="55"/>
      </left>
      <right/>
      <top style="medium">
        <color indexed="64"/>
      </top>
      <bottom style="thick">
        <color indexed="64"/>
      </bottom>
      <diagonal/>
    </border>
    <border>
      <left style="thin">
        <color indexed="55"/>
      </left>
      <right style="thick">
        <color theme="1"/>
      </right>
      <top style="thick">
        <color theme="1"/>
      </top>
      <bottom style="thin">
        <color theme="1" tint="0.499984740745262"/>
      </bottom>
      <diagonal/>
    </border>
    <border>
      <left style="thin">
        <color indexed="55"/>
      </left>
      <right/>
      <top style="medium">
        <color indexed="64"/>
      </top>
      <bottom style="thin">
        <color indexed="55"/>
      </bottom>
      <diagonal/>
    </border>
    <border>
      <left/>
      <right/>
      <top style="thick">
        <color theme="1"/>
      </top>
      <bottom/>
      <diagonal/>
    </border>
    <border>
      <left style="thin">
        <color indexed="55"/>
      </left>
      <right style="thin">
        <color indexed="55"/>
      </right>
      <top style="medium">
        <color indexed="64"/>
      </top>
      <bottom/>
      <diagonal/>
    </border>
    <border>
      <left style="thin">
        <color indexed="55"/>
      </left>
      <right/>
      <top style="medium">
        <color indexed="64"/>
      </top>
      <bottom/>
      <diagonal/>
    </border>
    <border>
      <left style="thick">
        <color theme="1"/>
      </left>
      <right/>
      <top style="medium">
        <color theme="1"/>
      </top>
      <bottom style="thick">
        <color theme="1"/>
      </bottom>
      <diagonal/>
    </border>
    <border>
      <left style="thick">
        <color theme="1"/>
      </left>
      <right/>
      <top style="medium">
        <color theme="1"/>
      </top>
      <bottom style="medium">
        <color theme="1"/>
      </bottom>
      <diagonal/>
    </border>
    <border>
      <left style="thin">
        <color auto="1"/>
      </left>
      <right/>
      <top/>
      <bottom/>
      <diagonal/>
    </border>
    <border>
      <left/>
      <right style="thin">
        <color auto="1"/>
      </right>
      <top/>
      <bottom/>
      <diagonal/>
    </border>
    <border>
      <left/>
      <right style="hair">
        <color auto="1"/>
      </right>
      <top/>
      <bottom/>
      <diagonal/>
    </border>
    <border>
      <left/>
      <right style="thin">
        <color auto="1"/>
      </right>
      <top style="thin">
        <color indexed="64"/>
      </top>
      <bottom style="double">
        <color indexed="64"/>
      </bottom>
      <diagonal/>
    </border>
  </borders>
  <cellStyleXfs count="79">
    <xf numFmtId="0" fontId="0" fillId="0" borderId="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37" fontId="2" fillId="16" borderId="1" applyBorder="0" applyProtection="0">
      <alignment vertical="center"/>
    </xf>
    <xf numFmtId="0" fontId="24" fillId="17" borderId="0" applyNumberFormat="0" applyBorder="0" applyAlignment="0" applyProtection="0"/>
    <xf numFmtId="5" fontId="11" fillId="0" borderId="2">
      <protection locked="0"/>
    </xf>
    <xf numFmtId="0" fontId="3" fillId="18" borderId="0" applyBorder="0">
      <alignment horizontal="left" vertical="center" indent="1"/>
    </xf>
    <xf numFmtId="0" fontId="25" fillId="4" borderId="3" applyNumberFormat="0" applyAlignment="0" applyProtection="0"/>
    <xf numFmtId="0" fontId="26"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12" fillId="0" borderId="5"/>
    <xf numFmtId="4" fontId="11"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27" fillId="0" borderId="0" applyNumberFormat="0" applyFill="0" applyBorder="0" applyAlignment="0" applyProtection="0"/>
    <xf numFmtId="2" fontId="1" fillId="0" borderId="0" applyFont="0" applyFill="0" applyBorder="0" applyAlignment="0" applyProtection="0"/>
    <xf numFmtId="0" fontId="28" fillId="6" borderId="0" applyNumberFormat="0" applyBorder="0" applyAlignment="0" applyProtection="0"/>
    <xf numFmtId="4" fontId="11" fillId="21" borderId="5"/>
    <xf numFmtId="43" fontId="13" fillId="0" borderId="6"/>
    <xf numFmtId="37" fontId="4" fillId="22" borderId="2" applyBorder="0">
      <alignment horizontal="left" vertical="center" indent="1"/>
    </xf>
    <xf numFmtId="37" fontId="5" fillId="23" borderId="7" applyFill="0">
      <alignment vertical="center"/>
    </xf>
    <xf numFmtId="37" fontId="5" fillId="0" borderId="7">
      <alignment vertical="center"/>
    </xf>
    <xf numFmtId="0" fontId="5" fillId="24" borderId="8" applyNumberFormat="0">
      <alignment horizontal="left" vertical="top" indent="1"/>
    </xf>
    <xf numFmtId="0" fontId="5" fillId="16" borderId="0" applyBorder="0">
      <alignment horizontal="left" vertical="center" indent="1"/>
    </xf>
    <xf numFmtId="0" fontId="5" fillId="0" borderId="8" applyNumberFormat="0" applyFill="0">
      <alignment horizontal="centerContinuous" vertical="top"/>
    </xf>
    <xf numFmtId="0" fontId="14" fillId="0" borderId="0" applyNumberFormat="0" applyFont="0" applyFill="0" applyAlignment="0" applyProtection="0"/>
    <xf numFmtId="0" fontId="15" fillId="0" borderId="0" applyNumberFormat="0" applyFon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10" fillId="0" borderId="0" applyNumberFormat="0" applyFill="0" applyBorder="0" applyAlignment="0" applyProtection="0">
      <alignment vertical="top"/>
      <protection locked="0"/>
    </xf>
    <xf numFmtId="0" fontId="30" fillId="10" borderId="3" applyNumberFormat="0" applyAlignment="0" applyProtection="0"/>
    <xf numFmtId="43" fontId="13" fillId="0" borderId="10"/>
    <xf numFmtId="0" fontId="31" fillId="0" borderId="11" applyNumberFormat="0" applyFill="0" applyAlignment="0" applyProtection="0"/>
    <xf numFmtId="44" fontId="13" fillId="0" borderId="12"/>
    <xf numFmtId="0" fontId="32" fillId="7" borderId="0" applyNumberFormat="0" applyBorder="0" applyAlignment="0" applyProtection="0"/>
    <xf numFmtId="0" fontId="16" fillId="23" borderId="0">
      <alignment horizontal="left" wrapText="1" indent="1"/>
    </xf>
    <xf numFmtId="37" fontId="2" fillId="16" borderId="13" applyBorder="0">
      <alignment horizontal="left" vertical="center" indent="2"/>
    </xf>
    <xf numFmtId="4" fontId="2" fillId="16" borderId="13" applyBorder="0">
      <alignment horizontal="left" vertical="center" indent="2"/>
    </xf>
    <xf numFmtId="0" fontId="17" fillId="0" borderId="0"/>
    <xf numFmtId="0" fontId="1" fillId="7" borderId="14" applyNumberFormat="0" applyFont="0" applyAlignment="0" applyProtection="0"/>
    <xf numFmtId="0" fontId="33" fillId="4" borderId="15" applyNumberFormat="0" applyAlignment="0" applyProtection="0"/>
    <xf numFmtId="169" fontId="18" fillId="25" borderId="16"/>
    <xf numFmtId="168" fontId="18" fillId="0" borderId="16" applyFont="0" applyFill="0" applyBorder="0" applyAlignment="0" applyProtection="0">
      <protection locked="0"/>
    </xf>
    <xf numFmtId="2" fontId="19" fillId="0" borderId="0">
      <protection locked="0"/>
    </xf>
    <xf numFmtId="0" fontId="1" fillId="26" borderId="0"/>
    <xf numFmtId="49" fontId="1" fillId="0" borderId="0" applyFont="0" applyFill="0" applyBorder="0" applyAlignment="0" applyProtection="0"/>
    <xf numFmtId="0" fontId="34" fillId="0" borderId="0" applyNumberFormat="0" applyFill="0" applyBorder="0" applyAlignment="0" applyProtection="0"/>
    <xf numFmtId="0" fontId="20" fillId="0" borderId="0">
      <alignment horizontal="right"/>
    </xf>
    <xf numFmtId="0" fontId="21"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35" fillId="0" borderId="0" applyNumberFormat="0" applyFill="0" applyBorder="0" applyAlignment="0" applyProtection="0"/>
    <xf numFmtId="9" fontId="51" fillId="0" borderId="0" applyFont="0" applyFill="0" applyBorder="0" applyAlignment="0" applyProtection="0"/>
    <xf numFmtId="44" fontId="51" fillId="0" borderId="0" applyFont="0" applyFill="0" applyBorder="0" applyAlignment="0" applyProtection="0"/>
  </cellStyleXfs>
  <cellXfs count="371">
    <xf numFmtId="0" fontId="0" fillId="0" borderId="0" xfId="0"/>
    <xf numFmtId="38" fontId="6" fillId="16" borderId="24" xfId="0" applyNumberFormat="1" applyFont="1" applyFill="1" applyBorder="1" applyAlignment="1"/>
    <xf numFmtId="38" fontId="6" fillId="16" borderId="0" xfId="0" applyNumberFormat="1" applyFont="1" applyFill="1" applyBorder="1"/>
    <xf numFmtId="0" fontId="0" fillId="0" borderId="0" xfId="0" applyBorder="1"/>
    <xf numFmtId="0" fontId="1" fillId="0" borderId="0" xfId="0" applyFont="1"/>
    <xf numFmtId="38" fontId="6" fillId="0" borderId="0" xfId="0" applyNumberFormat="1" applyFont="1" applyBorder="1"/>
    <xf numFmtId="38" fontId="7" fillId="29" borderId="24" xfId="0" applyNumberFormat="1" applyFont="1" applyFill="1" applyBorder="1" applyAlignment="1">
      <alignment horizontal="center"/>
    </xf>
    <xf numFmtId="0" fontId="0" fillId="31" borderId="0" xfId="0" applyFill="1"/>
    <xf numFmtId="0" fontId="6" fillId="31" borderId="0" xfId="0" applyFont="1" applyFill="1"/>
    <xf numFmtId="0" fontId="6" fillId="0" borderId="0" xfId="0" applyFont="1" applyFill="1"/>
    <xf numFmtId="0" fontId="6" fillId="0" borderId="0" xfId="0" applyFont="1"/>
    <xf numFmtId="0" fontId="41" fillId="0" borderId="0" xfId="0" applyFont="1" applyAlignment="1">
      <alignment horizontal="center"/>
    </xf>
    <xf numFmtId="44" fontId="41" fillId="0" borderId="0" xfId="0" applyNumberFormat="1" applyFont="1"/>
    <xf numFmtId="10" fontId="41" fillId="0" borderId="0" xfId="0" applyNumberFormat="1" applyFont="1"/>
    <xf numFmtId="0" fontId="41" fillId="0" borderId="0" xfId="0" applyFont="1"/>
    <xf numFmtId="8" fontId="6" fillId="0" borderId="0" xfId="0" applyNumberFormat="1" applyFont="1"/>
    <xf numFmtId="0" fontId="36" fillId="0" borderId="0" xfId="0" applyFont="1" applyFill="1" applyBorder="1"/>
    <xf numFmtId="37" fontId="37" fillId="0" borderId="0" xfId="43" applyFont="1" applyFill="1" applyBorder="1">
      <alignment horizontal="left" vertical="center" indent="1"/>
    </xf>
    <xf numFmtId="38" fontId="6" fillId="0" borderId="0" xfId="0" applyNumberFormat="1" applyFont="1" applyBorder="1" applyProtection="1">
      <protection locked="0"/>
    </xf>
    <xf numFmtId="38" fontId="8" fillId="24" borderId="8" xfId="46" applyNumberFormat="1" applyFont="1" applyBorder="1" applyProtection="1">
      <alignment horizontal="left" vertical="top" indent="1"/>
      <protection locked="0"/>
    </xf>
    <xf numFmtId="38" fontId="8" fillId="16" borderId="30" xfId="47" applyNumberFormat="1" applyFont="1" applyBorder="1" applyProtection="1">
      <alignment horizontal="left" vertical="center" indent="1"/>
      <protection locked="0"/>
    </xf>
    <xf numFmtId="38" fontId="6" fillId="29" borderId="26" xfId="0" applyNumberFormat="1" applyFont="1" applyFill="1" applyBorder="1" applyProtection="1">
      <protection locked="0"/>
    </xf>
    <xf numFmtId="38" fontId="7" fillId="0" borderId="26" xfId="0" applyNumberFormat="1" applyFont="1" applyBorder="1" applyProtection="1">
      <protection locked="0"/>
    </xf>
    <xf numFmtId="38" fontId="6" fillId="0" borderId="26" xfId="0" applyNumberFormat="1" applyFont="1" applyBorder="1" applyProtection="1">
      <protection locked="0"/>
    </xf>
    <xf numFmtId="38" fontId="6" fillId="16" borderId="31" xfId="61" applyNumberFormat="1" applyFont="1" applyBorder="1" applyProtection="1">
      <alignment horizontal="left" vertical="center" indent="2"/>
      <protection locked="0"/>
    </xf>
    <xf numFmtId="42" fontId="41" fillId="29" borderId="27" xfId="25" applyNumberFormat="1" applyFont="1" applyFill="1" applyBorder="1" applyProtection="1">
      <alignment vertical="center"/>
      <protection locked="0"/>
    </xf>
    <xf numFmtId="42" fontId="41" fillId="16" borderId="27" xfId="25" applyNumberFormat="1" applyFont="1" applyBorder="1" applyProtection="1">
      <alignment vertical="center"/>
      <protection locked="0"/>
    </xf>
    <xf numFmtId="38" fontId="6" fillId="16" borderId="32" xfId="61" applyNumberFormat="1" applyFont="1" applyBorder="1" applyProtection="1">
      <alignment horizontal="left" vertical="center" indent="2"/>
      <protection locked="0"/>
    </xf>
    <xf numFmtId="171" fontId="41" fillId="16" borderId="31" xfId="61" applyNumberFormat="1" applyFont="1" applyBorder="1" applyAlignment="1" applyProtection="1">
      <alignment horizontal="center" vertical="center"/>
      <protection locked="0"/>
    </xf>
    <xf numFmtId="42" fontId="8" fillId="30" borderId="28" xfId="45" applyNumberFormat="1" applyFont="1" applyFill="1" applyBorder="1" applyProtection="1">
      <alignment vertical="center"/>
    </xf>
    <xf numFmtId="42" fontId="8" fillId="27" borderId="28" xfId="45" applyNumberFormat="1" applyFont="1" applyFill="1" applyBorder="1" applyProtection="1">
      <alignment vertical="center"/>
    </xf>
    <xf numFmtId="42" fontId="8" fillId="27" borderId="29" xfId="45" applyNumberFormat="1" applyFont="1" applyFill="1" applyBorder="1" applyProtection="1">
      <alignment vertical="center"/>
    </xf>
    <xf numFmtId="171" fontId="41" fillId="16" borderId="31" xfId="61" applyNumberFormat="1" applyFont="1" applyBorder="1" applyAlignment="1" applyProtection="1">
      <alignment horizontal="center" vertical="center"/>
    </xf>
    <xf numFmtId="42" fontId="41" fillId="29" borderId="27" xfId="25" applyNumberFormat="1" applyFont="1" applyFill="1" applyBorder="1" applyProtection="1">
      <alignment vertical="center"/>
    </xf>
    <xf numFmtId="38" fontId="8" fillId="28" borderId="33" xfId="46" applyNumberFormat="1" applyFont="1" applyFill="1" applyBorder="1" applyProtection="1">
      <alignment horizontal="left" vertical="top" indent="1"/>
    </xf>
    <xf numFmtId="42" fontId="42" fillId="16" borderId="27" xfId="25" applyNumberFormat="1" applyFont="1" applyBorder="1" applyProtection="1">
      <alignment vertical="center"/>
    </xf>
    <xf numFmtId="42" fontId="42" fillId="16" borderId="27" xfId="25" applyNumberFormat="1" applyFont="1" applyBorder="1" applyAlignment="1" applyProtection="1">
      <alignment horizontal="center" vertical="center"/>
    </xf>
    <xf numFmtId="0" fontId="0" fillId="0" borderId="0" xfId="0" applyProtection="1">
      <protection locked="0"/>
    </xf>
    <xf numFmtId="0" fontId="0" fillId="0" borderId="0" xfId="0" applyBorder="1" applyProtection="1">
      <protection locked="0"/>
    </xf>
    <xf numFmtId="0" fontId="40" fillId="0" borderId="0" xfId="0" applyFont="1" applyBorder="1" applyAlignment="1" applyProtection="1">
      <alignment horizontal="center" vertical="center" wrapText="1"/>
      <protection locked="0"/>
    </xf>
    <xf numFmtId="0" fontId="1" fillId="0" borderId="0" xfId="0" applyFont="1" applyBorder="1" applyProtection="1">
      <protection locked="0"/>
    </xf>
    <xf numFmtId="0" fontId="39" fillId="0" borderId="0" xfId="0" applyFont="1" applyBorder="1" applyAlignment="1" applyProtection="1">
      <alignment horizontal="center"/>
      <protection locked="0"/>
    </xf>
    <xf numFmtId="44" fontId="39" fillId="0" borderId="0" xfId="0" applyNumberFormat="1" applyFont="1" applyFill="1" applyBorder="1" applyProtection="1">
      <protection locked="0"/>
    </xf>
    <xf numFmtId="0" fontId="41" fillId="0" borderId="0" xfId="0" applyFont="1" applyAlignment="1" applyProtection="1">
      <alignment horizontal="center"/>
      <protection locked="0"/>
    </xf>
    <xf numFmtId="44" fontId="41" fillId="0" borderId="0" xfId="0" applyNumberFormat="1" applyFont="1" applyProtection="1">
      <protection locked="0"/>
    </xf>
    <xf numFmtId="10" fontId="41" fillId="0" borderId="0" xfId="0" applyNumberFormat="1" applyFont="1" applyProtection="1">
      <protection locked="0"/>
    </xf>
    <xf numFmtId="0" fontId="41" fillId="0" borderId="0" xfId="0" applyFont="1" applyProtection="1">
      <protection locked="0"/>
    </xf>
    <xf numFmtId="42" fontId="42" fillId="29" borderId="27" xfId="25" applyNumberFormat="1" applyFont="1" applyFill="1" applyBorder="1" applyProtection="1">
      <alignment vertical="center"/>
    </xf>
    <xf numFmtId="0" fontId="0" fillId="0" borderId="0" xfId="0" applyProtection="1"/>
    <xf numFmtId="42" fontId="8" fillId="27" borderId="35" xfId="45" applyNumberFormat="1" applyFont="1" applyFill="1" applyBorder="1" applyProtection="1">
      <alignment vertical="center"/>
    </xf>
    <xf numFmtId="42" fontId="8" fillId="27" borderId="36" xfId="45" applyNumberFormat="1" applyFont="1" applyFill="1" applyBorder="1" applyProtection="1">
      <alignment vertical="center"/>
    </xf>
    <xf numFmtId="38" fontId="6" fillId="0" borderId="6" xfId="0" applyNumberFormat="1" applyFont="1" applyBorder="1" applyProtection="1">
      <protection locked="0"/>
    </xf>
    <xf numFmtId="38" fontId="6" fillId="29" borderId="6" xfId="25" applyNumberFormat="1" applyFont="1" applyFill="1" applyBorder="1" applyProtection="1">
      <alignment vertical="center"/>
      <protection locked="0"/>
    </xf>
    <xf numFmtId="38" fontId="6" fillId="16" borderId="6" xfId="25" applyNumberFormat="1" applyFont="1" applyBorder="1" applyProtection="1">
      <alignment vertical="center"/>
      <protection locked="0"/>
    </xf>
    <xf numFmtId="38" fontId="6" fillId="16" borderId="0" xfId="25" applyNumberFormat="1" applyFont="1" applyBorder="1" applyProtection="1">
      <alignment vertical="center"/>
    </xf>
    <xf numFmtId="38" fontId="8" fillId="16" borderId="37" xfId="47" applyNumberFormat="1" applyFont="1" applyBorder="1" applyProtection="1">
      <alignment horizontal="left" vertical="center" indent="1"/>
      <protection locked="0"/>
    </xf>
    <xf numFmtId="38" fontId="6" fillId="29" borderId="37" xfId="25" applyNumberFormat="1" applyFont="1" applyFill="1" applyBorder="1" applyProtection="1">
      <alignment vertical="center"/>
      <protection locked="0"/>
    </xf>
    <xf numFmtId="38" fontId="6" fillId="16" borderId="37" xfId="25" applyNumberFormat="1" applyFont="1" applyBorder="1" applyProtection="1">
      <alignment vertical="center"/>
      <protection locked="0"/>
    </xf>
    <xf numFmtId="38" fontId="6" fillId="16" borderId="37" xfId="25" applyNumberFormat="1" applyFont="1" applyBorder="1" applyProtection="1">
      <alignment vertical="center"/>
    </xf>
    <xf numFmtId="42" fontId="8" fillId="27" borderId="27" xfId="45" applyNumberFormat="1" applyFont="1" applyFill="1" applyBorder="1" applyProtection="1">
      <alignment vertical="center"/>
    </xf>
    <xf numFmtId="42" fontId="8" fillId="27" borderId="38" xfId="45" applyNumberFormat="1" applyFont="1" applyFill="1" applyBorder="1" applyProtection="1">
      <alignment vertical="center"/>
    </xf>
    <xf numFmtId="42" fontId="41" fillId="33" borderId="39" xfId="25" applyNumberFormat="1" applyFont="1" applyFill="1" applyBorder="1" applyProtection="1">
      <alignment vertical="center"/>
    </xf>
    <xf numFmtId="42" fontId="41" fillId="33" borderId="40" xfId="25" applyNumberFormat="1" applyFont="1" applyFill="1" applyBorder="1" applyProtection="1">
      <alignment vertical="center"/>
    </xf>
    <xf numFmtId="42" fontId="41" fillId="33" borderId="41" xfId="25" applyNumberFormat="1" applyFont="1" applyFill="1" applyBorder="1" applyProtection="1">
      <alignment vertical="center"/>
    </xf>
    <xf numFmtId="38" fontId="8" fillId="32" borderId="24" xfId="48" applyNumberFormat="1" applyFont="1" applyFill="1" applyBorder="1" applyProtection="1">
      <alignment horizontal="centerContinuous" vertical="top"/>
      <protection locked="0"/>
    </xf>
    <xf numFmtId="9" fontId="43" fillId="32" borderId="24" xfId="48" applyNumberFormat="1" applyFont="1" applyFill="1" applyBorder="1" applyProtection="1">
      <alignment horizontal="centerContinuous" vertical="top"/>
      <protection locked="0"/>
    </xf>
    <xf numFmtId="9" fontId="43" fillId="32" borderId="24" xfId="48" applyNumberFormat="1" applyFont="1" applyFill="1" applyBorder="1" applyAlignment="1" applyProtection="1">
      <alignment horizontal="center" vertical="top"/>
      <protection locked="0"/>
    </xf>
    <xf numFmtId="44" fontId="41" fillId="16" borderId="27" xfId="25" applyNumberFormat="1" applyFont="1" applyBorder="1" applyProtection="1">
      <alignment vertical="center"/>
      <protection locked="0"/>
    </xf>
    <xf numFmtId="38" fontId="6" fillId="0" borderId="34" xfId="0" applyNumberFormat="1" applyFont="1" applyBorder="1" applyProtection="1"/>
    <xf numFmtId="38" fontId="6" fillId="29" borderId="26" xfId="25" applyNumberFormat="1" applyFont="1" applyFill="1" applyBorder="1" applyProtection="1">
      <alignment vertical="center"/>
    </xf>
    <xf numFmtId="38" fontId="6" fillId="16" borderId="26" xfId="25" applyNumberFormat="1" applyFont="1" applyBorder="1" applyProtection="1">
      <alignment vertical="center"/>
    </xf>
    <xf numFmtId="38" fontId="6" fillId="0" borderId="32" xfId="0" applyNumberFormat="1" applyFont="1" applyBorder="1" applyProtection="1"/>
    <xf numFmtId="38" fontId="6" fillId="29" borderId="27" xfId="25" applyNumberFormat="1" applyFont="1" applyFill="1" applyBorder="1" applyProtection="1">
      <alignment vertical="center"/>
    </xf>
    <xf numFmtId="38" fontId="6" fillId="16" borderId="27" xfId="25" applyNumberFormat="1" applyFont="1" applyBorder="1" applyProtection="1">
      <alignment vertical="center"/>
    </xf>
    <xf numFmtId="42" fontId="43" fillId="30" borderId="28" xfId="45" applyNumberFormat="1" applyFont="1" applyFill="1" applyBorder="1" applyProtection="1">
      <alignment vertical="center"/>
    </xf>
    <xf numFmtId="0" fontId="0" fillId="0" borderId="0" xfId="0" applyBorder="1" applyProtection="1"/>
    <xf numFmtId="42" fontId="46" fillId="27" borderId="35" xfId="45" applyNumberFormat="1" applyFont="1" applyFill="1" applyBorder="1" applyProtection="1">
      <alignment vertical="center"/>
    </xf>
    <xf numFmtId="9" fontId="50" fillId="16" borderId="30" xfId="47" applyNumberFormat="1" applyFont="1" applyBorder="1" applyAlignment="1" applyProtection="1">
      <alignment horizontal="center" vertical="center"/>
    </xf>
    <xf numFmtId="0" fontId="1" fillId="0" borderId="48" xfId="0" applyFont="1" applyBorder="1" applyAlignment="1" applyProtection="1">
      <alignment horizontal="center"/>
      <protection hidden="1"/>
    </xf>
    <xf numFmtId="0" fontId="1" fillId="0" borderId="46" xfId="0" applyFont="1" applyBorder="1" applyProtection="1"/>
    <xf numFmtId="0" fontId="1" fillId="29" borderId="50" xfId="0" applyFont="1" applyFill="1" applyBorder="1" applyProtection="1"/>
    <xf numFmtId="171" fontId="57" fillId="0" borderId="19" xfId="77" applyNumberFormat="1" applyFont="1" applyBorder="1" applyAlignment="1" applyProtection="1">
      <alignment horizontal="center"/>
      <protection hidden="1"/>
    </xf>
    <xf numFmtId="173" fontId="1" fillId="0" borderId="46" xfId="0" applyNumberFormat="1" applyFont="1" applyBorder="1" applyProtection="1"/>
    <xf numFmtId="173" fontId="1" fillId="0" borderId="2" xfId="0" applyNumberFormat="1" applyFont="1" applyBorder="1" applyProtection="1"/>
    <xf numFmtId="0" fontId="1" fillId="0" borderId="50" xfId="0" applyFont="1" applyBorder="1" applyProtection="1"/>
    <xf numFmtId="173" fontId="56" fillId="0" borderId="2" xfId="0" applyNumberFormat="1" applyFont="1" applyBorder="1" applyProtection="1">
      <protection locked="0"/>
    </xf>
    <xf numFmtId="171" fontId="57" fillId="0" borderId="20" xfId="77" applyNumberFormat="1" applyFont="1" applyBorder="1" applyAlignment="1" applyProtection="1">
      <alignment horizontal="center"/>
      <protection hidden="1"/>
    </xf>
    <xf numFmtId="173" fontId="1" fillId="0" borderId="50" xfId="0" applyNumberFormat="1" applyFont="1" applyBorder="1" applyProtection="1"/>
    <xf numFmtId="0" fontId="1" fillId="0" borderId="51" xfId="0" applyFont="1" applyBorder="1" applyProtection="1"/>
    <xf numFmtId="173" fontId="56" fillId="0" borderId="21" xfId="0" applyNumberFormat="1" applyFont="1" applyBorder="1" applyProtection="1">
      <protection locked="0"/>
    </xf>
    <xf numFmtId="173" fontId="1" fillId="0" borderId="51" xfId="0" applyNumberFormat="1" applyFont="1" applyBorder="1" applyProtection="1"/>
    <xf numFmtId="0" fontId="1" fillId="0" borderId="48" xfId="0" applyFont="1" applyBorder="1" applyProtection="1"/>
    <xf numFmtId="0" fontId="1" fillId="29" borderId="51" xfId="0" applyFont="1" applyFill="1" applyBorder="1" applyProtection="1"/>
    <xf numFmtId="173" fontId="1" fillId="0" borderId="1" xfId="0" applyNumberFormat="1" applyFont="1" applyBorder="1" applyProtection="1"/>
    <xf numFmtId="171" fontId="57" fillId="0" borderId="47" xfId="77" applyNumberFormat="1" applyFont="1" applyBorder="1" applyAlignment="1" applyProtection="1">
      <alignment horizontal="center"/>
      <protection hidden="1"/>
    </xf>
    <xf numFmtId="173" fontId="1" fillId="0" borderId="48" xfId="0" applyNumberFormat="1" applyFont="1" applyBorder="1" applyProtection="1"/>
    <xf numFmtId="0" fontId="58" fillId="0" borderId="46" xfId="0" applyFont="1" applyBorder="1" applyAlignment="1" applyProtection="1">
      <alignment horizontal="center"/>
    </xf>
    <xf numFmtId="0" fontId="1" fillId="29" borderId="2" xfId="0" applyFont="1" applyFill="1" applyBorder="1" applyProtection="1"/>
    <xf numFmtId="0" fontId="1" fillId="29" borderId="46" xfId="0" applyFont="1" applyFill="1" applyBorder="1" applyProtection="1"/>
    <xf numFmtId="173" fontId="1" fillId="0" borderId="18" xfId="0" applyNumberFormat="1" applyFont="1" applyBorder="1" applyProtection="1"/>
    <xf numFmtId="173" fontId="1" fillId="0" borderId="21" xfId="0" applyNumberFormat="1" applyFont="1" applyBorder="1" applyProtection="1"/>
    <xf numFmtId="0" fontId="1" fillId="29" borderId="48" xfId="0" applyFont="1" applyFill="1" applyBorder="1" applyProtection="1"/>
    <xf numFmtId="0" fontId="1" fillId="0" borderId="0" xfId="0" applyFont="1" applyProtection="1"/>
    <xf numFmtId="173" fontId="1" fillId="0" borderId="0" xfId="0" applyNumberFormat="1" applyFont="1" applyProtection="1"/>
    <xf numFmtId="173" fontId="57" fillId="0" borderId="0" xfId="77" applyNumberFormat="1" applyFont="1" applyAlignment="1" applyProtection="1">
      <alignment horizontal="center"/>
      <protection hidden="1"/>
    </xf>
    <xf numFmtId="0" fontId="1" fillId="0" borderId="50" xfId="0" quotePrefix="1" applyFont="1" applyBorder="1" applyProtection="1"/>
    <xf numFmtId="0" fontId="1" fillId="0" borderId="48" xfId="0" quotePrefix="1" applyFont="1" applyBorder="1" applyProtection="1"/>
    <xf numFmtId="171" fontId="59" fillId="0" borderId="19" xfId="77" applyNumberFormat="1" applyFont="1" applyBorder="1" applyAlignment="1" applyProtection="1">
      <alignment horizontal="center"/>
      <protection hidden="1"/>
    </xf>
    <xf numFmtId="171" fontId="59" fillId="0" borderId="20" xfId="77" applyNumberFormat="1" applyFont="1" applyBorder="1" applyAlignment="1" applyProtection="1">
      <alignment horizontal="center"/>
      <protection hidden="1"/>
    </xf>
    <xf numFmtId="171" fontId="59" fillId="0" borderId="47" xfId="77" applyNumberFormat="1" applyFont="1" applyBorder="1" applyAlignment="1" applyProtection="1">
      <alignment horizontal="center"/>
      <protection hidden="1"/>
    </xf>
    <xf numFmtId="173" fontId="59" fillId="0" borderId="0" xfId="77" applyNumberFormat="1" applyFont="1" applyAlignment="1" applyProtection="1">
      <alignment horizontal="center"/>
      <protection hidden="1"/>
    </xf>
    <xf numFmtId="0" fontId="60" fillId="0" borderId="0" xfId="0" applyFont="1"/>
    <xf numFmtId="0" fontId="52" fillId="0" borderId="46" xfId="0" applyFont="1" applyBorder="1" applyProtection="1">
      <protection locked="0"/>
    </xf>
    <xf numFmtId="0" fontId="52" fillId="0" borderId="2" xfId="0" applyFont="1" applyBorder="1" applyProtection="1">
      <protection locked="0"/>
    </xf>
    <xf numFmtId="0" fontId="52" fillId="0" borderId="50" xfId="0" applyFont="1" applyBorder="1" applyProtection="1">
      <protection locked="0"/>
    </xf>
    <xf numFmtId="0" fontId="52" fillId="0" borderId="51" xfId="0" applyFont="1" applyBorder="1" applyProtection="1">
      <protection locked="0"/>
    </xf>
    <xf numFmtId="0" fontId="55" fillId="0" borderId="50" xfId="0" applyFont="1" applyBorder="1" applyProtection="1"/>
    <xf numFmtId="0" fontId="1" fillId="29" borderId="46" xfId="0" applyFont="1" applyFill="1" applyBorder="1" applyAlignment="1" applyProtection="1">
      <alignment horizontal="center"/>
      <protection hidden="1"/>
    </xf>
    <xf numFmtId="173" fontId="52" fillId="0" borderId="18" xfId="0" applyNumberFormat="1" applyFont="1" applyBorder="1" applyProtection="1">
      <protection locked="0"/>
    </xf>
    <xf numFmtId="173" fontId="52" fillId="0" borderId="2" xfId="0" applyNumberFormat="1" applyFont="1" applyBorder="1" applyProtection="1">
      <protection locked="0"/>
    </xf>
    <xf numFmtId="173" fontId="52" fillId="0" borderId="21" xfId="0" applyNumberFormat="1" applyFont="1" applyBorder="1" applyProtection="1">
      <protection locked="0"/>
    </xf>
    <xf numFmtId="49" fontId="1" fillId="0" borderId="50" xfId="0" quotePrefix="1" applyNumberFormat="1" applyFont="1" applyBorder="1" applyProtection="1"/>
    <xf numFmtId="173" fontId="0" fillId="0" borderId="0" xfId="0" applyNumberFormat="1"/>
    <xf numFmtId="171" fontId="59" fillId="0" borderId="47" xfId="77" applyNumberFormat="1" applyFont="1" applyBorder="1" applyAlignment="1" applyProtection="1">
      <alignment horizontal="center"/>
    </xf>
    <xf numFmtId="171" fontId="57" fillId="0" borderId="47" xfId="77" applyNumberFormat="1" applyFont="1" applyBorder="1" applyAlignment="1" applyProtection="1">
      <alignment horizontal="center"/>
    </xf>
    <xf numFmtId="171" fontId="59" fillId="0" borderId="20" xfId="77" applyNumberFormat="1" applyFont="1" applyBorder="1" applyAlignment="1" applyProtection="1">
      <alignment horizontal="center"/>
    </xf>
    <xf numFmtId="171" fontId="57" fillId="0" borderId="20" xfId="77" applyNumberFormat="1" applyFont="1" applyBorder="1" applyAlignment="1" applyProtection="1">
      <alignment horizontal="center"/>
    </xf>
    <xf numFmtId="173" fontId="0" fillId="0" borderId="0" xfId="0" applyNumberFormat="1" applyProtection="1"/>
    <xf numFmtId="0" fontId="60" fillId="0" borderId="0" xfId="0" applyFont="1" applyProtection="1"/>
    <xf numFmtId="0" fontId="54" fillId="0" borderId="54" xfId="0" quotePrefix="1" applyFont="1" applyBorder="1" applyProtection="1"/>
    <xf numFmtId="173" fontId="54" fillId="0" borderId="12" xfId="0" applyNumberFormat="1" applyFont="1" applyBorder="1" applyProtection="1"/>
    <xf numFmtId="0" fontId="60" fillId="0" borderId="12" xfId="0" applyFont="1" applyBorder="1" applyProtection="1"/>
    <xf numFmtId="0" fontId="0" fillId="0" borderId="12" xfId="0" applyBorder="1" applyProtection="1"/>
    <xf numFmtId="173" fontId="56" fillId="27" borderId="2" xfId="0" applyNumberFormat="1" applyFont="1" applyFill="1" applyBorder="1" applyProtection="1">
      <protection locked="0"/>
    </xf>
    <xf numFmtId="38" fontId="6" fillId="0" borderId="0" xfId="0" applyNumberFormat="1" applyFont="1" applyBorder="1" applyProtection="1"/>
    <xf numFmtId="38" fontId="6" fillId="16" borderId="24" xfId="0" applyNumberFormat="1" applyFont="1" applyFill="1" applyBorder="1" applyAlignment="1" applyProtection="1"/>
    <xf numFmtId="38" fontId="8" fillId="24" borderId="8" xfId="46" applyNumberFormat="1" applyFont="1" applyBorder="1" applyProtection="1">
      <alignment horizontal="left" vertical="top" indent="1"/>
    </xf>
    <xf numFmtId="38" fontId="8" fillId="16" borderId="30" xfId="47" applyNumberFormat="1" applyFont="1" applyBorder="1" applyProtection="1">
      <alignment horizontal="left" vertical="center" indent="1"/>
    </xf>
    <xf numFmtId="38" fontId="7" fillId="0" borderId="26" xfId="0" applyNumberFormat="1" applyFont="1" applyBorder="1" applyProtection="1"/>
    <xf numFmtId="38" fontId="6" fillId="0" borderId="26" xfId="0" applyNumberFormat="1" applyFont="1" applyBorder="1" applyProtection="1"/>
    <xf numFmtId="42" fontId="41" fillId="16" borderId="27" xfId="25" applyNumberFormat="1" applyFont="1" applyBorder="1" applyProtection="1">
      <alignment vertical="center"/>
    </xf>
    <xf numFmtId="38" fontId="6" fillId="0" borderId="6" xfId="0" applyNumberFormat="1" applyFont="1" applyBorder="1" applyProtection="1"/>
    <xf numFmtId="38" fontId="6" fillId="16" borderId="6" xfId="25" applyNumberFormat="1" applyFont="1" applyBorder="1" applyProtection="1">
      <alignment vertical="center"/>
    </xf>
    <xf numFmtId="38" fontId="8" fillId="16" borderId="37" xfId="47" applyNumberFormat="1" applyFont="1" applyBorder="1" applyProtection="1">
      <alignment horizontal="left" vertical="center" indent="1"/>
    </xf>
    <xf numFmtId="38" fontId="6" fillId="16" borderId="0" xfId="0" applyNumberFormat="1" applyFont="1" applyFill="1" applyBorder="1" applyProtection="1"/>
    <xf numFmtId="171" fontId="41" fillId="35" borderId="31" xfId="61" applyNumberFormat="1" applyFont="1" applyFill="1" applyBorder="1" applyAlignment="1" applyProtection="1">
      <alignment horizontal="center" vertical="center"/>
      <protection locked="0"/>
    </xf>
    <xf numFmtId="42" fontId="42" fillId="35" borderId="27" xfId="25" applyNumberFormat="1" applyFont="1" applyFill="1" applyBorder="1" applyProtection="1">
      <alignment vertical="center"/>
    </xf>
    <xf numFmtId="38" fontId="6" fillId="35" borderId="31" xfId="61" applyNumberFormat="1" applyFont="1" applyFill="1" applyBorder="1" applyProtection="1">
      <alignment horizontal="left" vertical="center" indent="2"/>
      <protection locked="0"/>
    </xf>
    <xf numFmtId="42" fontId="42" fillId="35" borderId="27" xfId="25" applyNumberFormat="1" applyFont="1" applyFill="1" applyBorder="1" applyProtection="1">
      <alignment vertical="center"/>
      <protection locked="0"/>
    </xf>
    <xf numFmtId="38" fontId="6" fillId="35" borderId="56" xfId="61" applyNumberFormat="1" applyFont="1" applyFill="1" applyBorder="1" applyProtection="1">
      <alignment horizontal="left" vertical="center" indent="2"/>
    </xf>
    <xf numFmtId="38" fontId="6" fillId="16" borderId="56" xfId="61" applyNumberFormat="1" applyFont="1" applyBorder="1" applyProtection="1">
      <alignment horizontal="left" vertical="center" indent="2"/>
    </xf>
    <xf numFmtId="38" fontId="42" fillId="16" borderId="56" xfId="61" applyNumberFormat="1" applyFont="1" applyBorder="1" applyProtection="1">
      <alignment horizontal="left" vertical="center" indent="2"/>
    </xf>
    <xf numFmtId="38" fontId="41" fillId="16" borderId="56" xfId="61" applyNumberFormat="1" applyFont="1" applyBorder="1" applyProtection="1">
      <alignment horizontal="left" vertical="center" indent="2"/>
    </xf>
    <xf numFmtId="38" fontId="6" fillId="0" borderId="57" xfId="0" applyNumberFormat="1" applyFont="1" applyBorder="1" applyProtection="1"/>
    <xf numFmtId="38" fontId="62" fillId="16" borderId="37" xfId="47" applyNumberFormat="1" applyFont="1" applyBorder="1" applyProtection="1">
      <alignment horizontal="left" vertical="center" indent="1"/>
    </xf>
    <xf numFmtId="38" fontId="62" fillId="16" borderId="30" xfId="47" applyNumberFormat="1" applyFont="1" applyBorder="1" applyProtection="1">
      <alignment horizontal="left" vertical="center" indent="1"/>
    </xf>
    <xf numFmtId="38" fontId="6" fillId="16" borderId="57" xfId="61" applyNumberFormat="1" applyFont="1" applyBorder="1" applyProtection="1">
      <alignment horizontal="left" vertical="center" indent="2"/>
    </xf>
    <xf numFmtId="171" fontId="41" fillId="35" borderId="56" xfId="61" applyNumberFormat="1" applyFont="1" applyFill="1" applyBorder="1" applyAlignment="1" applyProtection="1">
      <alignment horizontal="center" vertical="center"/>
    </xf>
    <xf numFmtId="171" fontId="41" fillId="16" borderId="56" xfId="61" applyNumberFormat="1" applyFont="1" applyBorder="1" applyAlignment="1" applyProtection="1">
      <alignment horizontal="center" vertical="center"/>
    </xf>
    <xf numFmtId="38" fontId="6" fillId="16" borderId="58" xfId="25" applyNumberFormat="1" applyFont="1" applyBorder="1" applyProtection="1">
      <alignment vertical="center"/>
    </xf>
    <xf numFmtId="42" fontId="8" fillId="27" borderId="59" xfId="45" applyNumberFormat="1" applyFont="1" applyFill="1" applyBorder="1" applyProtection="1">
      <alignment vertical="center"/>
    </xf>
    <xf numFmtId="38" fontId="6" fillId="16" borderId="35" xfId="25" applyNumberFormat="1" applyFont="1" applyBorder="1" applyProtection="1">
      <alignment vertical="center"/>
    </xf>
    <xf numFmtId="38" fontId="8" fillId="27" borderId="60" xfId="45" applyNumberFormat="1" applyFont="1" applyFill="1" applyBorder="1" applyProtection="1">
      <alignment vertical="center"/>
    </xf>
    <xf numFmtId="38" fontId="41" fillId="35" borderId="56" xfId="61" applyNumberFormat="1" applyFont="1" applyFill="1" applyBorder="1" applyProtection="1">
      <alignment horizontal="left" vertical="center" indent="2"/>
      <protection locked="0"/>
    </xf>
    <xf numFmtId="38" fontId="41" fillId="16" borderId="56" xfId="61" applyNumberFormat="1" applyFont="1" applyBorder="1" applyProtection="1">
      <alignment horizontal="left" vertical="center" indent="2"/>
      <protection locked="0"/>
    </xf>
    <xf numFmtId="38" fontId="41" fillId="16" borderId="57" xfId="61" applyNumberFormat="1" applyFont="1" applyBorder="1" applyProtection="1">
      <alignment horizontal="left" vertical="center" indent="2"/>
      <protection locked="0"/>
    </xf>
    <xf numFmtId="38" fontId="41" fillId="16" borderId="57" xfId="61" applyNumberFormat="1" applyFont="1" applyBorder="1" applyProtection="1">
      <alignment horizontal="left" vertical="center" indent="2"/>
    </xf>
    <xf numFmtId="38" fontId="8" fillId="27" borderId="61" xfId="45" applyNumberFormat="1" applyFont="1" applyFill="1" applyBorder="1" applyProtection="1">
      <alignment vertical="center"/>
    </xf>
    <xf numFmtId="37" fontId="37" fillId="36" borderId="21" xfId="43" applyFont="1" applyFill="1" applyBorder="1">
      <alignment horizontal="left" vertical="center" indent="1"/>
    </xf>
    <xf numFmtId="170" fontId="37" fillId="36" borderId="22" xfId="43" applyNumberFormat="1" applyFont="1" applyFill="1" applyBorder="1">
      <alignment horizontal="left" vertical="center" indent="1"/>
    </xf>
    <xf numFmtId="37" fontId="37" fillId="36" borderId="22" xfId="43" applyFont="1" applyFill="1" applyBorder="1">
      <alignment horizontal="left" vertical="center" indent="1"/>
    </xf>
    <xf numFmtId="173" fontId="1" fillId="31" borderId="22" xfId="0" applyNumberFormat="1" applyFont="1" applyFill="1" applyBorder="1" applyProtection="1"/>
    <xf numFmtId="173" fontId="59" fillId="31" borderId="22" xfId="77" applyNumberFormat="1" applyFont="1" applyFill="1" applyBorder="1" applyAlignment="1" applyProtection="1">
      <alignment horizontal="center"/>
      <protection hidden="1"/>
    </xf>
    <xf numFmtId="173" fontId="1" fillId="31" borderId="0" xfId="0" applyNumberFormat="1" applyFont="1" applyFill="1" applyBorder="1" applyProtection="1"/>
    <xf numFmtId="173" fontId="57" fillId="31" borderId="22" xfId="77" applyNumberFormat="1" applyFont="1" applyFill="1" applyBorder="1" applyAlignment="1" applyProtection="1">
      <alignment horizontal="center"/>
      <protection hidden="1"/>
    </xf>
    <xf numFmtId="0" fontId="6" fillId="0" borderId="0" xfId="0" applyFont="1" applyFill="1" applyProtection="1"/>
    <xf numFmtId="0" fontId="6" fillId="31" borderId="45" xfId="0" applyFont="1" applyFill="1" applyBorder="1" applyProtection="1">
      <protection hidden="1"/>
    </xf>
    <xf numFmtId="0" fontId="6" fillId="31" borderId="45" xfId="0" applyFont="1" applyFill="1" applyBorder="1" applyProtection="1"/>
    <xf numFmtId="0" fontId="6" fillId="31" borderId="52" xfId="0" applyFont="1" applyFill="1" applyBorder="1" applyProtection="1"/>
    <xf numFmtId="0" fontId="6" fillId="31" borderId="43" xfId="0" applyFont="1" applyFill="1" applyBorder="1" applyProtection="1"/>
    <xf numFmtId="0" fontId="0" fillId="31" borderId="20" xfId="0" applyFill="1" applyBorder="1"/>
    <xf numFmtId="0" fontId="0" fillId="31" borderId="0" xfId="0" applyFill="1" applyProtection="1"/>
    <xf numFmtId="0" fontId="6" fillId="31" borderId="8" xfId="0" applyFont="1" applyFill="1" applyBorder="1" applyProtection="1"/>
    <xf numFmtId="0" fontId="53" fillId="31" borderId="8" xfId="0" applyFont="1" applyFill="1" applyBorder="1" applyProtection="1"/>
    <xf numFmtId="0" fontId="6" fillId="31" borderId="53" xfId="0" applyFont="1" applyFill="1" applyBorder="1" applyProtection="1"/>
    <xf numFmtId="0" fontId="6" fillId="31" borderId="0" xfId="0" applyFont="1" applyFill="1" applyBorder="1" applyProtection="1"/>
    <xf numFmtId="0" fontId="0" fillId="31" borderId="0" xfId="0" applyFill="1" applyBorder="1" applyProtection="1"/>
    <xf numFmtId="0" fontId="0" fillId="31" borderId="49" xfId="0" applyFill="1" applyBorder="1" applyProtection="1"/>
    <xf numFmtId="0" fontId="0" fillId="31" borderId="8" xfId="0" applyFill="1" applyBorder="1"/>
    <xf numFmtId="0" fontId="0" fillId="31" borderId="8" xfId="0" applyFill="1" applyBorder="1" applyProtection="1"/>
    <xf numFmtId="0" fontId="60" fillId="31" borderId="8" xfId="0" applyFont="1" applyFill="1" applyBorder="1" applyProtection="1"/>
    <xf numFmtId="0" fontId="0" fillId="31" borderId="53" xfId="0" applyFill="1" applyBorder="1" applyProtection="1"/>
    <xf numFmtId="0" fontId="6" fillId="31" borderId="44" xfId="0" applyFont="1" applyFill="1" applyBorder="1" applyProtection="1"/>
    <xf numFmtId="0" fontId="6" fillId="31" borderId="49" xfId="0" applyFont="1" applyFill="1" applyBorder="1" applyProtection="1"/>
    <xf numFmtId="0" fontId="6" fillId="31" borderId="49" xfId="0" applyFont="1" applyFill="1" applyBorder="1" applyProtection="1">
      <protection hidden="1"/>
    </xf>
    <xf numFmtId="0" fontId="1" fillId="31" borderId="6" xfId="0" applyFont="1" applyFill="1" applyBorder="1" applyProtection="1"/>
    <xf numFmtId="0" fontId="1" fillId="31" borderId="0" xfId="0" applyFont="1" applyFill="1" applyBorder="1" applyProtection="1"/>
    <xf numFmtId="0" fontId="0" fillId="31" borderId="62" xfId="0" applyFill="1" applyBorder="1" applyProtection="1"/>
    <xf numFmtId="0" fontId="1" fillId="31" borderId="8" xfId="0" applyFont="1" applyFill="1" applyBorder="1" applyProtection="1"/>
    <xf numFmtId="0" fontId="1" fillId="31" borderId="2" xfId="0" applyFont="1" applyFill="1" applyBorder="1" applyProtection="1"/>
    <xf numFmtId="173" fontId="0" fillId="0" borderId="2" xfId="0" applyNumberFormat="1" applyBorder="1" applyProtection="1"/>
    <xf numFmtId="173" fontId="54" fillId="0" borderId="63" xfId="0" applyNumberFormat="1" applyFont="1" applyBorder="1" applyProtection="1"/>
    <xf numFmtId="37" fontId="37" fillId="36" borderId="21" xfId="43" applyFont="1" applyFill="1" applyBorder="1" applyProtection="1">
      <alignment horizontal="left" vertical="center" indent="1"/>
    </xf>
    <xf numFmtId="0" fontId="54" fillId="31" borderId="0" xfId="0" applyFont="1" applyFill="1" applyBorder="1" applyAlignment="1" applyProtection="1">
      <alignment horizontal="center"/>
      <protection hidden="1"/>
    </xf>
    <xf numFmtId="0" fontId="1" fillId="31" borderId="50" xfId="0" applyFont="1" applyFill="1" applyBorder="1" applyProtection="1"/>
    <xf numFmtId="173" fontId="1" fillId="31" borderId="8" xfId="0" applyNumberFormat="1" applyFont="1" applyFill="1" applyBorder="1" applyProtection="1"/>
    <xf numFmtId="173" fontId="59" fillId="31" borderId="8" xfId="77" applyNumberFormat="1" applyFont="1" applyFill="1" applyBorder="1" applyAlignment="1" applyProtection="1">
      <alignment horizontal="center"/>
      <protection hidden="1"/>
    </xf>
    <xf numFmtId="173" fontId="57" fillId="31" borderId="8" xfId="77" applyNumberFormat="1" applyFont="1" applyFill="1" applyBorder="1" applyAlignment="1" applyProtection="1">
      <alignment horizontal="center"/>
      <protection hidden="1"/>
    </xf>
    <xf numFmtId="173" fontId="1" fillId="31" borderId="6" xfId="0" applyNumberFormat="1" applyFont="1" applyFill="1" applyBorder="1" applyProtection="1"/>
    <xf numFmtId="173" fontId="59" fillId="31" borderId="6" xfId="77" applyNumberFormat="1" applyFont="1" applyFill="1" applyBorder="1" applyAlignment="1" applyProtection="1">
      <alignment horizontal="center"/>
      <protection hidden="1"/>
    </xf>
    <xf numFmtId="173" fontId="57" fillId="31" borderId="6" xfId="77" applyNumberFormat="1" applyFont="1" applyFill="1" applyBorder="1" applyAlignment="1" applyProtection="1">
      <alignment horizontal="center"/>
      <protection hidden="1"/>
    </xf>
    <xf numFmtId="49" fontId="1" fillId="0" borderId="48" xfId="0" quotePrefix="1" applyNumberFormat="1" applyFont="1" applyBorder="1" applyProtection="1"/>
    <xf numFmtId="9" fontId="59" fillId="31" borderId="0" xfId="77" applyFont="1" applyFill="1" applyBorder="1" applyAlignment="1" applyProtection="1">
      <alignment horizontal="center"/>
    </xf>
    <xf numFmtId="0" fontId="53" fillId="31" borderId="0" xfId="0" applyFont="1" applyFill="1" applyBorder="1" applyProtection="1"/>
    <xf numFmtId="173" fontId="0" fillId="0" borderId="1" xfId="0" applyNumberFormat="1" applyBorder="1" applyProtection="1"/>
    <xf numFmtId="0" fontId="60" fillId="0" borderId="13" xfId="0" applyFont="1" applyBorder="1" applyProtection="1"/>
    <xf numFmtId="173" fontId="0" fillId="0" borderId="13" xfId="0" applyNumberFormat="1" applyBorder="1" applyProtection="1"/>
    <xf numFmtId="0" fontId="0" fillId="0" borderId="13" xfId="0" applyBorder="1" applyProtection="1"/>
    <xf numFmtId="0" fontId="1" fillId="31" borderId="0" xfId="0" applyFont="1" applyFill="1" applyBorder="1" applyProtection="1">
      <protection hidden="1"/>
    </xf>
    <xf numFmtId="173" fontId="59" fillId="31" borderId="0" xfId="77" applyNumberFormat="1" applyFont="1" applyFill="1" applyBorder="1" applyAlignment="1" applyProtection="1">
      <alignment horizontal="center"/>
      <protection hidden="1"/>
    </xf>
    <xf numFmtId="173" fontId="57" fillId="31" borderId="0" xfId="77" applyNumberFormat="1" applyFont="1" applyFill="1" applyBorder="1" applyAlignment="1" applyProtection="1">
      <alignment horizontal="center"/>
      <protection hidden="1"/>
    </xf>
    <xf numFmtId="0" fontId="1" fillId="31" borderId="13" xfId="0" applyFont="1" applyFill="1" applyBorder="1" applyProtection="1"/>
    <xf numFmtId="0" fontId="0" fillId="31" borderId="55" xfId="0" applyFill="1" applyBorder="1" applyProtection="1"/>
    <xf numFmtId="173" fontId="1" fillId="31" borderId="0" xfId="0" applyNumberFormat="1" applyFont="1" applyFill="1" applyProtection="1"/>
    <xf numFmtId="170" fontId="37" fillId="36" borderId="22" xfId="43" applyNumberFormat="1" applyFont="1" applyFill="1" applyBorder="1" applyProtection="1">
      <alignment horizontal="left" vertical="center" indent="1"/>
    </xf>
    <xf numFmtId="37" fontId="37" fillId="36" borderId="22" xfId="43" applyFont="1" applyFill="1" applyBorder="1" applyProtection="1">
      <alignment horizontal="left" vertical="center" indent="1"/>
    </xf>
    <xf numFmtId="37" fontId="37" fillId="36" borderId="22" xfId="43" applyFont="1" applyFill="1" applyBorder="1" applyProtection="1">
      <alignment horizontal="left" vertical="center" indent="1"/>
      <protection locked="0"/>
    </xf>
    <xf numFmtId="37" fontId="37" fillId="36" borderId="23" xfId="43" applyFont="1" applyFill="1" applyBorder="1" applyProtection="1">
      <alignment horizontal="left" vertical="center" indent="1"/>
      <protection locked="0"/>
    </xf>
    <xf numFmtId="37" fontId="37" fillId="36" borderId="73" xfId="43" applyFont="1" applyFill="1" applyBorder="1">
      <alignment horizontal="left" vertical="center" indent="1"/>
    </xf>
    <xf numFmtId="38" fontId="6" fillId="16" borderId="74" xfId="0" applyNumberFormat="1" applyFont="1" applyFill="1" applyBorder="1" applyAlignment="1" applyProtection="1"/>
    <xf numFmtId="9" fontId="8" fillId="32" borderId="74" xfId="48" applyNumberFormat="1" applyFont="1" applyFill="1" applyBorder="1" applyProtection="1">
      <alignment horizontal="centerContinuous" vertical="top"/>
    </xf>
    <xf numFmtId="38" fontId="6" fillId="0" borderId="76" xfId="0" applyNumberFormat="1" applyFont="1" applyBorder="1" applyProtection="1"/>
    <xf numFmtId="171" fontId="48" fillId="0" borderId="77" xfId="0" applyNumberFormat="1" applyFont="1" applyBorder="1" applyAlignment="1" applyProtection="1">
      <alignment horizontal="center"/>
    </xf>
    <xf numFmtId="171" fontId="48" fillId="0" borderId="78" xfId="0" applyNumberFormat="1" applyFont="1" applyBorder="1" applyAlignment="1" applyProtection="1">
      <alignment horizontal="center"/>
    </xf>
    <xf numFmtId="171" fontId="49" fillId="0" borderId="79" xfId="0" applyNumberFormat="1" applyFont="1" applyBorder="1" applyAlignment="1" applyProtection="1">
      <alignment horizontal="center"/>
    </xf>
    <xf numFmtId="171" fontId="48" fillId="0" borderId="80" xfId="0" applyNumberFormat="1" applyFont="1" applyBorder="1" applyAlignment="1" applyProtection="1">
      <alignment horizontal="center"/>
    </xf>
    <xf numFmtId="171" fontId="48" fillId="0" borderId="81" xfId="0" applyNumberFormat="1" applyFont="1" applyBorder="1" applyAlignment="1" applyProtection="1">
      <alignment horizontal="center"/>
    </xf>
    <xf numFmtId="171" fontId="49" fillId="0" borderId="82" xfId="0" applyNumberFormat="1" applyFont="1" applyBorder="1" applyAlignment="1" applyProtection="1">
      <alignment horizontal="center"/>
    </xf>
    <xf numFmtId="38" fontId="6" fillId="0" borderId="83" xfId="25" applyNumberFormat="1" applyFont="1" applyFill="1" applyBorder="1" applyProtection="1">
      <alignment vertical="center"/>
      <protection locked="0"/>
    </xf>
    <xf numFmtId="42" fontId="8" fillId="0" borderId="70" xfId="45" applyNumberFormat="1" applyFont="1" applyFill="1" applyBorder="1" applyProtection="1">
      <alignment vertical="center"/>
      <protection locked="0"/>
    </xf>
    <xf numFmtId="38" fontId="6" fillId="0" borderId="70" xfId="25" applyNumberFormat="1" applyFont="1" applyFill="1" applyBorder="1" applyProtection="1">
      <alignment vertical="center"/>
      <protection locked="0"/>
    </xf>
    <xf numFmtId="38" fontId="8" fillId="28" borderId="84" xfId="46" applyNumberFormat="1" applyFont="1" applyFill="1" applyBorder="1" applyProtection="1">
      <alignment horizontal="left" vertical="top" indent="1"/>
    </xf>
    <xf numFmtId="38" fontId="8" fillId="28" borderId="85" xfId="46" applyNumberFormat="1" applyFont="1" applyFill="1" applyBorder="1" applyProtection="1">
      <alignment horizontal="left" vertical="top" indent="1"/>
    </xf>
    <xf numFmtId="42" fontId="8" fillId="30" borderId="86" xfId="45" applyNumberFormat="1" applyFont="1" applyFill="1" applyBorder="1" applyProtection="1">
      <alignment vertical="center"/>
    </xf>
    <xf numFmtId="42" fontId="8" fillId="27" borderId="86" xfId="45" applyNumberFormat="1" applyFont="1" applyFill="1" applyBorder="1" applyProtection="1">
      <alignment vertical="center"/>
    </xf>
    <xf numFmtId="42" fontId="8" fillId="27" borderId="87" xfId="45" applyNumberFormat="1" applyFont="1" applyFill="1" applyBorder="1" applyProtection="1">
      <alignment vertical="center"/>
    </xf>
    <xf numFmtId="0" fontId="0" fillId="36" borderId="70" xfId="0" applyFill="1" applyBorder="1"/>
    <xf numFmtId="0" fontId="0" fillId="0" borderId="70" xfId="0" applyBorder="1"/>
    <xf numFmtId="0" fontId="0" fillId="0" borderId="88" xfId="0" applyBorder="1"/>
    <xf numFmtId="0" fontId="0" fillId="0" borderId="91" xfId="0" applyBorder="1"/>
    <xf numFmtId="38" fontId="8" fillId="28" borderId="92" xfId="46" applyNumberFormat="1" applyFont="1" applyFill="1" applyBorder="1" applyProtection="1">
      <alignment horizontal="left" vertical="top" indent="1"/>
    </xf>
    <xf numFmtId="0" fontId="0" fillId="0" borderId="90" xfId="0" applyBorder="1"/>
    <xf numFmtId="0" fontId="0" fillId="36" borderId="93" xfId="0" applyFill="1" applyBorder="1"/>
    <xf numFmtId="37" fontId="37" fillId="36" borderId="23" xfId="43" applyFont="1" applyFill="1" applyBorder="1" applyProtection="1">
      <alignment horizontal="left" vertical="center" indent="1"/>
    </xf>
    <xf numFmtId="171" fontId="48" fillId="0" borderId="94" xfId="0" applyNumberFormat="1" applyFont="1" applyBorder="1" applyAlignment="1" applyProtection="1">
      <alignment horizontal="center"/>
    </xf>
    <xf numFmtId="171" fontId="48" fillId="0" borderId="95" xfId="0" applyNumberFormat="1" applyFont="1" applyBorder="1" applyAlignment="1" applyProtection="1">
      <alignment horizontal="center"/>
    </xf>
    <xf numFmtId="171" fontId="48" fillId="0" borderId="96" xfId="0" applyNumberFormat="1" applyFont="1" applyBorder="1" applyAlignment="1" applyProtection="1">
      <alignment horizontal="center"/>
    </xf>
    <xf numFmtId="171" fontId="48" fillId="0" borderId="97" xfId="0" applyNumberFormat="1" applyFont="1" applyBorder="1" applyAlignment="1" applyProtection="1">
      <alignment horizontal="center"/>
    </xf>
    <xf numFmtId="9" fontId="43" fillId="32" borderId="68" xfId="48" applyNumberFormat="1" applyFont="1" applyFill="1" applyBorder="1" applyProtection="1">
      <alignment horizontal="centerContinuous" vertical="top"/>
      <protection locked="0"/>
    </xf>
    <xf numFmtId="38" fontId="8" fillId="28" borderId="98" xfId="46" applyNumberFormat="1" applyFont="1" applyFill="1" applyBorder="1" applyProtection="1">
      <alignment horizontal="left" vertical="top" indent="1"/>
    </xf>
    <xf numFmtId="42" fontId="8" fillId="27" borderId="99" xfId="45" applyNumberFormat="1" applyFont="1" applyFill="1" applyBorder="1" applyProtection="1">
      <alignment vertical="center"/>
    </xf>
    <xf numFmtId="42" fontId="8" fillId="27" borderId="100" xfId="45" applyNumberFormat="1" applyFont="1" applyFill="1" applyBorder="1" applyProtection="1">
      <alignment vertical="center"/>
    </xf>
    <xf numFmtId="171" fontId="48" fillId="0" borderId="101" xfId="0" applyNumberFormat="1" applyFont="1" applyBorder="1" applyAlignment="1" applyProtection="1">
      <alignment horizontal="center"/>
    </xf>
    <xf numFmtId="38" fontId="6" fillId="16" borderId="102" xfId="25" applyNumberFormat="1" applyFont="1" applyBorder="1" applyProtection="1">
      <alignment vertical="center"/>
    </xf>
    <xf numFmtId="38" fontId="6" fillId="0" borderId="83" xfId="25" applyNumberFormat="1" applyFont="1" applyFill="1" applyBorder="1" applyProtection="1">
      <alignment vertical="center"/>
    </xf>
    <xf numFmtId="42" fontId="8" fillId="0" borderId="70" xfId="45" applyNumberFormat="1" applyFont="1" applyFill="1" applyBorder="1" applyProtection="1">
      <alignment vertical="center"/>
    </xf>
    <xf numFmtId="38" fontId="6" fillId="0" borderId="70" xfId="25" applyNumberFormat="1" applyFont="1" applyFill="1" applyBorder="1" applyProtection="1">
      <alignment vertical="center"/>
    </xf>
    <xf numFmtId="42" fontId="8" fillId="27" borderId="104" xfId="45" applyNumberFormat="1" applyFont="1" applyFill="1" applyBorder="1" applyProtection="1">
      <alignment vertical="center"/>
    </xf>
    <xf numFmtId="42" fontId="8" fillId="27" borderId="105" xfId="45" applyNumberFormat="1" applyFont="1" applyFill="1" applyBorder="1" applyProtection="1">
      <alignment vertical="center"/>
    </xf>
    <xf numFmtId="0" fontId="0" fillId="0" borderId="103" xfId="0" applyBorder="1"/>
    <xf numFmtId="38" fontId="6" fillId="16" borderId="103" xfId="0" applyNumberFormat="1" applyFont="1" applyFill="1" applyBorder="1" applyProtection="1"/>
    <xf numFmtId="38" fontId="8" fillId="16" borderId="70" xfId="47" applyNumberFormat="1" applyFont="1" applyBorder="1" applyProtection="1">
      <alignment horizontal="left" vertical="center" indent="1"/>
    </xf>
    <xf numFmtId="38" fontId="6" fillId="16" borderId="70" xfId="61" applyNumberFormat="1" applyFont="1" applyBorder="1" applyProtection="1">
      <alignment horizontal="left" vertical="center" indent="2"/>
    </xf>
    <xf numFmtId="38" fontId="6" fillId="16" borderId="91" xfId="61" applyNumberFormat="1" applyFont="1" applyBorder="1" applyProtection="1">
      <alignment horizontal="left" vertical="center" indent="2"/>
    </xf>
    <xf numFmtId="38" fontId="8" fillId="28" borderId="107" xfId="46" applyNumberFormat="1" applyFont="1" applyFill="1" applyBorder="1" applyProtection="1">
      <alignment horizontal="left" vertical="top" indent="1"/>
    </xf>
    <xf numFmtId="38" fontId="42" fillId="16" borderId="91" xfId="61" applyNumberFormat="1" applyFont="1" applyBorder="1" applyProtection="1">
      <alignment horizontal="left" vertical="center" indent="2"/>
    </xf>
    <xf numFmtId="38" fontId="41" fillId="16" borderId="91" xfId="61" applyNumberFormat="1" applyFont="1" applyBorder="1" applyProtection="1">
      <alignment horizontal="left" vertical="center" indent="2"/>
    </xf>
    <xf numFmtId="38" fontId="41" fillId="16" borderId="89" xfId="61" applyNumberFormat="1" applyFont="1" applyBorder="1" applyProtection="1">
      <alignment horizontal="left" vertical="center" indent="2"/>
    </xf>
    <xf numFmtId="38" fontId="8" fillId="28" borderId="106" xfId="46" applyNumberFormat="1" applyFont="1" applyFill="1" applyBorder="1" applyProtection="1">
      <alignment horizontal="left" vertical="top" indent="1"/>
    </xf>
    <xf numFmtId="0" fontId="39" fillId="0" borderId="0" xfId="0" applyFont="1" applyAlignment="1" applyProtection="1">
      <alignment horizontal="center" vertical="center"/>
      <protection locked="0"/>
    </xf>
    <xf numFmtId="0" fontId="39" fillId="0" borderId="0" xfId="0" applyNumberFormat="1" applyFont="1" applyBorder="1" applyAlignment="1" applyProtection="1">
      <alignment horizontal="left" vertical="center"/>
      <protection locked="0"/>
    </xf>
    <xf numFmtId="0" fontId="39" fillId="0" borderId="0" xfId="0" applyNumberFormat="1" applyFont="1" applyAlignment="1" applyProtection="1">
      <alignment horizontal="left" vertical="center"/>
      <protection locked="0"/>
    </xf>
    <xf numFmtId="0" fontId="55" fillId="0" borderId="0" xfId="0" applyFont="1" applyBorder="1" applyAlignment="1" applyProtection="1">
      <alignment horizontal="center"/>
      <protection locked="0"/>
    </xf>
    <xf numFmtId="0" fontId="39" fillId="0" borderId="0" xfId="0" applyFont="1" applyBorder="1" applyAlignment="1" applyProtection="1">
      <alignment horizontal="center" vertical="center"/>
      <protection locked="0"/>
    </xf>
    <xf numFmtId="42" fontId="55" fillId="0" borderId="0" xfId="0" applyNumberFormat="1" applyFont="1" applyBorder="1" applyAlignment="1" applyProtection="1">
      <alignment horizontal="center" vertical="center"/>
      <protection locked="0"/>
    </xf>
    <xf numFmtId="0" fontId="39" fillId="0" borderId="108" xfId="0" applyFont="1" applyBorder="1" applyAlignment="1" applyProtection="1">
      <alignment horizontal="center" vertical="center"/>
      <protection locked="0"/>
    </xf>
    <xf numFmtId="42" fontId="55" fillId="0" borderId="109" xfId="0" applyNumberFormat="1" applyFont="1" applyBorder="1" applyAlignment="1" applyProtection="1">
      <alignment horizontal="center" vertical="center"/>
      <protection locked="0"/>
    </xf>
    <xf numFmtId="44" fontId="65" fillId="0" borderId="0" xfId="0" applyNumberFormat="1" applyFont="1" applyBorder="1" applyProtection="1">
      <protection locked="0"/>
    </xf>
    <xf numFmtId="0" fontId="64" fillId="0" borderId="0" xfId="0" applyFont="1" applyBorder="1" applyProtection="1">
      <protection locked="0"/>
    </xf>
    <xf numFmtId="0" fontId="64" fillId="0" borderId="0" xfId="0" applyFont="1" applyBorder="1" applyAlignment="1" applyProtection="1">
      <alignment vertical="center"/>
      <protection locked="0"/>
    </xf>
    <xf numFmtId="0" fontId="64" fillId="0" borderId="0" xfId="0" applyFont="1" applyProtection="1">
      <protection locked="0"/>
    </xf>
    <xf numFmtId="0" fontId="1" fillId="0" borderId="0" xfId="0" applyFont="1" applyProtection="1">
      <protection locked="0"/>
    </xf>
    <xf numFmtId="0" fontId="1" fillId="0" borderId="0" xfId="0" applyFont="1" applyAlignment="1" applyProtection="1">
      <alignment vertical="center"/>
      <protection locked="0"/>
    </xf>
    <xf numFmtId="44" fontId="39" fillId="0" borderId="110" xfId="78" applyFont="1" applyBorder="1" applyProtection="1">
      <protection locked="0"/>
    </xf>
    <xf numFmtId="0" fontId="55" fillId="0" borderId="0" xfId="0" applyNumberFormat="1" applyFont="1" applyBorder="1" applyAlignment="1" applyProtection="1">
      <alignment horizontal="center" vertical="center"/>
      <protection locked="0"/>
    </xf>
    <xf numFmtId="0" fontId="1" fillId="0" borderId="55" xfId="0" applyFont="1" applyBorder="1" applyAlignment="1" applyProtection="1">
      <alignment vertical="center"/>
      <protection locked="0"/>
    </xf>
    <xf numFmtId="0" fontId="1" fillId="0" borderId="12" xfId="0" applyFont="1" applyBorder="1" applyAlignment="1" applyProtection="1">
      <alignment horizontal="center" vertical="center"/>
      <protection locked="0"/>
    </xf>
    <xf numFmtId="42" fontId="1" fillId="0" borderId="12" xfId="0" applyNumberFormat="1" applyFont="1" applyBorder="1" applyAlignment="1" applyProtection="1">
      <alignment vertical="center"/>
      <protection locked="0"/>
    </xf>
    <xf numFmtId="42" fontId="1" fillId="0" borderId="111" xfId="0" applyNumberFormat="1" applyFont="1" applyBorder="1" applyAlignment="1" applyProtection="1">
      <alignment vertical="center"/>
      <protection locked="0"/>
    </xf>
    <xf numFmtId="0" fontId="39" fillId="0" borderId="12" xfId="0" applyFont="1" applyBorder="1" applyAlignment="1" applyProtection="1">
      <alignment horizontal="center" vertical="center"/>
      <protection locked="0"/>
    </xf>
    <xf numFmtId="3" fontId="1" fillId="0" borderId="12" xfId="0" applyNumberFormat="1" applyFont="1" applyBorder="1" applyAlignment="1" applyProtection="1">
      <alignment horizontal="center" vertical="center"/>
      <protection locked="0"/>
    </xf>
    <xf numFmtId="0" fontId="6" fillId="0" borderId="0" xfId="0" applyFont="1" applyAlignment="1">
      <alignment horizontal="center" vertical="center"/>
    </xf>
    <xf numFmtId="0" fontId="38" fillId="38" borderId="18" xfId="0" applyFont="1" applyFill="1" applyBorder="1" applyAlignment="1">
      <alignment horizontal="left"/>
    </xf>
    <xf numFmtId="0" fontId="38" fillId="38" borderId="55" xfId="0" applyFont="1" applyFill="1" applyBorder="1" applyAlignment="1">
      <alignment horizontal="left"/>
    </xf>
    <xf numFmtId="0" fontId="38" fillId="38" borderId="2" xfId="0" applyFont="1" applyFill="1" applyBorder="1" applyAlignment="1">
      <alignment horizontal="left"/>
    </xf>
    <xf numFmtId="0" fontId="38" fillId="38" borderId="0" xfId="0" applyFont="1" applyFill="1" applyBorder="1" applyAlignment="1">
      <alignment horizontal="left"/>
    </xf>
    <xf numFmtId="0" fontId="0" fillId="38" borderId="64" xfId="0" applyFill="1" applyBorder="1" applyAlignment="1">
      <alignment horizontal="center"/>
    </xf>
    <xf numFmtId="0" fontId="0" fillId="38" borderId="44" xfId="0" applyFill="1" applyBorder="1" applyAlignment="1">
      <alignment horizontal="center"/>
    </xf>
    <xf numFmtId="0" fontId="0" fillId="38" borderId="0" xfId="0" applyFill="1" applyBorder="1" applyAlignment="1">
      <alignment horizontal="center"/>
    </xf>
    <xf numFmtId="0" fontId="0" fillId="38" borderId="49" xfId="0" applyFill="1" applyBorder="1" applyAlignment="1">
      <alignment horizontal="center"/>
    </xf>
    <xf numFmtId="0" fontId="1" fillId="0" borderId="1" xfId="0" applyFont="1" applyBorder="1" applyAlignment="1" applyProtection="1">
      <alignment horizontal="center"/>
      <protection hidden="1"/>
    </xf>
    <xf numFmtId="0" fontId="1" fillId="0" borderId="47" xfId="0" applyFont="1" applyBorder="1" applyAlignment="1" applyProtection="1">
      <alignment horizontal="center"/>
      <protection hidden="1"/>
    </xf>
    <xf numFmtId="0" fontId="52" fillId="0" borderId="1" xfId="0" applyNumberFormat="1" applyFont="1" applyBorder="1" applyAlignment="1" applyProtection="1">
      <alignment horizontal="center"/>
      <protection locked="0" hidden="1"/>
    </xf>
    <xf numFmtId="0" fontId="52" fillId="0" borderId="47" xfId="0" applyNumberFormat="1" applyFont="1" applyBorder="1" applyAlignment="1" applyProtection="1">
      <alignment horizontal="center"/>
      <protection locked="0" hidden="1"/>
    </xf>
    <xf numFmtId="0" fontId="1" fillId="0" borderId="1" xfId="0" applyNumberFormat="1" applyFont="1" applyBorder="1" applyAlignment="1" applyProtection="1">
      <alignment horizontal="center"/>
      <protection hidden="1"/>
    </xf>
    <xf numFmtId="0" fontId="1" fillId="0" borderId="47" xfId="0" applyNumberFormat="1" applyFont="1" applyBorder="1" applyAlignment="1" applyProtection="1">
      <alignment horizontal="center"/>
      <protection hidden="1"/>
    </xf>
    <xf numFmtId="0" fontId="0" fillId="38" borderId="43" xfId="0" applyFill="1" applyBorder="1" applyAlignment="1">
      <alignment horizontal="center"/>
    </xf>
    <xf numFmtId="0" fontId="0" fillId="38" borderId="45" xfId="0" applyFill="1" applyBorder="1" applyAlignment="1">
      <alignment horizontal="center"/>
    </xf>
    <xf numFmtId="0" fontId="38" fillId="38" borderId="64" xfId="0" applyFont="1" applyFill="1" applyBorder="1" applyAlignment="1" applyProtection="1">
      <alignment horizontal="left"/>
    </xf>
    <xf numFmtId="0" fontId="38" fillId="38" borderId="0" xfId="0" applyFont="1" applyFill="1" applyBorder="1" applyAlignment="1" applyProtection="1">
      <alignment horizontal="left"/>
    </xf>
    <xf numFmtId="0" fontId="0" fillId="38" borderId="22" xfId="0" applyFill="1" applyBorder="1" applyAlignment="1">
      <alignment horizontal="center"/>
    </xf>
    <xf numFmtId="0" fontId="36" fillId="38" borderId="64" xfId="0" applyFont="1" applyFill="1" applyBorder="1" applyAlignment="1" applyProtection="1">
      <alignment horizontal="right" wrapText="1"/>
      <protection hidden="1"/>
    </xf>
    <xf numFmtId="0" fontId="36" fillId="38" borderId="22" xfId="0" applyFont="1" applyFill="1" applyBorder="1" applyAlignment="1" applyProtection="1">
      <alignment horizontal="right" wrapText="1"/>
      <protection hidden="1"/>
    </xf>
    <xf numFmtId="1" fontId="63" fillId="38" borderId="64" xfId="77" applyNumberFormat="1" applyFont="1" applyFill="1" applyBorder="1" applyAlignment="1" applyProtection="1">
      <alignment horizontal="center"/>
      <protection hidden="1"/>
    </xf>
    <xf numFmtId="1" fontId="63" fillId="38" borderId="22" xfId="77" applyNumberFormat="1" applyFont="1" applyFill="1" applyBorder="1" applyAlignment="1" applyProtection="1">
      <alignment horizontal="center"/>
      <protection hidden="1"/>
    </xf>
    <xf numFmtId="0" fontId="1" fillId="0" borderId="0" xfId="0" applyFont="1" applyBorder="1" applyAlignment="1" applyProtection="1">
      <alignment horizontal="center" vertical="center" wrapText="1"/>
      <protection locked="0"/>
    </xf>
    <xf numFmtId="0" fontId="38" fillId="38" borderId="18" xfId="0" applyFont="1" applyFill="1" applyBorder="1" applyAlignment="1" applyProtection="1">
      <alignment horizontal="left"/>
    </xf>
    <xf numFmtId="0" fontId="38" fillId="38" borderId="55" xfId="0" applyFont="1" applyFill="1" applyBorder="1" applyAlignment="1" applyProtection="1">
      <alignment horizontal="left"/>
    </xf>
    <xf numFmtId="0" fontId="38" fillId="38" borderId="19" xfId="0" applyFont="1" applyFill="1" applyBorder="1" applyAlignment="1" applyProtection="1">
      <alignment horizontal="left"/>
    </xf>
    <xf numFmtId="0" fontId="38" fillId="38" borderId="2" xfId="0" applyFont="1" applyFill="1" applyBorder="1" applyAlignment="1" applyProtection="1">
      <alignment horizontal="left"/>
    </xf>
    <xf numFmtId="0" fontId="38" fillId="38" borderId="20" xfId="0" applyFont="1" applyFill="1" applyBorder="1" applyAlignment="1" applyProtection="1">
      <alignment horizontal="left"/>
    </xf>
    <xf numFmtId="17" fontId="65" fillId="0" borderId="0" xfId="0" applyNumberFormat="1" applyFont="1" applyBorder="1" applyAlignment="1" applyProtection="1">
      <alignment horizontal="center" vertical="center"/>
      <protection locked="0"/>
    </xf>
    <xf numFmtId="17" fontId="65" fillId="0" borderId="109" xfId="0" applyNumberFormat="1" applyFont="1" applyBorder="1" applyAlignment="1" applyProtection="1">
      <alignment horizontal="center" vertical="center"/>
      <protection locked="0"/>
    </xf>
    <xf numFmtId="17" fontId="64" fillId="0" borderId="108" xfId="0" applyNumberFormat="1" applyFont="1" applyBorder="1" applyAlignment="1" applyProtection="1">
      <alignment horizontal="center" vertical="center"/>
      <protection locked="0"/>
    </xf>
    <xf numFmtId="17" fontId="64" fillId="0" borderId="109" xfId="0" applyNumberFormat="1" applyFont="1" applyBorder="1" applyAlignment="1" applyProtection="1">
      <alignment horizontal="center" vertical="center"/>
      <protection locked="0"/>
    </xf>
    <xf numFmtId="0" fontId="64" fillId="0" borderId="108" xfId="0" applyFont="1" applyBorder="1" applyAlignment="1" applyProtection="1">
      <alignment horizontal="center" vertical="center"/>
      <protection locked="0"/>
    </xf>
    <xf numFmtId="0" fontId="64" fillId="0" borderId="0" xfId="0" applyFont="1" applyBorder="1" applyAlignment="1" applyProtection="1">
      <alignment horizontal="center" vertical="center"/>
      <protection locked="0"/>
    </xf>
    <xf numFmtId="38" fontId="10" fillId="0" borderId="0" xfId="53" applyNumberFormat="1" applyFont="1" applyAlignment="1" applyProtection="1">
      <alignment horizontal="center" vertical="center"/>
    </xf>
    <xf numFmtId="38" fontId="10" fillId="0" borderId="0" xfId="53" applyNumberFormat="1" applyAlignment="1" applyProtection="1">
      <alignment horizontal="center" vertical="center"/>
    </xf>
    <xf numFmtId="172" fontId="43" fillId="16" borderId="24" xfId="48" applyNumberFormat="1" applyFont="1" applyFill="1" applyBorder="1" applyAlignment="1" applyProtection="1">
      <alignment horizontal="center" vertical="center" wrapText="1"/>
      <protection locked="0"/>
    </xf>
    <xf numFmtId="172" fontId="43" fillId="16" borderId="25" xfId="48" applyNumberFormat="1" applyFont="1" applyFill="1" applyBorder="1" applyAlignment="1" applyProtection="1">
      <alignment horizontal="center" vertical="center" wrapText="1"/>
      <protection locked="0"/>
    </xf>
    <xf numFmtId="172" fontId="8" fillId="16" borderId="24" xfId="48" applyNumberFormat="1" applyFont="1" applyFill="1" applyBorder="1" applyAlignment="1" applyProtection="1">
      <alignment horizontal="center" vertical="center" wrapText="1"/>
    </xf>
    <xf numFmtId="172" fontId="8" fillId="16" borderId="25" xfId="48" applyNumberFormat="1" applyFont="1" applyFill="1" applyBorder="1" applyAlignment="1" applyProtection="1">
      <alignment horizontal="center" vertical="center" wrapText="1"/>
    </xf>
    <xf numFmtId="38" fontId="8" fillId="29" borderId="24" xfId="48" applyNumberFormat="1" applyFont="1" applyFill="1" applyBorder="1" applyAlignment="1" applyProtection="1">
      <alignment horizontal="center" vertical="center" wrapText="1"/>
    </xf>
    <xf numFmtId="38" fontId="8" fillId="29" borderId="25" xfId="48" applyNumberFormat="1" applyFont="1" applyFill="1" applyBorder="1" applyAlignment="1" applyProtection="1">
      <alignment horizontal="center" vertical="center" wrapText="1"/>
    </xf>
    <xf numFmtId="0" fontId="36" fillId="38" borderId="69" xfId="0" applyFont="1" applyFill="1" applyBorder="1" applyAlignment="1">
      <alignment horizontal="center"/>
    </xf>
    <xf numFmtId="0" fontId="36" fillId="38" borderId="71" xfId="0" applyFont="1" applyFill="1" applyBorder="1" applyAlignment="1">
      <alignment horizontal="center"/>
    </xf>
    <xf numFmtId="0" fontId="36" fillId="38" borderId="0" xfId="0" applyFont="1" applyFill="1" applyBorder="1" applyAlignment="1">
      <alignment horizontal="center"/>
    </xf>
    <xf numFmtId="0" fontId="36" fillId="38" borderId="72" xfId="0" applyFont="1" applyFill="1" applyBorder="1" applyAlignment="1">
      <alignment horizontal="center"/>
    </xf>
    <xf numFmtId="0" fontId="36" fillId="37" borderId="67" xfId="0" applyFont="1" applyFill="1" applyBorder="1" applyAlignment="1">
      <alignment horizontal="center" vertical="center" wrapText="1"/>
    </xf>
    <xf numFmtId="0" fontId="36" fillId="37" borderId="65" xfId="0" applyFont="1" applyFill="1" applyBorder="1" applyAlignment="1">
      <alignment horizontal="center" vertical="center" wrapText="1"/>
    </xf>
    <xf numFmtId="42" fontId="47" fillId="37" borderId="67" xfId="0" applyNumberFormat="1" applyFont="1" applyFill="1" applyBorder="1" applyAlignment="1" applyProtection="1">
      <alignment horizontal="center" vertical="center"/>
      <protection locked="0"/>
    </xf>
    <xf numFmtId="42" fontId="47" fillId="37" borderId="66" xfId="0" applyNumberFormat="1" applyFont="1" applyFill="1" applyBorder="1" applyAlignment="1" applyProtection="1">
      <alignment horizontal="center" vertical="center"/>
      <protection locked="0"/>
    </xf>
    <xf numFmtId="0" fontId="61" fillId="35" borderId="89" xfId="0" applyFont="1" applyFill="1" applyBorder="1" applyAlignment="1">
      <alignment horizontal="center" vertical="center" wrapText="1"/>
    </xf>
    <xf numFmtId="0" fontId="61" fillId="35" borderId="70" xfId="0" applyFont="1" applyFill="1" applyBorder="1" applyAlignment="1">
      <alignment horizontal="center" vertical="center" wrapText="1"/>
    </xf>
    <xf numFmtId="0" fontId="61" fillId="35" borderId="90" xfId="0" applyFont="1" applyFill="1" applyBorder="1" applyAlignment="1">
      <alignment horizontal="center" vertical="center" wrapText="1"/>
    </xf>
    <xf numFmtId="38" fontId="8" fillId="16" borderId="74" xfId="48" applyNumberFormat="1" applyFont="1" applyFill="1" applyBorder="1" applyAlignment="1" applyProtection="1">
      <alignment horizontal="center" vertical="center"/>
    </xf>
    <xf numFmtId="38" fontId="8" fillId="16" borderId="75" xfId="48" applyNumberFormat="1" applyFont="1" applyFill="1" applyBorder="1" applyAlignment="1" applyProtection="1">
      <alignment horizontal="center" vertical="center"/>
    </xf>
    <xf numFmtId="38" fontId="8" fillId="34" borderId="6" xfId="46" applyNumberFormat="1" applyFont="1" applyFill="1" applyBorder="1" applyAlignment="1" applyProtection="1">
      <alignment horizontal="right" vertical="top"/>
    </xf>
    <xf numFmtId="38" fontId="8" fillId="34" borderId="42" xfId="46" applyNumberFormat="1" applyFont="1" applyFill="1" applyBorder="1" applyAlignment="1" applyProtection="1">
      <alignment horizontal="right" vertical="top"/>
    </xf>
    <xf numFmtId="0" fontId="38" fillId="38" borderId="68" xfId="0" applyFont="1" applyFill="1" applyBorder="1" applyAlignment="1">
      <alignment horizontal="left"/>
    </xf>
    <xf numFmtId="0" fontId="38" fillId="38" borderId="69" xfId="0" applyFont="1" applyFill="1" applyBorder="1" applyAlignment="1">
      <alignment horizontal="left"/>
    </xf>
    <xf numFmtId="0" fontId="38" fillId="38" borderId="70" xfId="0" applyFont="1" applyFill="1" applyBorder="1" applyAlignment="1">
      <alignment horizontal="left"/>
    </xf>
    <xf numFmtId="37" fontId="37" fillId="36" borderId="2" xfId="43" applyFont="1" applyFill="1" applyBorder="1" applyAlignment="1" applyProtection="1">
      <alignment horizontal="center" vertical="center"/>
    </xf>
    <xf numFmtId="37" fontId="37" fillId="36" borderId="0" xfId="43" applyFont="1" applyFill="1" applyBorder="1" applyAlignment="1" applyProtection="1">
      <alignment horizontal="center" vertical="center"/>
    </xf>
    <xf numFmtId="172" fontId="46" fillId="16" borderId="24" xfId="48" applyNumberFormat="1" applyFont="1" applyFill="1" applyBorder="1" applyAlignment="1" applyProtection="1">
      <alignment horizontal="center" vertical="center" wrapText="1"/>
    </xf>
    <xf numFmtId="172" fontId="46" fillId="16" borderId="25" xfId="48" applyNumberFormat="1" applyFont="1" applyFill="1" applyBorder="1" applyAlignment="1" applyProtection="1">
      <alignment horizontal="center" vertical="center" wrapText="1"/>
    </xf>
    <xf numFmtId="14" fontId="37" fillId="36" borderId="22" xfId="43" applyNumberFormat="1" applyFont="1" applyFill="1" applyBorder="1" applyAlignment="1">
      <alignment horizontal="left" vertical="center"/>
    </xf>
    <xf numFmtId="0" fontId="36" fillId="37" borderId="69" xfId="0" applyFont="1" applyFill="1" applyBorder="1" applyAlignment="1">
      <alignment horizontal="center" vertical="center" wrapText="1"/>
    </xf>
    <xf numFmtId="9" fontId="47" fillId="37" borderId="69" xfId="0" applyNumberFormat="1" applyFont="1" applyFill="1" applyBorder="1" applyAlignment="1" applyProtection="1">
      <alignment horizontal="center" vertical="center"/>
      <protection locked="0"/>
    </xf>
    <xf numFmtId="9" fontId="47" fillId="37" borderId="65" xfId="0" applyNumberFormat="1" applyFont="1" applyFill="1" applyBorder="1" applyAlignment="1" applyProtection="1">
      <alignment horizontal="center" vertical="center"/>
      <protection locked="0"/>
    </xf>
  </cellXfs>
  <cellStyles count="7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xr:uid="{00000000-0005-0000-0000-000018000000}"/>
    <cellStyle name="Bad" xfId="26" builtinId="27" customBuiltin="1"/>
    <cellStyle name="Blank" xfId="27" xr:uid="{00000000-0005-0000-0000-00001A000000}"/>
    <cellStyle name="Body text" xfId="28" xr:uid="{00000000-0005-0000-0000-00001B000000}"/>
    <cellStyle name="Calculation" xfId="29" builtinId="22" customBuiltin="1"/>
    <cellStyle name="Check Cell" xfId="30" builtinId="23" customBuiltin="1"/>
    <cellStyle name="Comma0" xfId="31" xr:uid="{00000000-0005-0000-0000-00001E000000}"/>
    <cellStyle name="Currency" xfId="78" builtinId="4"/>
    <cellStyle name="Currency0" xfId="32" xr:uid="{00000000-0005-0000-0000-000020000000}"/>
    <cellStyle name="DarkBlueOutline" xfId="33" xr:uid="{00000000-0005-0000-0000-000021000000}"/>
    <cellStyle name="DarkBlueOutlineYellow" xfId="34" xr:uid="{00000000-0005-0000-0000-000022000000}"/>
    <cellStyle name="Date" xfId="35" xr:uid="{00000000-0005-0000-0000-000023000000}"/>
    <cellStyle name="Dezimal [0]_Compiling Utility Macros" xfId="36" xr:uid="{00000000-0005-0000-0000-000024000000}"/>
    <cellStyle name="Dezimal_Compiling Utility Macros" xfId="37" xr:uid="{00000000-0005-0000-0000-000025000000}"/>
    <cellStyle name="Explanatory Text" xfId="38" builtinId="53" customBuiltin="1"/>
    <cellStyle name="Fixed" xfId="39" xr:uid="{00000000-0005-0000-0000-000027000000}"/>
    <cellStyle name="Good" xfId="40" builtinId="26" customBuiltin="1"/>
    <cellStyle name="GRAY" xfId="41" xr:uid="{00000000-0005-0000-0000-000029000000}"/>
    <cellStyle name="Gross Margin" xfId="42" xr:uid="{00000000-0005-0000-0000-00002A000000}"/>
    <cellStyle name="header" xfId="43" xr:uid="{00000000-0005-0000-0000-00002B000000}"/>
    <cellStyle name="Header Total" xfId="44" xr:uid="{00000000-0005-0000-0000-00002C000000}"/>
    <cellStyle name="Header Total_Cash Flow Forecast, 12 Months" xfId="45" xr:uid="{00000000-0005-0000-0000-00002D000000}"/>
    <cellStyle name="Header1" xfId="46" xr:uid="{00000000-0005-0000-0000-00002E000000}"/>
    <cellStyle name="Header2" xfId="47" xr:uid="{00000000-0005-0000-0000-00002F000000}"/>
    <cellStyle name="Header3" xfId="48" xr:uid="{00000000-0005-0000-0000-000030000000}"/>
    <cellStyle name="Heading 1" xfId="49" builtinId="16" customBuiltin="1"/>
    <cellStyle name="Heading 2" xfId="50" builtinId="17" customBuiltin="1"/>
    <cellStyle name="Heading 3" xfId="51" builtinId="18" customBuiltin="1"/>
    <cellStyle name="Heading 4" xfId="52" builtinId="19" customBuiltin="1"/>
    <cellStyle name="Hyperlink" xfId="53" builtinId="8"/>
    <cellStyle name="Input" xfId="54" builtinId="20" customBuiltin="1"/>
    <cellStyle name="Level 2 Total" xfId="55" xr:uid="{00000000-0005-0000-0000-000037000000}"/>
    <cellStyle name="Linked Cell" xfId="56" builtinId="24" customBuiltin="1"/>
    <cellStyle name="Major Total" xfId="57" xr:uid="{00000000-0005-0000-0000-000039000000}"/>
    <cellStyle name="Neutral" xfId="58" builtinId="28" customBuiltin="1"/>
    <cellStyle name="NonPrint_TemTitle" xfId="59" xr:uid="{00000000-0005-0000-0000-00003B000000}"/>
    <cellStyle name="Normal" xfId="0" builtinId="0"/>
    <cellStyle name="Normal 2" xfId="60" xr:uid="{00000000-0005-0000-0000-00003D000000}"/>
    <cellStyle name="Normal 2_Cash Flow Forecast, 12 Months" xfId="61" xr:uid="{00000000-0005-0000-0000-00003E000000}"/>
    <cellStyle name="NormalRed" xfId="62" xr:uid="{00000000-0005-0000-0000-00003F000000}"/>
    <cellStyle name="Note" xfId="63" builtinId="10" customBuiltin="1"/>
    <cellStyle name="Output" xfId="64" builtinId="21" customBuiltin="1"/>
    <cellStyle name="Percent" xfId="77" builtinId="5"/>
    <cellStyle name="Percent.0" xfId="65" xr:uid="{00000000-0005-0000-0000-000043000000}"/>
    <cellStyle name="Percent.00" xfId="66" xr:uid="{00000000-0005-0000-0000-000044000000}"/>
    <cellStyle name="RED POSTED" xfId="67" xr:uid="{00000000-0005-0000-0000-000045000000}"/>
    <cellStyle name="Standard_Anpassen der Amortisation" xfId="68" xr:uid="{00000000-0005-0000-0000-000046000000}"/>
    <cellStyle name="Text_simple" xfId="69" xr:uid="{00000000-0005-0000-0000-000047000000}"/>
    <cellStyle name="Title" xfId="70" builtinId="15" customBuiltin="1"/>
    <cellStyle name="TmsRmn10BlueItalic" xfId="71" xr:uid="{00000000-0005-0000-0000-000049000000}"/>
    <cellStyle name="TmsRmn10Bold" xfId="72" xr:uid="{00000000-0005-0000-0000-00004A000000}"/>
    <cellStyle name="Total" xfId="73" builtinId="25" customBuiltin="1"/>
    <cellStyle name="Währung [0]_Compiling Utility Macros" xfId="74" xr:uid="{00000000-0005-0000-0000-00004C000000}"/>
    <cellStyle name="Währung_Compiling Utility Macros" xfId="75" xr:uid="{00000000-0005-0000-0000-00004D000000}"/>
    <cellStyle name="Warning Text" xfId="76" builtinId="11" customBuiltin="1"/>
  </cellStyles>
  <dxfs count="17">
    <dxf>
      <fill>
        <patternFill>
          <bgColor rgb="FFFFFF00"/>
        </patternFill>
      </fill>
    </dxf>
    <dxf>
      <font>
        <color theme="0"/>
      </font>
    </dxf>
    <dxf>
      <fill>
        <patternFill>
          <bgColor rgb="FFFFFF00"/>
        </patternFill>
      </fill>
    </dxf>
    <dxf>
      <font>
        <color theme="0"/>
      </font>
    </dxf>
    <dxf>
      <fill>
        <patternFill>
          <bgColor rgb="FFFFFF00"/>
        </patternFill>
      </fill>
    </dxf>
    <dxf>
      <font>
        <color theme="0"/>
      </font>
    </dxf>
    <dxf>
      <fill>
        <patternFill>
          <bgColor rgb="FFFFFF00"/>
        </patternFill>
      </fill>
    </dxf>
    <dxf>
      <font>
        <color theme="0"/>
      </font>
    </dxf>
    <dxf>
      <fill>
        <patternFill>
          <bgColor theme="9" tint="0.79998168889431442"/>
        </patternFill>
      </fill>
    </dxf>
    <dxf>
      <fill>
        <patternFill>
          <bgColor rgb="FFFFFF00"/>
        </patternFill>
      </fill>
    </dxf>
    <dxf>
      <fill>
        <patternFill>
          <bgColor rgb="FFFFFF00"/>
        </patternFill>
      </fill>
    </dxf>
    <dxf>
      <font>
        <color theme="0"/>
      </font>
    </dxf>
    <dxf>
      <font>
        <color rgb="FFC00000"/>
      </font>
      <fill>
        <patternFill>
          <bgColor theme="9" tint="0.79998168889431442"/>
        </patternFill>
      </fill>
    </dxf>
    <dxf>
      <font>
        <color theme="9" tint="-0.499984740745262"/>
      </font>
    </dxf>
    <dxf>
      <fill>
        <patternFill>
          <bgColor theme="9" tint="0.79998168889431442"/>
        </patternFill>
      </fill>
    </dxf>
    <dxf>
      <font>
        <color theme="9" tint="-0.499984740745262"/>
      </font>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SALES AND EXPENSES</a:t>
            </a:r>
          </a:p>
        </c:rich>
      </c:tx>
      <c:layout>
        <c:manualLayout>
          <c:xMode val="edge"/>
          <c:yMode val="edge"/>
          <c:x val="0.39832261132042873"/>
          <c:y val="2.5518334898508105E-2"/>
        </c:manualLayout>
      </c:layout>
      <c:overlay val="0"/>
    </c:title>
    <c:autoTitleDeleted val="0"/>
    <c:plotArea>
      <c:layout/>
      <c:barChart>
        <c:barDir val="col"/>
        <c:grouping val="clustered"/>
        <c:varyColors val="0"/>
        <c:ser>
          <c:idx val="0"/>
          <c:order val="0"/>
          <c:tx>
            <c:v>Sales</c:v>
          </c:tx>
          <c:spPr>
            <a:gradFill flip="none" rotWithShape="1">
              <a:gsLst>
                <a:gs pos="0">
                  <a:srgbClr val="DDEBCF"/>
                </a:gs>
                <a:gs pos="50000">
                  <a:srgbClr val="9CB86E"/>
                </a:gs>
                <a:gs pos="100000">
                  <a:srgbClr val="156B13"/>
                </a:gs>
              </a:gsLst>
              <a:path path="circle">
                <a:fillToRect l="100000" t="100000"/>
              </a:path>
              <a:tileRect r="-100000" b="-100000"/>
            </a:gradFill>
          </c:spPr>
          <c:invertIfNegative val="0"/>
          <c:cat>
            <c:strRef>
              <c:f>'Cash Flow Forecast - Year 1'!$E$6:$P$7</c:f>
              <c:strCache>
                <c:ptCount val="12"/>
                <c:pt idx="0">
                  <c:v>May-22</c:v>
                </c:pt>
                <c:pt idx="1">
                  <c:v>May-22</c:v>
                </c:pt>
                <c:pt idx="2">
                  <c:v>Jun-22</c:v>
                </c:pt>
                <c:pt idx="3">
                  <c:v>Jul-22</c:v>
                </c:pt>
                <c:pt idx="4">
                  <c:v>Aug-22</c:v>
                </c:pt>
                <c:pt idx="5">
                  <c:v>Sep-22</c:v>
                </c:pt>
                <c:pt idx="6">
                  <c:v>Oct-22</c:v>
                </c:pt>
                <c:pt idx="7">
                  <c:v>Nov-22</c:v>
                </c:pt>
                <c:pt idx="8">
                  <c:v>Dec-22</c:v>
                </c:pt>
                <c:pt idx="9">
                  <c:v>Jan-23</c:v>
                </c:pt>
                <c:pt idx="10">
                  <c:v>Feb-23</c:v>
                </c:pt>
                <c:pt idx="11">
                  <c:v>Mar-23</c:v>
                </c:pt>
              </c:strCache>
            </c:strRef>
          </c:cat>
          <c:val>
            <c:numRef>
              <c:f>'Cash Flow Forecast - Year 1'!$E$16:$P$16</c:f>
              <c:numCache>
                <c:formatCode>_("$"* #,##0_);_("$"* \(#,##0\);_("$"* "-"_);_(@_)</c:formatCode>
                <c:ptCount val="12"/>
                <c:pt idx="0">
                  <c:v>20000</c:v>
                </c:pt>
                <c:pt idx="1">
                  <c:v>20000</c:v>
                </c:pt>
                <c:pt idx="2">
                  <c:v>20000</c:v>
                </c:pt>
                <c:pt idx="3">
                  <c:v>30000</c:v>
                </c:pt>
                <c:pt idx="4">
                  <c:v>25000</c:v>
                </c:pt>
                <c:pt idx="5">
                  <c:v>22500</c:v>
                </c:pt>
                <c:pt idx="6">
                  <c:v>20000</c:v>
                </c:pt>
                <c:pt idx="7">
                  <c:v>20000</c:v>
                </c:pt>
                <c:pt idx="8">
                  <c:v>17500.000000000004</c:v>
                </c:pt>
                <c:pt idx="9">
                  <c:v>15000</c:v>
                </c:pt>
                <c:pt idx="10">
                  <c:v>20000</c:v>
                </c:pt>
                <c:pt idx="11">
                  <c:v>20000</c:v>
                </c:pt>
              </c:numCache>
            </c:numRef>
          </c:val>
          <c:extLst>
            <c:ext xmlns:c16="http://schemas.microsoft.com/office/drawing/2014/chart" uri="{C3380CC4-5D6E-409C-BE32-E72D297353CC}">
              <c16:uniqueId val="{00000000-F293-430C-AE78-4D57BC452114}"/>
            </c:ext>
          </c:extLst>
        </c:ser>
        <c:ser>
          <c:idx val="1"/>
          <c:order val="1"/>
          <c:tx>
            <c:v>Expenses</c:v>
          </c:tx>
          <c:invertIfNegative val="0"/>
          <c:cat>
            <c:strRef>
              <c:f>'Cash Flow Forecast - Year 1'!$E$6:$P$7</c:f>
              <c:strCache>
                <c:ptCount val="12"/>
                <c:pt idx="0">
                  <c:v>May-22</c:v>
                </c:pt>
                <c:pt idx="1">
                  <c:v>May-22</c:v>
                </c:pt>
                <c:pt idx="2">
                  <c:v>Jun-22</c:v>
                </c:pt>
                <c:pt idx="3">
                  <c:v>Jul-22</c:v>
                </c:pt>
                <c:pt idx="4">
                  <c:v>Aug-22</c:v>
                </c:pt>
                <c:pt idx="5">
                  <c:v>Sep-22</c:v>
                </c:pt>
                <c:pt idx="6">
                  <c:v>Oct-22</c:v>
                </c:pt>
                <c:pt idx="7">
                  <c:v>Nov-22</c:v>
                </c:pt>
                <c:pt idx="8">
                  <c:v>Dec-22</c:v>
                </c:pt>
                <c:pt idx="9">
                  <c:v>Jan-23</c:v>
                </c:pt>
                <c:pt idx="10">
                  <c:v>Feb-23</c:v>
                </c:pt>
                <c:pt idx="11">
                  <c:v>Mar-23</c:v>
                </c:pt>
              </c:strCache>
            </c:strRef>
          </c:cat>
          <c:val>
            <c:numRef>
              <c:f>'Cash Flow Forecast - Year 1'!$E$44:$P$44</c:f>
              <c:numCache>
                <c:formatCode>_("$"* #,##0_);_("$"* \(#,##0\);_("$"* "-"_);_(@_)</c:formatCode>
                <c:ptCount val="12"/>
                <c:pt idx="0">
                  <c:v>17235.599999999999</c:v>
                </c:pt>
                <c:pt idx="1">
                  <c:v>17235.599999999999</c:v>
                </c:pt>
                <c:pt idx="2">
                  <c:v>18235.599999999999</c:v>
                </c:pt>
                <c:pt idx="3">
                  <c:v>24890.6</c:v>
                </c:pt>
                <c:pt idx="4">
                  <c:v>21313.1</c:v>
                </c:pt>
                <c:pt idx="5">
                  <c:v>19274.349999999999</c:v>
                </c:pt>
                <c:pt idx="6">
                  <c:v>17235.599999999999</c:v>
                </c:pt>
                <c:pt idx="7">
                  <c:v>17235.599999999999</c:v>
                </c:pt>
                <c:pt idx="8">
                  <c:v>16196.85</c:v>
                </c:pt>
                <c:pt idx="9">
                  <c:v>14658.1</c:v>
                </c:pt>
                <c:pt idx="10">
                  <c:v>17235.599999999999</c:v>
                </c:pt>
                <c:pt idx="11">
                  <c:v>17235.599999999999</c:v>
                </c:pt>
              </c:numCache>
            </c:numRef>
          </c:val>
          <c:extLst>
            <c:ext xmlns:c16="http://schemas.microsoft.com/office/drawing/2014/chart" uri="{C3380CC4-5D6E-409C-BE32-E72D297353CC}">
              <c16:uniqueId val="{00000001-F293-430C-AE78-4D57BC452114}"/>
            </c:ext>
          </c:extLst>
        </c:ser>
        <c:dLbls>
          <c:showLegendKey val="0"/>
          <c:showVal val="0"/>
          <c:showCatName val="0"/>
          <c:showSerName val="0"/>
          <c:showPercent val="0"/>
          <c:showBubbleSize val="0"/>
        </c:dLbls>
        <c:gapWidth val="150"/>
        <c:axId val="44321408"/>
        <c:axId val="44327296"/>
      </c:barChart>
      <c:catAx>
        <c:axId val="44321408"/>
        <c:scaling>
          <c:orientation val="minMax"/>
        </c:scaling>
        <c:delete val="0"/>
        <c:axPos val="b"/>
        <c:numFmt formatCode="_(&quot;$&quot;* #,##0.00_);_(&quot;$&quot;* \(#,##0.00\);_(&quot;$&quot;* &quot;-&quot;??_);_(@_)" sourceLinked="0"/>
        <c:majorTickMark val="none"/>
        <c:minorTickMark val="none"/>
        <c:tickLblPos val="nextTo"/>
        <c:crossAx val="44327296"/>
        <c:crosses val="autoZero"/>
        <c:auto val="0"/>
        <c:lblAlgn val="ctr"/>
        <c:lblOffset val="100"/>
        <c:tickLblSkip val="1"/>
        <c:noMultiLvlLbl val="1"/>
      </c:catAx>
      <c:valAx>
        <c:axId val="44327296"/>
        <c:scaling>
          <c:orientation val="minMax"/>
        </c:scaling>
        <c:delete val="0"/>
        <c:axPos val="l"/>
        <c:majorGridlines/>
        <c:numFmt formatCode="_(&quot;$&quot;* #,##0_);_(&quot;$&quot;* \(#,##0\);_(&quot;$&quot;* &quot;-&quot;_);_(@_)" sourceLinked="1"/>
        <c:majorTickMark val="none"/>
        <c:minorTickMark val="none"/>
        <c:tickLblPos val="nextTo"/>
        <c:crossAx val="44321408"/>
        <c:crosses val="autoZero"/>
        <c:crossBetween val="between"/>
      </c:valAx>
    </c:plotArea>
    <c:legend>
      <c:legendPos val="r"/>
      <c:overlay val="0"/>
      <c:txPr>
        <a:bodyPr/>
        <a:lstStyle/>
        <a:p>
          <a:pPr>
            <a:defRPr sz="1200" baseline="0"/>
          </a:pPr>
          <a:endParaRPr lang="en-US"/>
        </a:p>
      </c:txPr>
    </c:legend>
    <c:plotVisOnly val="1"/>
    <c:dispBlanksAs val="gap"/>
    <c:showDLblsOverMax val="0"/>
  </c:chart>
  <c:spPr>
    <a:gradFill>
      <a:gsLst>
        <a:gs pos="0">
          <a:srgbClr val="FFEFD1"/>
        </a:gs>
        <a:gs pos="64999">
          <a:srgbClr val="F0EBD5"/>
        </a:gs>
        <a:gs pos="100000">
          <a:srgbClr val="D1C39F"/>
        </a:gs>
      </a:gsLst>
      <a:lin ang="5400000" scaled="0"/>
    </a:grad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BREAKDOWN OF EXPENSES</a:t>
            </a:r>
          </a:p>
        </c:rich>
      </c:tx>
      <c:layout>
        <c:manualLayout>
          <c:xMode val="edge"/>
          <c:yMode val="edge"/>
          <c:x val="0.22587731328104535"/>
          <c:y val="5.5671537926235233E-3"/>
        </c:manualLayout>
      </c:layout>
      <c:overlay val="0"/>
    </c:title>
    <c:autoTitleDeleted val="0"/>
    <c:plotArea>
      <c:layout>
        <c:manualLayout>
          <c:layoutTarget val="inner"/>
          <c:xMode val="edge"/>
          <c:yMode val="edge"/>
          <c:x val="0.33180907181122921"/>
          <c:y val="6.3925618477106219E-2"/>
          <c:w val="0.60702980620573133"/>
          <c:h val="0.84566126035358269"/>
        </c:manualLayout>
      </c:layout>
      <c:barChart>
        <c:barDir val="bar"/>
        <c:grouping val="clustered"/>
        <c:varyColors val="0"/>
        <c:ser>
          <c:idx val="0"/>
          <c:order val="0"/>
          <c:spPr>
            <a:solidFill>
              <a:schemeClr val="accent2"/>
            </a:solidFill>
          </c:spPr>
          <c:invertIfNegative val="0"/>
          <c:dLbls>
            <c:dLbl>
              <c:idx val="2"/>
              <c:layout>
                <c:manualLayout>
                  <c:x val="2.1870553852000418E-3"/>
                  <c:y val="3.0474687532533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00-4BCE-B408-BD271247538F}"/>
                </c:ext>
              </c:extLst>
            </c:dLbl>
            <c:spPr>
              <a:no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'Cash Flow Forecast - Year 1'!$B$19:$B$43</c:f>
              <c:strCache>
                <c:ptCount val="25"/>
                <c:pt idx="0">
                  <c:v>Product 1</c:v>
                </c:pt>
                <c:pt idx="1">
                  <c:v>Product 2</c:v>
                </c:pt>
                <c:pt idx="2">
                  <c:v>Product 3 </c:v>
                </c:pt>
                <c:pt idx="3">
                  <c:v>Salaries and wages </c:v>
                </c:pt>
                <c:pt idx="4">
                  <c:v>Workman's Comp.</c:v>
                </c:pt>
                <c:pt idx="5">
                  <c:v>Payroll taxes</c:v>
                </c:pt>
                <c:pt idx="6">
                  <c:v>Advertising</c:v>
                </c:pt>
                <c:pt idx="7">
                  <c:v>Accounting/Legal</c:v>
                </c:pt>
                <c:pt idx="8">
                  <c:v>Insurance</c:v>
                </c:pt>
                <c:pt idx="9">
                  <c:v>Marketing/Promotion</c:v>
                </c:pt>
                <c:pt idx="10">
                  <c:v>Miscellaneous</c:v>
                </c:pt>
                <c:pt idx="11">
                  <c:v>Postage</c:v>
                </c:pt>
                <c:pt idx="12">
                  <c:v>Security System</c:v>
                </c:pt>
                <c:pt idx="13">
                  <c:v>Rent + Triple Net</c:v>
                </c:pt>
                <c:pt idx="14">
                  <c:v>Repairs and maintenance</c:v>
                </c:pt>
                <c:pt idx="15">
                  <c:v>Supplies</c:v>
                </c:pt>
                <c:pt idx="16">
                  <c:v>Telephone/Internet</c:v>
                </c:pt>
                <c:pt idx="17">
                  <c:v>Training and development</c:v>
                </c:pt>
                <c:pt idx="18">
                  <c:v>Travel</c:v>
                </c:pt>
                <c:pt idx="19">
                  <c:v>Utiltities (Included in Rent)</c:v>
                </c:pt>
                <c:pt idx="20">
                  <c:v>Owner's drawings</c:v>
                </c:pt>
                <c:pt idx="21">
                  <c:v>Loan repayments</c:v>
                </c:pt>
                <c:pt idx="22">
                  <c:v>Tax payments</c:v>
                </c:pt>
                <c:pt idx="23">
                  <c:v>Capital purchases</c:v>
                </c:pt>
                <c:pt idx="24">
                  <c:v>Initial Inventory</c:v>
                </c:pt>
              </c:strCache>
            </c:strRef>
          </c:cat>
          <c:val>
            <c:numRef>
              <c:f>'Cash Flow Forecast - Year 1'!$R$19:$R$43</c:f>
              <c:numCache>
                <c:formatCode>0.0%</c:formatCode>
                <c:ptCount val="25"/>
                <c:pt idx="0">
                  <c:v>0.375</c:v>
                </c:pt>
                <c:pt idx="1">
                  <c:v>8.0500000000000002E-2</c:v>
                </c:pt>
                <c:pt idx="2">
                  <c:v>0</c:v>
                </c:pt>
                <c:pt idx="3">
                  <c:v>5.7599999999999998E-2</c:v>
                </c:pt>
                <c:pt idx="4">
                  <c:v>2.0160000000000004E-3</c:v>
                </c:pt>
                <c:pt idx="5">
                  <c:v>8.8127999999999974E-3</c:v>
                </c:pt>
                <c:pt idx="6">
                  <c:v>6.8000000000000005E-2</c:v>
                </c:pt>
                <c:pt idx="7">
                  <c:v>0</c:v>
                </c:pt>
                <c:pt idx="8">
                  <c:v>0</c:v>
                </c:pt>
                <c:pt idx="9">
                  <c:v>0</c:v>
                </c:pt>
                <c:pt idx="10">
                  <c:v>0</c:v>
                </c:pt>
                <c:pt idx="11">
                  <c:v>0</c:v>
                </c:pt>
                <c:pt idx="12">
                  <c:v>0</c:v>
                </c:pt>
                <c:pt idx="13">
                  <c:v>0.12</c:v>
                </c:pt>
                <c:pt idx="14">
                  <c:v>0</c:v>
                </c:pt>
                <c:pt idx="15">
                  <c:v>0.16</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4100-4BCE-B408-BD271247538F}"/>
            </c:ext>
          </c:extLst>
        </c:ser>
        <c:dLbls>
          <c:showLegendKey val="0"/>
          <c:showVal val="0"/>
          <c:showCatName val="0"/>
          <c:showSerName val="0"/>
          <c:showPercent val="0"/>
          <c:showBubbleSize val="0"/>
        </c:dLbls>
        <c:gapWidth val="150"/>
        <c:axId val="44394752"/>
        <c:axId val="44393216"/>
      </c:barChart>
      <c:valAx>
        <c:axId val="44393216"/>
        <c:scaling>
          <c:orientation val="minMax"/>
        </c:scaling>
        <c:delete val="0"/>
        <c:axPos val="b"/>
        <c:majorGridlines/>
        <c:numFmt formatCode="0.0%" sourceLinked="1"/>
        <c:majorTickMark val="out"/>
        <c:minorTickMark val="none"/>
        <c:tickLblPos val="nextTo"/>
        <c:crossAx val="44394752"/>
        <c:crosses val="autoZero"/>
        <c:crossBetween val="between"/>
      </c:valAx>
      <c:catAx>
        <c:axId val="44394752"/>
        <c:scaling>
          <c:orientation val="minMax"/>
        </c:scaling>
        <c:delete val="0"/>
        <c:axPos val="l"/>
        <c:numFmt formatCode="General" sourceLinked="0"/>
        <c:majorTickMark val="out"/>
        <c:minorTickMark val="none"/>
        <c:tickLblPos val="nextTo"/>
        <c:txPr>
          <a:bodyPr/>
          <a:lstStyle/>
          <a:p>
            <a:pPr>
              <a:defRPr baseline="0"/>
            </a:pPr>
            <a:endParaRPr lang="en-US"/>
          </a:p>
        </c:txPr>
        <c:crossAx val="44393216"/>
        <c:crosses val="autoZero"/>
        <c:auto val="1"/>
        <c:lblAlgn val="ctr"/>
        <c:lblOffset val="100"/>
        <c:noMultiLvlLbl val="0"/>
      </c:catAx>
    </c:plotArea>
    <c:plotVisOnly val="1"/>
    <c:dispBlanksAs val="gap"/>
    <c:showDLblsOverMax val="0"/>
  </c:chart>
  <c:spPr>
    <a:gradFill flip="none" rotWithShape="1">
      <a:gsLst>
        <a:gs pos="0">
          <a:srgbClr val="8488C4"/>
        </a:gs>
        <a:gs pos="53000">
          <a:srgbClr val="D4DEFF"/>
        </a:gs>
        <a:gs pos="83000">
          <a:srgbClr val="D4DEFF"/>
        </a:gs>
        <a:gs pos="100000">
          <a:srgbClr val="96AB94"/>
        </a:gs>
      </a:gsLst>
      <a:path path="shape">
        <a:fillToRect l="50000" t="50000" r="50000" b="50000"/>
      </a:path>
      <a:tileRect/>
    </a:grad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CASH FLOW AVAILABLE TO OWNER</a:t>
            </a:r>
          </a:p>
        </c:rich>
      </c:tx>
      <c:overlay val="0"/>
    </c:title>
    <c:autoTitleDeleted val="0"/>
    <c:view3D>
      <c:rotX val="15"/>
      <c:rotY val="20"/>
      <c:rAngAx val="0"/>
    </c:view3D>
    <c:floor>
      <c:thickness val="0"/>
    </c:floor>
    <c:sideWall>
      <c:thickness val="0"/>
      <c:spPr>
        <a:gradFill flip="none" rotWithShape="1">
          <a:gsLst>
            <a:gs pos="0">
              <a:srgbClr val="E6DCAC"/>
            </a:gs>
            <a:gs pos="12000">
              <a:srgbClr val="E6D78A"/>
            </a:gs>
            <a:gs pos="30000">
              <a:srgbClr val="C7AC4C"/>
            </a:gs>
            <a:gs pos="45000">
              <a:srgbClr val="E6D78A"/>
            </a:gs>
            <a:gs pos="77000">
              <a:srgbClr val="C7AC4C"/>
            </a:gs>
            <a:gs pos="100000">
              <a:srgbClr val="E6DCAC"/>
            </a:gs>
          </a:gsLst>
          <a:lin ang="5400000" scaled="0"/>
          <a:tileRect r="-100000" b="-100000"/>
        </a:gradFill>
      </c:spPr>
    </c:sideWall>
    <c:backWall>
      <c:thickness val="0"/>
      <c:spPr>
        <a:gradFill flip="none" rotWithShape="1">
          <a:gsLst>
            <a:gs pos="0">
              <a:srgbClr val="E6DCAC"/>
            </a:gs>
            <a:gs pos="12000">
              <a:srgbClr val="E6D78A"/>
            </a:gs>
            <a:gs pos="30000">
              <a:srgbClr val="C7AC4C"/>
            </a:gs>
            <a:gs pos="45000">
              <a:srgbClr val="E6D78A"/>
            </a:gs>
            <a:gs pos="77000">
              <a:srgbClr val="C7AC4C"/>
            </a:gs>
            <a:gs pos="100000">
              <a:srgbClr val="E6DCAC"/>
            </a:gs>
          </a:gsLst>
          <a:lin ang="5400000" scaled="0"/>
          <a:tileRect r="-100000" b="-100000"/>
        </a:gradFill>
      </c:spPr>
    </c:backWall>
    <c:plotArea>
      <c:layout/>
      <c:bar3DChart>
        <c:barDir val="col"/>
        <c:grouping val="clustered"/>
        <c:varyColors val="0"/>
        <c:ser>
          <c:idx val="0"/>
          <c:order val="0"/>
          <c:tx>
            <c:v>Total Cash Received</c:v>
          </c:tx>
          <c:invertIfNegative val="0"/>
          <c:dLbls>
            <c:dLbl>
              <c:idx val="0"/>
              <c:layout>
                <c:manualLayout>
                  <c:x val="-9.5072463768115942E-2"/>
                  <c:y val="0.1039548022598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8D-48C2-8BA4-3187A3C9DD4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'Cash Flow Forecast - Year 1'!$Q$16</c:f>
              <c:numCache>
                <c:formatCode>_("$"* #,##0_);_("$"* \(#,##0\);_("$"* "-"_);_(@_)</c:formatCode>
                <c:ptCount val="1"/>
                <c:pt idx="0">
                  <c:v>250000</c:v>
                </c:pt>
              </c:numCache>
            </c:numRef>
          </c:val>
          <c:extLst>
            <c:ext xmlns:c16="http://schemas.microsoft.com/office/drawing/2014/chart" uri="{C3380CC4-5D6E-409C-BE32-E72D297353CC}">
              <c16:uniqueId val="{00000001-C48D-48C2-8BA4-3187A3C9DD44}"/>
            </c:ext>
          </c:extLst>
        </c:ser>
        <c:ser>
          <c:idx val="1"/>
          <c:order val="1"/>
          <c:tx>
            <c:v>Cash Available at Year End</c:v>
          </c:tx>
          <c:spPr>
            <a:solidFill>
              <a:schemeClr val="accent6">
                <a:lumMod val="75000"/>
              </a:schemeClr>
            </a:solidFill>
          </c:spPr>
          <c:invertIfNegative val="0"/>
          <c:dLbls>
            <c:dLbl>
              <c:idx val="0"/>
              <c:layout>
                <c:manualLayout>
                  <c:x val="0.11130434782608696"/>
                  <c:y val="-2.2598870056497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8D-48C2-8BA4-3187A3C9DD4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'Cash Flow Forecast - Year 1'!$P$50</c:f>
              <c:numCache>
                <c:formatCode>_("$"* #,##0_);_("$"* \(#,##0\);_("$"* "-"_);_(@_)</c:formatCode>
                <c:ptCount val="1"/>
                <c:pt idx="0">
                  <c:v>32017.800000000017</c:v>
                </c:pt>
              </c:numCache>
            </c:numRef>
          </c:val>
          <c:extLst>
            <c:ext xmlns:c16="http://schemas.microsoft.com/office/drawing/2014/chart" uri="{C3380CC4-5D6E-409C-BE32-E72D297353CC}">
              <c16:uniqueId val="{00000003-C48D-48C2-8BA4-3187A3C9DD44}"/>
            </c:ext>
          </c:extLst>
        </c:ser>
        <c:dLbls>
          <c:showLegendKey val="0"/>
          <c:showVal val="0"/>
          <c:showCatName val="0"/>
          <c:showSerName val="0"/>
          <c:showPercent val="0"/>
          <c:showBubbleSize val="0"/>
        </c:dLbls>
        <c:gapWidth val="150"/>
        <c:shape val="cylinder"/>
        <c:axId val="44351488"/>
        <c:axId val="44353024"/>
        <c:axId val="0"/>
      </c:bar3DChart>
      <c:catAx>
        <c:axId val="44351488"/>
        <c:scaling>
          <c:orientation val="minMax"/>
        </c:scaling>
        <c:delete val="1"/>
        <c:axPos val="b"/>
        <c:majorTickMark val="none"/>
        <c:minorTickMark val="none"/>
        <c:tickLblPos val="none"/>
        <c:crossAx val="44353024"/>
        <c:crosses val="autoZero"/>
        <c:auto val="1"/>
        <c:lblAlgn val="ctr"/>
        <c:lblOffset val="100"/>
        <c:noMultiLvlLbl val="0"/>
      </c:catAx>
      <c:valAx>
        <c:axId val="44353024"/>
        <c:scaling>
          <c:orientation val="minMax"/>
        </c:scaling>
        <c:delete val="0"/>
        <c:axPos val="l"/>
        <c:majorGridlines/>
        <c:numFmt formatCode="_(&quot;$&quot;* #,##0_);_(&quot;$&quot;* \(#,##0\);_(&quot;$&quot;* &quot;-&quot;_);_(@_)" sourceLinked="1"/>
        <c:majorTickMark val="none"/>
        <c:minorTickMark val="none"/>
        <c:tickLblPos val="nextTo"/>
        <c:crossAx val="44351488"/>
        <c:crosses val="autoZero"/>
        <c:crossBetween val="between"/>
      </c:valAx>
      <c:spPr>
        <a:ln>
          <a:noFill/>
        </a:ln>
        <a:scene3d>
          <a:camera prst="orthographicFront"/>
          <a:lightRig rig="threePt" dir="t"/>
        </a:scene3d>
        <a:sp3d>
          <a:bevelT/>
        </a:sp3d>
      </c:spPr>
    </c:plotArea>
    <c:legend>
      <c:legendPos val="r"/>
      <c:layout>
        <c:manualLayout>
          <c:xMode val="edge"/>
          <c:yMode val="edge"/>
          <c:x val="0.65947971929040794"/>
          <c:y val="0.4283027844659914"/>
          <c:w val="0.34052028070959223"/>
          <c:h val="0.25716868036123586"/>
        </c:manualLayout>
      </c:layout>
      <c:overlay val="0"/>
      <c:txPr>
        <a:bodyPr/>
        <a:lstStyle/>
        <a:p>
          <a:pPr>
            <a:defRPr sz="1200" baseline="0"/>
          </a:pPr>
          <a:endParaRPr lang="en-US"/>
        </a:p>
      </c:txPr>
    </c:legend>
    <c:plotVisOnly val="1"/>
    <c:dispBlanksAs val="gap"/>
    <c:showDLblsOverMax val="0"/>
  </c:chart>
  <c:spPr>
    <a:gradFill flip="none" rotWithShape="1">
      <a:gsLst>
        <a:gs pos="0">
          <a:srgbClr val="DDEBCF"/>
        </a:gs>
        <a:gs pos="50000">
          <a:srgbClr val="9CB86E"/>
        </a:gs>
        <a:gs pos="100000">
          <a:srgbClr val="156B13"/>
        </a:gs>
      </a:gsLst>
      <a:path path="circle">
        <a:fillToRect l="100000" t="100000"/>
      </a:path>
      <a:tileRect r="-100000" b="-100000"/>
    </a:gradFill>
    <a:effectLst>
      <a:outerShdw blurRad="50800" dist="50800" dir="5400000" algn="ctr" rotWithShape="0">
        <a:schemeClr val="accent3">
          <a:lumMod val="40000"/>
          <a:lumOff val="60000"/>
        </a:schemeClr>
      </a:outerShdw>
    </a:effectLst>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WHERE THE MONEY COMES FROM</a:t>
            </a:r>
          </a:p>
        </c:rich>
      </c:tx>
      <c:overlay val="0"/>
    </c:title>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'Cash Flow Forecast - Year 1'!$B$10:$B$15</c:f>
              <c:strCache>
                <c:ptCount val="6"/>
                <c:pt idx="0">
                  <c:v>Product 1</c:v>
                </c:pt>
                <c:pt idx="1">
                  <c:v>Product 2</c:v>
                </c:pt>
                <c:pt idx="2">
                  <c:v>Product 3 </c:v>
                </c:pt>
                <c:pt idx="3">
                  <c:v>New equity inflow</c:v>
                </c:pt>
                <c:pt idx="4">
                  <c:v>Loans received</c:v>
                </c:pt>
                <c:pt idx="5">
                  <c:v>Other</c:v>
                </c:pt>
              </c:strCache>
            </c:strRef>
          </c:cat>
          <c:val>
            <c:numRef>
              <c:f>'Cash Flow Forecast - Year 1'!$Q$10:$Q$15</c:f>
              <c:numCache>
                <c:formatCode>_("$"* #,##0_);_("$"* \(#,##0\);_("$"* "-"_);_(@_)</c:formatCode>
                <c:ptCount val="6"/>
                <c:pt idx="0">
                  <c:v>187500</c:v>
                </c:pt>
                <c:pt idx="1">
                  <c:v>57500</c:v>
                </c:pt>
                <c:pt idx="2">
                  <c:v>5000</c:v>
                </c:pt>
                <c:pt idx="3">
                  <c:v>0</c:v>
                </c:pt>
                <c:pt idx="4">
                  <c:v>0</c:v>
                </c:pt>
                <c:pt idx="5">
                  <c:v>0</c:v>
                </c:pt>
              </c:numCache>
            </c:numRef>
          </c:val>
          <c:extLst>
            <c:ext xmlns:c16="http://schemas.microsoft.com/office/drawing/2014/chart" uri="{C3380CC4-5D6E-409C-BE32-E72D297353CC}">
              <c16:uniqueId val="{00000000-5C99-47B6-934C-531AE08C8492}"/>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1579307905660741"/>
          <c:y val="0.30069455190933508"/>
          <c:w val="0.37002252378027228"/>
          <c:h val="0.49870738701014977"/>
        </c:manualLayout>
      </c:layout>
      <c:overlay val="0"/>
      <c:txPr>
        <a:bodyPr/>
        <a:lstStyle/>
        <a:p>
          <a:pPr>
            <a:defRPr sz="1200" baseline="0"/>
          </a:pPr>
          <a:endParaRPr lang="en-US"/>
        </a:p>
      </c:txPr>
    </c:legend>
    <c:plotVisOnly val="1"/>
    <c:dispBlanksAs val="gap"/>
    <c:showDLblsOverMax val="0"/>
  </c:chart>
  <c:spPr>
    <a:gradFill>
      <a:gsLst>
        <a:gs pos="0">
          <a:srgbClr val="FFFFFF"/>
        </a:gs>
        <a:gs pos="7001">
          <a:srgbClr val="E6E6E6"/>
        </a:gs>
        <a:gs pos="32001">
          <a:srgbClr val="7D8496"/>
        </a:gs>
        <a:gs pos="47000">
          <a:srgbClr val="E6E6E6"/>
        </a:gs>
        <a:gs pos="85001">
          <a:srgbClr val="7D8496"/>
        </a:gs>
        <a:gs pos="100000">
          <a:srgbClr val="E6E6E6"/>
        </a:gs>
      </a:gsLst>
      <a:lin ang="5400000" scaled="0"/>
    </a:grad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xdr:colOff>
      <xdr:row>5</xdr:row>
      <xdr:rowOff>161924</xdr:rowOff>
    </xdr:from>
    <xdr:to>
      <xdr:col>17</xdr:col>
      <xdr:colOff>1</xdr:colOff>
      <xdr:row>31</xdr:row>
      <xdr:rowOff>152399</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33</xdr:row>
      <xdr:rowOff>152400</xdr:rowOff>
    </xdr:from>
    <xdr:to>
      <xdr:col>8</xdr:col>
      <xdr:colOff>0</xdr:colOff>
      <xdr:row>79</xdr:row>
      <xdr:rowOff>152400</xdr:rowOff>
    </xdr:to>
    <xdr:graphicFrame macro="">
      <xdr:nvGraphicFramePr>
        <xdr:cNvPr id="9" name="Chart 8">
          <a:extLst>
            <a:ext uri="{FF2B5EF4-FFF2-40B4-BE49-F238E27FC236}">
              <a16:creationId xmlns:a16="http://schemas.microsoft.com/office/drawing/2014/main" id="{00000000-0008-0000-04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114300</xdr:colOff>
      <xdr:row>35</xdr:row>
      <xdr:rowOff>28574</xdr:rowOff>
    </xdr:from>
    <xdr:to>
      <xdr:col>17</xdr:col>
      <xdr:colOff>0</xdr:colOff>
      <xdr:row>56</xdr:row>
      <xdr:rowOff>85724</xdr:rowOff>
    </xdr:to>
    <xdr:graphicFrame macro="">
      <xdr:nvGraphicFramePr>
        <xdr:cNvPr id="11" name="Chart 10">
          <a:extLst>
            <a:ext uri="{FF2B5EF4-FFF2-40B4-BE49-F238E27FC236}">
              <a16:creationId xmlns:a16="http://schemas.microsoft.com/office/drawing/2014/main" id="{00000000-0008-0000-04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133350</xdr:colOff>
      <xdr:row>58</xdr:row>
      <xdr:rowOff>57150</xdr:rowOff>
    </xdr:from>
    <xdr:to>
      <xdr:col>17</xdr:col>
      <xdr:colOff>19050</xdr:colOff>
      <xdr:row>78</xdr:row>
      <xdr:rowOff>114300</xdr:rowOff>
    </xdr:to>
    <xdr:graphicFrame macro="">
      <xdr:nvGraphicFramePr>
        <xdr:cNvPr id="12" name="Chart 11">
          <a:extLst>
            <a:ext uri="{FF2B5EF4-FFF2-40B4-BE49-F238E27FC236}">
              <a16:creationId xmlns:a16="http://schemas.microsoft.com/office/drawing/2014/main" id="{00000000-0008-0000-04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S17"/>
  <sheetViews>
    <sheetView showGridLines="0" zoomScaleNormal="100" workbookViewId="0">
      <selection activeCell="G7" sqref="G7"/>
    </sheetView>
  </sheetViews>
  <sheetFormatPr defaultRowHeight="12.5" x14ac:dyDescent="0.25"/>
  <cols>
    <col min="1" max="1" width="19" customWidth="1"/>
    <col min="2" max="2" width="18.26953125" customWidth="1"/>
    <col min="3" max="3" width="5.7265625" customWidth="1"/>
    <col min="4" max="4" width="0.6328125" customWidth="1"/>
    <col min="5" max="5" width="2.6328125" customWidth="1"/>
    <col min="6" max="6" width="19" customWidth="1"/>
    <col min="7" max="7" width="18.26953125" customWidth="1"/>
    <col min="8" max="8" width="5.7265625" customWidth="1"/>
  </cols>
  <sheetData>
    <row r="1" spans="1:19" ht="12.9" customHeight="1" x14ac:dyDescent="0.25">
      <c r="A1" s="302" t="s">
        <v>37</v>
      </c>
      <c r="B1" s="303"/>
      <c r="C1" s="303"/>
      <c r="D1" s="303"/>
      <c r="E1" s="303"/>
      <c r="F1" s="303"/>
      <c r="G1" s="303"/>
      <c r="H1" s="303"/>
      <c r="I1" s="16"/>
      <c r="J1" s="16"/>
      <c r="K1" s="16"/>
      <c r="L1" s="16"/>
      <c r="M1" s="16"/>
      <c r="N1" s="16"/>
      <c r="O1" s="16"/>
      <c r="P1" s="16"/>
      <c r="Q1" s="16"/>
      <c r="R1" s="16"/>
      <c r="S1" s="16"/>
    </row>
    <row r="2" spans="1:19" ht="33" customHeight="1" x14ac:dyDescent="0.25">
      <c r="A2" s="304"/>
      <c r="B2" s="305"/>
      <c r="C2" s="305"/>
      <c r="D2" s="305"/>
      <c r="E2" s="305"/>
      <c r="F2" s="305"/>
      <c r="G2" s="305"/>
      <c r="H2" s="305"/>
      <c r="I2" s="16"/>
      <c r="J2" s="16"/>
      <c r="K2" s="16"/>
      <c r="L2" s="16"/>
      <c r="M2" s="16"/>
      <c r="N2" s="16"/>
      <c r="O2" s="16"/>
      <c r="P2" s="16"/>
      <c r="Q2" s="16"/>
      <c r="R2" s="16"/>
      <c r="S2" s="16"/>
    </row>
    <row r="3" spans="1:19" ht="12.9" customHeight="1" x14ac:dyDescent="0.25">
      <c r="A3" s="168" t="str">
        <f>'Cash Flow Forecast - Year 1'!B4</f>
        <v>Client name</v>
      </c>
      <c r="B3" s="169">
        <f ca="1">'Cash Flow Forecast - Year 1'!D4</f>
        <v>44658.526145833333</v>
      </c>
      <c r="C3" s="169"/>
      <c r="D3" s="170"/>
      <c r="E3" s="170"/>
      <c r="F3" s="170"/>
      <c r="G3" s="170"/>
      <c r="H3" s="170"/>
      <c r="I3" s="17"/>
      <c r="J3" s="17"/>
      <c r="K3" s="17"/>
      <c r="L3" s="17"/>
      <c r="M3" s="17"/>
      <c r="N3" s="17"/>
      <c r="O3" s="17"/>
      <c r="P3" s="17"/>
      <c r="Q3" s="17"/>
      <c r="R3" s="17"/>
      <c r="S3" s="17"/>
    </row>
    <row r="5" spans="1:19" x14ac:dyDescent="0.25">
      <c r="A5" s="301" t="s">
        <v>30</v>
      </c>
      <c r="B5" s="301"/>
      <c r="C5" s="301"/>
      <c r="D5" s="8"/>
      <c r="F5" s="301" t="s">
        <v>36</v>
      </c>
      <c r="G5" s="301"/>
      <c r="H5" s="301"/>
    </row>
    <row r="6" spans="1:19" x14ac:dyDescent="0.25">
      <c r="A6" s="10"/>
      <c r="B6" s="10"/>
      <c r="C6" s="10"/>
      <c r="D6" s="8"/>
      <c r="E6" s="9"/>
      <c r="F6" s="10"/>
      <c r="G6" s="10"/>
    </row>
    <row r="7" spans="1:19" x14ac:dyDescent="0.25">
      <c r="A7" s="10" t="s">
        <v>34</v>
      </c>
      <c r="B7" s="43"/>
      <c r="C7" s="11"/>
      <c r="D7" s="8"/>
      <c r="E7" s="9"/>
      <c r="F7" s="10" t="str">
        <f>A7</f>
        <v>Source of Loan:</v>
      </c>
      <c r="G7" s="43"/>
    </row>
    <row r="8" spans="1:19" x14ac:dyDescent="0.25">
      <c r="A8" s="10"/>
      <c r="B8" s="10"/>
      <c r="C8" s="10"/>
      <c r="D8" s="8"/>
      <c r="E8" s="9"/>
      <c r="F8" s="10"/>
      <c r="G8" s="10"/>
    </row>
    <row r="9" spans="1:19" x14ac:dyDescent="0.25">
      <c r="A9" s="10" t="s">
        <v>33</v>
      </c>
      <c r="B9" s="44">
        <v>0</v>
      </c>
      <c r="C9" s="12"/>
      <c r="D9" s="8"/>
      <c r="E9" s="9"/>
      <c r="F9" s="10" t="str">
        <f>A9</f>
        <v>Amount of Loan:</v>
      </c>
      <c r="G9" s="44">
        <v>0</v>
      </c>
    </row>
    <row r="10" spans="1:19" x14ac:dyDescent="0.25">
      <c r="A10" s="10"/>
      <c r="B10" s="10"/>
      <c r="C10" s="10"/>
      <c r="D10" s="8"/>
      <c r="E10" s="9"/>
      <c r="F10" s="10"/>
      <c r="G10" s="10"/>
    </row>
    <row r="11" spans="1:19" x14ac:dyDescent="0.25">
      <c r="A11" s="10" t="s">
        <v>32</v>
      </c>
      <c r="B11" s="45">
        <v>0</v>
      </c>
      <c r="C11" s="13"/>
      <c r="D11" s="8"/>
      <c r="E11" s="9"/>
      <c r="F11" s="10" t="str">
        <f>A11</f>
        <v>Annual Interest Rate:</v>
      </c>
      <c r="G11" s="45">
        <v>0</v>
      </c>
    </row>
    <row r="12" spans="1:19" x14ac:dyDescent="0.25">
      <c r="A12" s="10"/>
      <c r="B12" s="10"/>
      <c r="C12" s="10"/>
      <c r="D12" s="8"/>
      <c r="E12" s="9"/>
      <c r="F12" s="10"/>
      <c r="G12" s="10"/>
    </row>
    <row r="13" spans="1:19" x14ac:dyDescent="0.25">
      <c r="A13" s="10" t="s">
        <v>31</v>
      </c>
      <c r="B13" s="46">
        <v>0</v>
      </c>
      <c r="C13" s="14"/>
      <c r="D13" s="8"/>
      <c r="E13" s="9"/>
      <c r="F13" s="10" t="str">
        <f>A13</f>
        <v>Term (In Years):</v>
      </c>
      <c r="G13" s="46">
        <v>0</v>
      </c>
    </row>
    <row r="14" spans="1:19" x14ac:dyDescent="0.25">
      <c r="A14" s="10"/>
      <c r="B14" s="10"/>
      <c r="C14" s="10"/>
      <c r="D14" s="8"/>
      <c r="E14" s="9"/>
      <c r="F14" s="10"/>
      <c r="G14" s="10"/>
    </row>
    <row r="15" spans="1:19" x14ac:dyDescent="0.25">
      <c r="A15" s="10" t="s">
        <v>35</v>
      </c>
      <c r="B15" s="15">
        <f>IF(B13&gt;0,PMT(B11/12,B13*12,-B9),0)</f>
        <v>0</v>
      </c>
      <c r="C15" s="15"/>
      <c r="D15" s="8"/>
      <c r="E15" s="9"/>
      <c r="F15" s="10" t="str">
        <f>A15</f>
        <v>Monthly Payment:</v>
      </c>
      <c r="G15" s="15">
        <f>IF(G13&gt;0,PMT(G11/12,G13*12,-G9),0)</f>
        <v>0</v>
      </c>
    </row>
    <row r="16" spans="1:19" ht="14.4" customHeight="1" x14ac:dyDescent="0.25">
      <c r="A16" s="9"/>
      <c r="B16" s="9"/>
      <c r="C16" s="9"/>
      <c r="D16" s="8"/>
      <c r="E16" s="9"/>
      <c r="F16" s="9"/>
      <c r="G16" s="9"/>
    </row>
    <row r="17" spans="1:8" ht="2.4" customHeight="1" x14ac:dyDescent="0.25">
      <c r="A17" s="7"/>
      <c r="B17" s="7"/>
      <c r="C17" s="7"/>
      <c r="D17" s="7"/>
      <c r="E17" s="7"/>
      <c r="F17" s="7"/>
      <c r="G17" s="7"/>
      <c r="H17" s="7"/>
    </row>
  </sheetData>
  <sheetProtection password="83EF" sheet="1" objects="1" scenarios="1" selectLockedCells="1"/>
  <mergeCells count="3">
    <mergeCell ref="A5:C5"/>
    <mergeCell ref="F5:H5"/>
    <mergeCell ref="A1:H2"/>
  </mergeCells>
  <conditionalFormatting sqref="B7 G7">
    <cfRule type="containsBlanks" dxfId="16" priority="2">
      <formula>LEN(TRIM(B7))=0</formula>
    </cfRule>
  </conditionalFormatting>
  <printOptions horizontalCentered="1"/>
  <pageMargins left="0.7" right="0.7" top="0.75" bottom="0.75" header="0.3" footer="0.3"/>
  <pageSetup scale="99" orientation="landscape" r:id="rId1"/>
  <headerFooter>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AD65"/>
  <sheetViews>
    <sheetView showGridLines="0" zoomScaleNormal="100" workbookViewId="0">
      <selection activeCell="E28" sqref="E28"/>
    </sheetView>
  </sheetViews>
  <sheetFormatPr defaultRowHeight="12.5" x14ac:dyDescent="0.25"/>
  <cols>
    <col min="1" max="1" width="1.7265625" customWidth="1"/>
    <col min="2" max="2" width="33.90625" customWidth="1"/>
    <col min="3" max="3" width="0.36328125" customWidth="1"/>
    <col min="5" max="5" width="10.7265625" customWidth="1"/>
    <col min="6" max="6" width="8" style="111" customWidth="1"/>
    <col min="7" max="7" width="0.36328125" customWidth="1"/>
    <col min="8" max="8" width="10.7265625" customWidth="1"/>
    <col min="10" max="10" width="0.36328125" customWidth="1"/>
    <col min="11" max="11" width="10.7265625" customWidth="1"/>
    <col min="13" max="13" width="0.36328125" customWidth="1"/>
    <col min="14" max="14" width="10.7265625" customWidth="1"/>
    <col min="16" max="16" width="0.36328125" customWidth="1"/>
    <col min="17" max="17" width="10.7265625" customWidth="1"/>
    <col min="19" max="19" width="0.36328125" customWidth="1"/>
    <col min="20" max="20" width="11.90625" customWidth="1"/>
    <col min="21" max="21" width="0.36328125" customWidth="1"/>
    <col min="22" max="22" width="10.7265625" customWidth="1"/>
    <col min="24" max="24" width="1.7265625" customWidth="1"/>
    <col min="26" max="29" width="9.7265625" hidden="1" customWidth="1"/>
    <col min="30" max="30" width="0" hidden="1" customWidth="1"/>
  </cols>
  <sheetData>
    <row r="1" spans="1:30" x14ac:dyDescent="0.25">
      <c r="A1" s="316"/>
      <c r="B1" s="318" t="s">
        <v>109</v>
      </c>
      <c r="C1" s="306"/>
      <c r="D1" s="306"/>
      <c r="E1" s="321" t="s">
        <v>112</v>
      </c>
      <c r="F1" s="323">
        <v>2</v>
      </c>
      <c r="G1" s="306"/>
      <c r="H1" s="306"/>
      <c r="I1" s="306"/>
      <c r="J1" s="306"/>
      <c r="K1" s="306"/>
      <c r="L1" s="306"/>
      <c r="M1" s="306"/>
      <c r="N1" s="306"/>
      <c r="O1" s="306"/>
      <c r="P1" s="306"/>
      <c r="Q1" s="306"/>
      <c r="R1" s="306"/>
      <c r="S1" s="306"/>
      <c r="T1" s="306"/>
      <c r="U1" s="306"/>
      <c r="V1" s="306"/>
      <c r="W1" s="306"/>
      <c r="X1" s="307"/>
    </row>
    <row r="2" spans="1:30" ht="33" customHeight="1" x14ac:dyDescent="0.25">
      <c r="A2" s="317"/>
      <c r="B2" s="319"/>
      <c r="C2" s="308"/>
      <c r="D2" s="320"/>
      <c r="E2" s="322"/>
      <c r="F2" s="324"/>
      <c r="G2" s="308"/>
      <c r="H2" s="308"/>
      <c r="I2" s="308"/>
      <c r="J2" s="308"/>
      <c r="K2" s="308"/>
      <c r="L2" s="308"/>
      <c r="M2" s="308"/>
      <c r="N2" s="308"/>
      <c r="O2" s="308"/>
      <c r="P2" s="308"/>
      <c r="Q2" s="308"/>
      <c r="R2" s="308"/>
      <c r="S2" s="308"/>
      <c r="T2" s="308"/>
      <c r="U2" s="308"/>
      <c r="V2" s="308"/>
      <c r="W2" s="308"/>
      <c r="X2" s="309"/>
    </row>
    <row r="3" spans="1:30" ht="12.9" customHeight="1" x14ac:dyDescent="0.3">
      <c r="A3" s="176"/>
      <c r="B3" s="202" t="str">
        <f>'Cash Flow Forecast - Year 1'!B4</f>
        <v>Client name</v>
      </c>
      <c r="C3" s="203"/>
      <c r="D3" s="117" t="s">
        <v>55</v>
      </c>
      <c r="E3" s="312">
        <v>2013</v>
      </c>
      <c r="F3" s="313"/>
      <c r="G3" s="218"/>
      <c r="H3" s="314">
        <f>E3-1</f>
        <v>2012</v>
      </c>
      <c r="I3" s="315"/>
      <c r="J3" s="218"/>
      <c r="K3" s="314">
        <f>H3-1</f>
        <v>2011</v>
      </c>
      <c r="L3" s="315"/>
      <c r="M3" s="218"/>
      <c r="N3" s="314">
        <f>K3-1</f>
        <v>2010</v>
      </c>
      <c r="O3" s="315"/>
      <c r="P3" s="218"/>
      <c r="Q3" s="314">
        <f>N3-1</f>
        <v>2009</v>
      </c>
      <c r="R3" s="315"/>
      <c r="S3" s="218"/>
      <c r="T3" s="78" t="s">
        <v>56</v>
      </c>
      <c r="U3" s="218"/>
      <c r="V3" s="310" t="s">
        <v>57</v>
      </c>
      <c r="W3" s="311"/>
      <c r="X3" s="194"/>
    </row>
    <row r="4" spans="1:30" x14ac:dyDescent="0.25">
      <c r="A4" s="177"/>
      <c r="B4" s="79" t="s">
        <v>58</v>
      </c>
      <c r="C4" s="196"/>
      <c r="D4" s="98"/>
      <c r="E4" s="118">
        <v>0</v>
      </c>
      <c r="F4" s="107" t="str">
        <f>IF(E4&gt;0, E4/E$4, "-")</f>
        <v>-</v>
      </c>
      <c r="G4" s="173">
        <v>6226.59</v>
      </c>
      <c r="H4" s="118">
        <v>0</v>
      </c>
      <c r="I4" s="81" t="str">
        <f>IF(H4&gt;0, H4/H$4, "-")</f>
        <v>-</v>
      </c>
      <c r="J4" s="173"/>
      <c r="K4" s="118">
        <v>0</v>
      </c>
      <c r="L4" s="81" t="str">
        <f>IF(K4&gt;0, K4/K$4, "-")</f>
        <v>-</v>
      </c>
      <c r="M4" s="173">
        <v>13</v>
      </c>
      <c r="N4" s="118">
        <v>0</v>
      </c>
      <c r="O4" s="81" t="str">
        <f>IF(N4&gt;0, N4/N$4, "-")</f>
        <v>-</v>
      </c>
      <c r="P4" s="173"/>
      <c r="Q4" s="118">
        <v>0</v>
      </c>
      <c r="R4" s="81" t="str">
        <f>IF(Q4&gt;0, Q4/Q$4, "-")</f>
        <v>-</v>
      </c>
      <c r="S4" s="173"/>
      <c r="T4" s="82">
        <f>E4+H4+K4+N4+Q4</f>
        <v>0</v>
      </c>
      <c r="U4" s="173"/>
      <c r="V4" s="83">
        <f>IF($F$1&gt;0,T4/$F$1,0)</f>
        <v>0</v>
      </c>
      <c r="W4" s="81" t="str">
        <f>IF(V4&gt;0, V4/V$4, "-")</f>
        <v>-</v>
      </c>
      <c r="X4" s="193"/>
      <c r="Z4" s="122">
        <f>E4</f>
        <v>0</v>
      </c>
      <c r="AA4" s="122">
        <f>H4</f>
        <v>0</v>
      </c>
      <c r="AB4" s="122">
        <f>K4</f>
        <v>0</v>
      </c>
      <c r="AC4" s="122">
        <f>N4</f>
        <v>0</v>
      </c>
      <c r="AD4" s="122">
        <f>Q4</f>
        <v>0</v>
      </c>
    </row>
    <row r="5" spans="1:30" x14ac:dyDescent="0.25">
      <c r="A5" s="177"/>
      <c r="B5" s="84" t="s">
        <v>59</v>
      </c>
      <c r="C5" s="196"/>
      <c r="D5" s="80"/>
      <c r="E5" s="119">
        <v>0</v>
      </c>
      <c r="F5" s="108" t="str">
        <f>IF(E5&gt;0, E5/E$4, "-")</f>
        <v>-</v>
      </c>
      <c r="G5" s="173"/>
      <c r="H5" s="119">
        <v>0</v>
      </c>
      <c r="I5" s="86" t="str">
        <f>IF(H5&gt;0, H5/H$4, "-")</f>
        <v>-</v>
      </c>
      <c r="J5" s="173"/>
      <c r="K5" s="119">
        <v>0</v>
      </c>
      <c r="L5" s="86" t="str">
        <f>IF(K5&gt;0, K5/K$4, "-")</f>
        <v>-</v>
      </c>
      <c r="M5" s="173"/>
      <c r="N5" s="119">
        <v>0</v>
      </c>
      <c r="O5" s="86" t="str">
        <f>IF(N5&gt;0, N5/N$4, "-")</f>
        <v>-</v>
      </c>
      <c r="P5" s="173"/>
      <c r="Q5" s="119">
        <v>0</v>
      </c>
      <c r="R5" s="86" t="str">
        <f>IF(Q5&gt;0, Q5/Q$4, "-")</f>
        <v>-</v>
      </c>
      <c r="S5" s="173"/>
      <c r="T5" s="87">
        <f>E5+H5+K5+N5+Q5</f>
        <v>0</v>
      </c>
      <c r="U5" s="173"/>
      <c r="V5" s="83">
        <f>IF($F$1&gt;0,T5/$F$1,0)</f>
        <v>0</v>
      </c>
      <c r="W5" s="86" t="str">
        <f>IF(V5&gt;0, V5/V$4, "-")</f>
        <v>-</v>
      </c>
      <c r="X5" s="193"/>
      <c r="Z5" s="122">
        <f t="shared" ref="Z5:Z47" si="0">E5</f>
        <v>0</v>
      </c>
      <c r="AA5" s="122">
        <f t="shared" ref="AA5:AA47" si="1">H5</f>
        <v>0</v>
      </c>
      <c r="AB5" s="122">
        <f t="shared" ref="AB5:AB47" si="2">K5</f>
        <v>0</v>
      </c>
      <c r="AC5" s="122">
        <f t="shared" ref="AC5:AC47" si="3">N5</f>
        <v>0</v>
      </c>
      <c r="AD5" s="122">
        <f t="shared" ref="AD5:AD47" si="4">Q5</f>
        <v>0</v>
      </c>
    </row>
    <row r="6" spans="1:30" x14ac:dyDescent="0.25">
      <c r="A6" s="177"/>
      <c r="B6" s="88" t="s">
        <v>60</v>
      </c>
      <c r="C6" s="196"/>
      <c r="D6" s="80"/>
      <c r="E6" s="120">
        <v>0</v>
      </c>
      <c r="F6" s="108" t="str">
        <f>IF(E6&gt;0, E6/E$4, "-")</f>
        <v>-</v>
      </c>
      <c r="G6" s="173"/>
      <c r="H6" s="120">
        <v>0</v>
      </c>
      <c r="I6" s="86" t="str">
        <f>IF(H6&gt;0, H6/H$4, "-")</f>
        <v>-</v>
      </c>
      <c r="J6" s="173"/>
      <c r="K6" s="120">
        <v>0</v>
      </c>
      <c r="L6" s="86" t="str">
        <f>IF(K6&gt;0, K6/K$4, "-")</f>
        <v>-</v>
      </c>
      <c r="M6" s="173"/>
      <c r="N6" s="120">
        <v>0</v>
      </c>
      <c r="O6" s="86" t="str">
        <f>IF(N6&gt;0, N6/N$4, "-")</f>
        <v>-</v>
      </c>
      <c r="P6" s="173"/>
      <c r="Q6" s="120">
        <v>0</v>
      </c>
      <c r="R6" s="86" t="str">
        <f>IF(Q6&gt;0, Q6/Q$4, "-")</f>
        <v>-</v>
      </c>
      <c r="S6" s="173"/>
      <c r="T6" s="90">
        <f>E6+H6+K6+N6+Q6</f>
        <v>0</v>
      </c>
      <c r="U6" s="173"/>
      <c r="V6" s="83">
        <f>IF($F$1&gt;0,T6/$F$1,0)</f>
        <v>0</v>
      </c>
      <c r="W6" s="86" t="str">
        <f>IF(V6&gt;0, V6/V$4, "-")</f>
        <v>-</v>
      </c>
      <c r="X6" s="193"/>
      <c r="Z6" s="122">
        <f t="shared" si="0"/>
        <v>0</v>
      </c>
      <c r="AA6" s="122">
        <f t="shared" si="1"/>
        <v>0</v>
      </c>
      <c r="AB6" s="122">
        <f t="shared" si="2"/>
        <v>0</v>
      </c>
      <c r="AC6" s="122">
        <f t="shared" si="3"/>
        <v>0</v>
      </c>
      <c r="AD6" s="122">
        <f t="shared" si="4"/>
        <v>0</v>
      </c>
    </row>
    <row r="7" spans="1:30" x14ac:dyDescent="0.25">
      <c r="A7" s="177"/>
      <c r="B7" s="91" t="s">
        <v>61</v>
      </c>
      <c r="C7" s="204"/>
      <c r="D7" s="101"/>
      <c r="E7" s="93">
        <f>E4+E5-E6</f>
        <v>0</v>
      </c>
      <c r="F7" s="109" t="str">
        <f>IF(E7&gt;0, E7/E$4, "-")</f>
        <v>-</v>
      </c>
      <c r="G7" s="173"/>
      <c r="H7" s="93">
        <f>H4+H5-H6</f>
        <v>0</v>
      </c>
      <c r="I7" s="94" t="str">
        <f>IF(H7&gt;0, H7/H$4, "-")</f>
        <v>-</v>
      </c>
      <c r="J7" s="173"/>
      <c r="K7" s="93">
        <f>K4+K5-K6</f>
        <v>0</v>
      </c>
      <c r="L7" s="94" t="str">
        <f>IF(K7&gt;0, K7/K$4, "-")</f>
        <v>-</v>
      </c>
      <c r="M7" s="173"/>
      <c r="N7" s="93">
        <f>N4+N5-N6</f>
        <v>0</v>
      </c>
      <c r="O7" s="94" t="str">
        <f>IF(N7&gt;0, N7/N$4, "-")</f>
        <v>-</v>
      </c>
      <c r="P7" s="173"/>
      <c r="Q7" s="93">
        <f>Q4+Q5-Q6</f>
        <v>0</v>
      </c>
      <c r="R7" s="94" t="str">
        <f>IF(Q7&gt;0, Q7/Q$4, "-")</f>
        <v>-</v>
      </c>
      <c r="S7" s="173"/>
      <c r="T7" s="95">
        <f>E7+H7+K7+N7+Q7</f>
        <v>0</v>
      </c>
      <c r="U7" s="173"/>
      <c r="V7" s="93">
        <f>IF($F$1&gt;0,T7/$F$1,0)</f>
        <v>0</v>
      </c>
      <c r="W7" s="94" t="str">
        <f>IF(V7&gt;0, V7/V$4, "-")</f>
        <v>-</v>
      </c>
      <c r="X7" s="193"/>
      <c r="Z7" s="122">
        <f t="shared" si="0"/>
        <v>0</v>
      </c>
      <c r="AA7" s="122">
        <f t="shared" si="1"/>
        <v>0</v>
      </c>
      <c r="AB7" s="122">
        <f t="shared" si="2"/>
        <v>0</v>
      </c>
      <c r="AC7" s="122">
        <f t="shared" si="3"/>
        <v>0</v>
      </c>
      <c r="AD7" s="122">
        <f t="shared" si="4"/>
        <v>0</v>
      </c>
    </row>
    <row r="8" spans="1:30" ht="2.4" customHeight="1" x14ac:dyDescent="0.25">
      <c r="A8" s="177"/>
      <c r="B8" s="196"/>
      <c r="C8" s="196"/>
      <c r="D8" s="196"/>
      <c r="E8" s="173"/>
      <c r="F8" s="219"/>
      <c r="G8" s="173"/>
      <c r="H8" s="173"/>
      <c r="I8" s="220"/>
      <c r="J8" s="173"/>
      <c r="K8" s="173"/>
      <c r="L8" s="220"/>
      <c r="M8" s="173"/>
      <c r="N8" s="173"/>
      <c r="O8" s="220"/>
      <c r="P8" s="173"/>
      <c r="Q8" s="173"/>
      <c r="R8" s="220"/>
      <c r="S8" s="173"/>
      <c r="T8" s="173"/>
      <c r="U8" s="173"/>
      <c r="V8" s="173"/>
      <c r="W8" s="220"/>
      <c r="X8" s="193"/>
      <c r="Z8" s="122">
        <f t="shared" si="0"/>
        <v>0</v>
      </c>
      <c r="AA8" s="122">
        <f t="shared" si="1"/>
        <v>0</v>
      </c>
      <c r="AB8" s="122">
        <f t="shared" si="2"/>
        <v>0</v>
      </c>
      <c r="AC8" s="122">
        <f t="shared" si="3"/>
        <v>0</v>
      </c>
      <c r="AD8" s="122">
        <f t="shared" si="4"/>
        <v>0</v>
      </c>
    </row>
    <row r="9" spans="1:30" ht="13" x14ac:dyDescent="0.3">
      <c r="A9" s="177"/>
      <c r="B9" s="96" t="s">
        <v>62</v>
      </c>
      <c r="C9" s="196"/>
      <c r="D9" s="171"/>
      <c r="E9" s="171"/>
      <c r="F9" s="172"/>
      <c r="G9" s="173"/>
      <c r="H9" s="171"/>
      <c r="I9" s="174"/>
      <c r="J9" s="173"/>
      <c r="K9" s="171"/>
      <c r="L9" s="174"/>
      <c r="M9" s="173"/>
      <c r="N9" s="173"/>
      <c r="O9" s="174"/>
      <c r="P9" s="173"/>
      <c r="Q9" s="173"/>
      <c r="R9" s="174"/>
      <c r="S9" s="173"/>
      <c r="T9" s="171"/>
      <c r="U9" s="173"/>
      <c r="V9" s="171"/>
      <c r="W9" s="174"/>
      <c r="X9" s="193"/>
      <c r="Z9" s="122">
        <f t="shared" si="0"/>
        <v>0</v>
      </c>
      <c r="AA9" s="122">
        <f t="shared" si="1"/>
        <v>0</v>
      </c>
      <c r="AB9" s="122">
        <f t="shared" si="2"/>
        <v>0</v>
      </c>
      <c r="AC9" s="122">
        <f t="shared" si="3"/>
        <v>0</v>
      </c>
      <c r="AD9" s="122">
        <f t="shared" si="4"/>
        <v>0</v>
      </c>
    </row>
    <row r="10" spans="1:30" x14ac:dyDescent="0.25">
      <c r="A10" s="177"/>
      <c r="B10" s="112" t="s">
        <v>63</v>
      </c>
      <c r="C10" s="196"/>
      <c r="D10" s="98"/>
      <c r="E10" s="118">
        <v>0</v>
      </c>
      <c r="F10" s="108" t="str">
        <f t="shared" ref="F10:F40" si="5">IF(E10&gt;0, E10/E$4, "-")</f>
        <v>-</v>
      </c>
      <c r="G10" s="173"/>
      <c r="H10" s="118">
        <v>0</v>
      </c>
      <c r="I10" s="86" t="str">
        <f t="shared" ref="I10:I40" si="6">IF(H10&gt;0, H10/H$4, "-")</f>
        <v>-</v>
      </c>
      <c r="J10" s="173"/>
      <c r="K10" s="118">
        <v>0</v>
      </c>
      <c r="L10" s="86" t="str">
        <f t="shared" ref="L10:L40" si="7">IF(K10&gt;0, K10/K$4, "-")</f>
        <v>-</v>
      </c>
      <c r="M10" s="173"/>
      <c r="N10" s="118">
        <v>0</v>
      </c>
      <c r="O10" s="86" t="str">
        <f t="shared" ref="O10:O40" si="8">IF(N10&gt;0, N10/N$4, "-")</f>
        <v>-</v>
      </c>
      <c r="P10" s="173"/>
      <c r="Q10" s="118">
        <v>0</v>
      </c>
      <c r="R10" s="86" t="str">
        <f t="shared" ref="R10:R40" si="9">IF(Q10&gt;0, Q10/Q$4, "-")</f>
        <v>-</v>
      </c>
      <c r="S10" s="173"/>
      <c r="T10" s="82">
        <f>E10+H10+K10+N10+Q10</f>
        <v>0</v>
      </c>
      <c r="U10" s="173"/>
      <c r="V10" s="83">
        <f t="shared" ref="V10:V40" si="10">IF($F$1&gt;0,T10/$F$1,0)</f>
        <v>0</v>
      </c>
      <c r="W10" s="86" t="str">
        <f t="shared" ref="W10:W40" si="11">IF(V10&gt;0, V10/V$4, "-")</f>
        <v>-</v>
      </c>
      <c r="X10" s="193"/>
      <c r="Z10" s="122">
        <f t="shared" si="0"/>
        <v>0</v>
      </c>
      <c r="AA10" s="122">
        <f t="shared" si="1"/>
        <v>0</v>
      </c>
      <c r="AB10" s="122">
        <f t="shared" si="2"/>
        <v>0</v>
      </c>
      <c r="AC10" s="122">
        <f t="shared" si="3"/>
        <v>0</v>
      </c>
      <c r="AD10" s="122">
        <f t="shared" si="4"/>
        <v>0</v>
      </c>
    </row>
    <row r="11" spans="1:30" x14ac:dyDescent="0.25">
      <c r="A11" s="177"/>
      <c r="B11" s="113" t="s">
        <v>64</v>
      </c>
      <c r="C11" s="204"/>
      <c r="D11" s="97"/>
      <c r="E11" s="119">
        <v>0</v>
      </c>
      <c r="F11" s="108" t="str">
        <f t="shared" si="5"/>
        <v>-</v>
      </c>
      <c r="G11" s="173"/>
      <c r="H11" s="119">
        <v>0</v>
      </c>
      <c r="I11" s="86" t="str">
        <f t="shared" si="6"/>
        <v>-</v>
      </c>
      <c r="J11" s="173"/>
      <c r="K11" s="119">
        <v>0</v>
      </c>
      <c r="L11" s="86" t="str">
        <f t="shared" si="7"/>
        <v>-</v>
      </c>
      <c r="M11" s="173"/>
      <c r="N11" s="119">
        <v>0</v>
      </c>
      <c r="O11" s="86" t="str">
        <f t="shared" si="8"/>
        <v>-</v>
      </c>
      <c r="P11" s="173"/>
      <c r="Q11" s="119">
        <v>0</v>
      </c>
      <c r="R11" s="86" t="str">
        <f t="shared" si="9"/>
        <v>-</v>
      </c>
      <c r="S11" s="173"/>
      <c r="T11" s="87">
        <f>E11+H11+K11+N11+Q11</f>
        <v>0</v>
      </c>
      <c r="U11" s="173"/>
      <c r="V11" s="83">
        <f t="shared" si="10"/>
        <v>0</v>
      </c>
      <c r="W11" s="86" t="str">
        <f t="shared" si="11"/>
        <v>-</v>
      </c>
      <c r="X11" s="193"/>
      <c r="Z11" s="122">
        <f t="shared" si="0"/>
        <v>0</v>
      </c>
      <c r="AA11" s="122">
        <f t="shared" si="1"/>
        <v>0</v>
      </c>
      <c r="AB11" s="122">
        <f t="shared" si="2"/>
        <v>0</v>
      </c>
      <c r="AC11" s="122">
        <f t="shared" si="3"/>
        <v>0</v>
      </c>
      <c r="AD11" s="122">
        <f t="shared" si="4"/>
        <v>0</v>
      </c>
    </row>
    <row r="12" spans="1:30" x14ac:dyDescent="0.25">
      <c r="A12" s="177"/>
      <c r="B12" s="114" t="s">
        <v>65</v>
      </c>
      <c r="C12" s="196"/>
      <c r="D12" s="97"/>
      <c r="E12" s="119">
        <v>0</v>
      </c>
      <c r="F12" s="108" t="str">
        <f t="shared" si="5"/>
        <v>-</v>
      </c>
      <c r="G12" s="173"/>
      <c r="H12" s="119">
        <v>0</v>
      </c>
      <c r="I12" s="86" t="str">
        <f t="shared" si="6"/>
        <v>-</v>
      </c>
      <c r="J12" s="173"/>
      <c r="K12" s="119">
        <v>0</v>
      </c>
      <c r="L12" s="86" t="str">
        <f t="shared" si="7"/>
        <v>-</v>
      </c>
      <c r="M12" s="173"/>
      <c r="N12" s="119">
        <v>0</v>
      </c>
      <c r="O12" s="86" t="str">
        <f t="shared" si="8"/>
        <v>-</v>
      </c>
      <c r="P12" s="173"/>
      <c r="Q12" s="119">
        <v>0</v>
      </c>
      <c r="R12" s="86" t="str">
        <f t="shared" si="9"/>
        <v>-</v>
      </c>
      <c r="S12" s="173"/>
      <c r="T12" s="87">
        <f>E12+H12+K12+N12+Q12</f>
        <v>0</v>
      </c>
      <c r="U12" s="173"/>
      <c r="V12" s="83">
        <f t="shared" si="10"/>
        <v>0</v>
      </c>
      <c r="W12" s="86" t="str">
        <f t="shared" si="11"/>
        <v>-</v>
      </c>
      <c r="X12" s="193"/>
      <c r="Z12" s="122">
        <f t="shared" si="0"/>
        <v>0</v>
      </c>
      <c r="AA12" s="122">
        <f t="shared" si="1"/>
        <v>0</v>
      </c>
      <c r="AB12" s="122">
        <f t="shared" si="2"/>
        <v>0</v>
      </c>
      <c r="AC12" s="122">
        <f t="shared" si="3"/>
        <v>0</v>
      </c>
      <c r="AD12" s="122">
        <f t="shared" si="4"/>
        <v>0</v>
      </c>
    </row>
    <row r="13" spans="1:30" x14ac:dyDescent="0.25">
      <c r="A13" s="177"/>
      <c r="B13" s="114" t="s">
        <v>66</v>
      </c>
      <c r="C13" s="196"/>
      <c r="D13" s="97"/>
      <c r="E13" s="119">
        <v>0</v>
      </c>
      <c r="F13" s="108" t="str">
        <f t="shared" si="5"/>
        <v>-</v>
      </c>
      <c r="G13" s="173"/>
      <c r="H13" s="119">
        <v>0</v>
      </c>
      <c r="I13" s="86" t="str">
        <f t="shared" si="6"/>
        <v>-</v>
      </c>
      <c r="J13" s="173"/>
      <c r="K13" s="119">
        <v>0</v>
      </c>
      <c r="L13" s="86" t="str">
        <f t="shared" si="7"/>
        <v>-</v>
      </c>
      <c r="M13" s="173"/>
      <c r="N13" s="119">
        <v>0</v>
      </c>
      <c r="O13" s="86" t="str">
        <f t="shared" si="8"/>
        <v>-</v>
      </c>
      <c r="P13" s="173"/>
      <c r="Q13" s="119">
        <v>0</v>
      </c>
      <c r="R13" s="86" t="str">
        <f t="shared" si="9"/>
        <v>-</v>
      </c>
      <c r="S13" s="173"/>
      <c r="T13" s="87">
        <f t="shared" ref="T13:T47" si="12">E13+H13+K13+N13+Q13</f>
        <v>0</v>
      </c>
      <c r="U13" s="173"/>
      <c r="V13" s="83">
        <f t="shared" si="10"/>
        <v>0</v>
      </c>
      <c r="W13" s="86" t="str">
        <f t="shared" si="11"/>
        <v>-</v>
      </c>
      <c r="X13" s="193"/>
      <c r="Z13" s="122">
        <f t="shared" si="0"/>
        <v>0</v>
      </c>
      <c r="AA13" s="122">
        <f t="shared" si="1"/>
        <v>0</v>
      </c>
      <c r="AB13" s="122">
        <f t="shared" si="2"/>
        <v>0</v>
      </c>
      <c r="AC13" s="122">
        <f t="shared" si="3"/>
        <v>0</v>
      </c>
      <c r="AD13" s="122">
        <f t="shared" si="4"/>
        <v>0</v>
      </c>
    </row>
    <row r="14" spans="1:30" x14ac:dyDescent="0.25">
      <c r="A14" s="177"/>
      <c r="B14" s="114" t="s">
        <v>67</v>
      </c>
      <c r="C14" s="196"/>
      <c r="D14" s="97"/>
      <c r="E14" s="119">
        <v>0</v>
      </c>
      <c r="F14" s="108" t="str">
        <f t="shared" si="5"/>
        <v>-</v>
      </c>
      <c r="G14" s="173"/>
      <c r="H14" s="119">
        <v>0</v>
      </c>
      <c r="I14" s="86" t="str">
        <f t="shared" si="6"/>
        <v>-</v>
      </c>
      <c r="J14" s="173"/>
      <c r="K14" s="119">
        <v>0</v>
      </c>
      <c r="L14" s="86" t="str">
        <f t="shared" si="7"/>
        <v>-</v>
      </c>
      <c r="M14" s="173"/>
      <c r="N14" s="119">
        <v>0</v>
      </c>
      <c r="O14" s="86" t="str">
        <f t="shared" si="8"/>
        <v>-</v>
      </c>
      <c r="P14" s="173"/>
      <c r="Q14" s="119">
        <v>0</v>
      </c>
      <c r="R14" s="86" t="str">
        <f t="shared" si="9"/>
        <v>-</v>
      </c>
      <c r="S14" s="173"/>
      <c r="T14" s="87">
        <f t="shared" si="12"/>
        <v>0</v>
      </c>
      <c r="U14" s="173"/>
      <c r="V14" s="83">
        <f t="shared" si="10"/>
        <v>0</v>
      </c>
      <c r="W14" s="86" t="str">
        <f t="shared" si="11"/>
        <v>-</v>
      </c>
      <c r="X14" s="193"/>
      <c r="Z14" s="122">
        <f t="shared" si="0"/>
        <v>0</v>
      </c>
      <c r="AA14" s="122">
        <f t="shared" si="1"/>
        <v>0</v>
      </c>
      <c r="AB14" s="122">
        <f t="shared" si="2"/>
        <v>0</v>
      </c>
      <c r="AC14" s="122">
        <f t="shared" si="3"/>
        <v>0</v>
      </c>
      <c r="AD14" s="122">
        <f t="shared" si="4"/>
        <v>0</v>
      </c>
    </row>
    <row r="15" spans="1:30" x14ac:dyDescent="0.25">
      <c r="A15" s="177"/>
      <c r="B15" s="114" t="s">
        <v>68</v>
      </c>
      <c r="C15" s="196"/>
      <c r="D15" s="97"/>
      <c r="E15" s="119">
        <v>0</v>
      </c>
      <c r="F15" s="108" t="str">
        <f t="shared" si="5"/>
        <v>-</v>
      </c>
      <c r="G15" s="173"/>
      <c r="H15" s="119">
        <v>0</v>
      </c>
      <c r="I15" s="86" t="str">
        <f t="shared" si="6"/>
        <v>-</v>
      </c>
      <c r="J15" s="173"/>
      <c r="K15" s="119">
        <v>0</v>
      </c>
      <c r="L15" s="86" t="str">
        <f t="shared" si="7"/>
        <v>-</v>
      </c>
      <c r="M15" s="173"/>
      <c r="N15" s="119">
        <v>0</v>
      </c>
      <c r="O15" s="86" t="str">
        <f t="shared" si="8"/>
        <v>-</v>
      </c>
      <c r="P15" s="173"/>
      <c r="Q15" s="119">
        <v>0</v>
      </c>
      <c r="R15" s="86" t="str">
        <f t="shared" si="9"/>
        <v>-</v>
      </c>
      <c r="S15" s="173"/>
      <c r="T15" s="87">
        <f t="shared" si="12"/>
        <v>0</v>
      </c>
      <c r="U15" s="173"/>
      <c r="V15" s="83">
        <f t="shared" si="10"/>
        <v>0</v>
      </c>
      <c r="W15" s="86" t="str">
        <f t="shared" si="11"/>
        <v>-</v>
      </c>
      <c r="X15" s="193"/>
      <c r="Z15" s="122">
        <f t="shared" si="0"/>
        <v>0</v>
      </c>
      <c r="AA15" s="122">
        <f t="shared" si="1"/>
        <v>0</v>
      </c>
      <c r="AB15" s="122">
        <f t="shared" si="2"/>
        <v>0</v>
      </c>
      <c r="AC15" s="122">
        <f t="shared" si="3"/>
        <v>0</v>
      </c>
      <c r="AD15" s="122">
        <f t="shared" si="4"/>
        <v>0</v>
      </c>
    </row>
    <row r="16" spans="1:30" x14ac:dyDescent="0.25">
      <c r="A16" s="177"/>
      <c r="B16" s="114" t="s">
        <v>69</v>
      </c>
      <c r="C16" s="196"/>
      <c r="D16" s="97"/>
      <c r="E16" s="119">
        <v>0</v>
      </c>
      <c r="F16" s="108" t="str">
        <f t="shared" si="5"/>
        <v>-</v>
      </c>
      <c r="G16" s="173"/>
      <c r="H16" s="119">
        <v>0</v>
      </c>
      <c r="I16" s="86" t="str">
        <f t="shared" si="6"/>
        <v>-</v>
      </c>
      <c r="J16" s="173"/>
      <c r="K16" s="119">
        <v>0</v>
      </c>
      <c r="L16" s="86" t="str">
        <f t="shared" si="7"/>
        <v>-</v>
      </c>
      <c r="M16" s="173"/>
      <c r="N16" s="119">
        <v>0</v>
      </c>
      <c r="O16" s="86" t="str">
        <f t="shared" si="8"/>
        <v>-</v>
      </c>
      <c r="P16" s="173"/>
      <c r="Q16" s="119">
        <v>0</v>
      </c>
      <c r="R16" s="86" t="str">
        <f t="shared" si="9"/>
        <v>-</v>
      </c>
      <c r="S16" s="173"/>
      <c r="T16" s="87">
        <f t="shared" si="12"/>
        <v>0</v>
      </c>
      <c r="U16" s="173"/>
      <c r="V16" s="83">
        <f t="shared" si="10"/>
        <v>0</v>
      </c>
      <c r="W16" s="86" t="str">
        <f t="shared" si="11"/>
        <v>-</v>
      </c>
      <c r="X16" s="193"/>
      <c r="Z16" s="122">
        <f t="shared" si="0"/>
        <v>0</v>
      </c>
      <c r="AA16" s="122">
        <f t="shared" si="1"/>
        <v>0</v>
      </c>
      <c r="AB16" s="122">
        <f t="shared" si="2"/>
        <v>0</v>
      </c>
      <c r="AC16" s="122">
        <f t="shared" si="3"/>
        <v>0</v>
      </c>
      <c r="AD16" s="122">
        <f t="shared" si="4"/>
        <v>0</v>
      </c>
    </row>
    <row r="17" spans="1:30" x14ac:dyDescent="0.25">
      <c r="A17" s="177"/>
      <c r="B17" s="116" t="s">
        <v>70</v>
      </c>
      <c r="C17" s="196"/>
      <c r="D17" s="97"/>
      <c r="E17" s="119">
        <v>0</v>
      </c>
      <c r="F17" s="108" t="str">
        <f t="shared" si="5"/>
        <v>-</v>
      </c>
      <c r="G17" s="173"/>
      <c r="H17" s="119">
        <v>0</v>
      </c>
      <c r="I17" s="86" t="str">
        <f t="shared" si="6"/>
        <v>-</v>
      </c>
      <c r="J17" s="173"/>
      <c r="K17" s="119">
        <v>0</v>
      </c>
      <c r="L17" s="86" t="str">
        <f t="shared" si="7"/>
        <v>-</v>
      </c>
      <c r="M17" s="173"/>
      <c r="N17" s="119">
        <v>0</v>
      </c>
      <c r="O17" s="86" t="str">
        <f t="shared" si="8"/>
        <v>-</v>
      </c>
      <c r="P17" s="173"/>
      <c r="Q17" s="119">
        <v>0</v>
      </c>
      <c r="R17" s="86" t="str">
        <f t="shared" si="9"/>
        <v>-</v>
      </c>
      <c r="S17" s="173"/>
      <c r="T17" s="87">
        <f t="shared" si="12"/>
        <v>0</v>
      </c>
      <c r="U17" s="173"/>
      <c r="V17" s="83">
        <f t="shared" si="10"/>
        <v>0</v>
      </c>
      <c r="W17" s="86" t="str">
        <f t="shared" si="11"/>
        <v>-</v>
      </c>
      <c r="X17" s="193"/>
      <c r="Z17" s="122">
        <f t="shared" si="0"/>
        <v>0</v>
      </c>
      <c r="AA17" s="122">
        <f t="shared" si="1"/>
        <v>0</v>
      </c>
      <c r="AB17" s="122">
        <f t="shared" si="2"/>
        <v>0</v>
      </c>
      <c r="AC17" s="122">
        <f t="shared" si="3"/>
        <v>0</v>
      </c>
      <c r="AD17" s="122">
        <f t="shared" si="4"/>
        <v>0</v>
      </c>
    </row>
    <row r="18" spans="1:30" x14ac:dyDescent="0.25">
      <c r="A18" s="177"/>
      <c r="B18" s="114" t="s">
        <v>71</v>
      </c>
      <c r="C18" s="196"/>
      <c r="D18" s="97"/>
      <c r="E18" s="119">
        <v>0</v>
      </c>
      <c r="F18" s="108" t="str">
        <f t="shared" si="5"/>
        <v>-</v>
      </c>
      <c r="G18" s="173"/>
      <c r="H18" s="119">
        <v>0</v>
      </c>
      <c r="I18" s="86" t="str">
        <f t="shared" si="6"/>
        <v>-</v>
      </c>
      <c r="J18" s="173"/>
      <c r="K18" s="119">
        <v>0</v>
      </c>
      <c r="L18" s="86" t="str">
        <f t="shared" si="7"/>
        <v>-</v>
      </c>
      <c r="M18" s="173"/>
      <c r="N18" s="119">
        <v>0</v>
      </c>
      <c r="O18" s="86" t="str">
        <f t="shared" si="8"/>
        <v>-</v>
      </c>
      <c r="P18" s="173"/>
      <c r="Q18" s="119">
        <v>0</v>
      </c>
      <c r="R18" s="86" t="str">
        <f t="shared" si="9"/>
        <v>-</v>
      </c>
      <c r="S18" s="173"/>
      <c r="T18" s="87">
        <f t="shared" si="12"/>
        <v>0</v>
      </c>
      <c r="U18" s="173"/>
      <c r="V18" s="83">
        <f t="shared" si="10"/>
        <v>0</v>
      </c>
      <c r="W18" s="86" t="str">
        <f t="shared" si="11"/>
        <v>-</v>
      </c>
      <c r="X18" s="193"/>
      <c r="Z18" s="122">
        <f t="shared" si="0"/>
        <v>0</v>
      </c>
      <c r="AA18" s="122">
        <f t="shared" si="1"/>
        <v>0</v>
      </c>
      <c r="AB18" s="122">
        <f t="shared" si="2"/>
        <v>0</v>
      </c>
      <c r="AC18" s="122">
        <f t="shared" si="3"/>
        <v>0</v>
      </c>
      <c r="AD18" s="122">
        <f t="shared" si="4"/>
        <v>0</v>
      </c>
    </row>
    <row r="19" spans="1:30" x14ac:dyDescent="0.25">
      <c r="A19" s="177"/>
      <c r="B19" s="114" t="s">
        <v>72</v>
      </c>
      <c r="C19" s="196"/>
      <c r="D19" s="97"/>
      <c r="E19" s="119">
        <v>0</v>
      </c>
      <c r="F19" s="108" t="str">
        <f t="shared" si="5"/>
        <v>-</v>
      </c>
      <c r="G19" s="173"/>
      <c r="H19" s="119">
        <v>0</v>
      </c>
      <c r="I19" s="86" t="str">
        <f t="shared" si="6"/>
        <v>-</v>
      </c>
      <c r="J19" s="173"/>
      <c r="K19" s="119">
        <v>0</v>
      </c>
      <c r="L19" s="86" t="str">
        <f t="shared" si="7"/>
        <v>-</v>
      </c>
      <c r="M19" s="173"/>
      <c r="N19" s="119">
        <v>0</v>
      </c>
      <c r="O19" s="86" t="str">
        <f t="shared" si="8"/>
        <v>-</v>
      </c>
      <c r="P19" s="173"/>
      <c r="Q19" s="119">
        <v>0</v>
      </c>
      <c r="R19" s="86" t="str">
        <f t="shared" si="9"/>
        <v>-</v>
      </c>
      <c r="S19" s="173"/>
      <c r="T19" s="87">
        <f t="shared" si="12"/>
        <v>0</v>
      </c>
      <c r="U19" s="173"/>
      <c r="V19" s="83">
        <f t="shared" si="10"/>
        <v>0</v>
      </c>
      <c r="W19" s="86" t="str">
        <f t="shared" si="11"/>
        <v>-</v>
      </c>
      <c r="X19" s="193"/>
      <c r="Z19" s="122">
        <f t="shared" si="0"/>
        <v>0</v>
      </c>
      <c r="AA19" s="122">
        <f t="shared" si="1"/>
        <v>0</v>
      </c>
      <c r="AB19" s="122">
        <f t="shared" si="2"/>
        <v>0</v>
      </c>
      <c r="AC19" s="122">
        <f t="shared" si="3"/>
        <v>0</v>
      </c>
      <c r="AD19" s="122">
        <f t="shared" si="4"/>
        <v>0</v>
      </c>
    </row>
    <row r="20" spans="1:30" x14ac:dyDescent="0.25">
      <c r="A20" s="177"/>
      <c r="B20" s="114" t="s">
        <v>73</v>
      </c>
      <c r="C20" s="196"/>
      <c r="D20" s="97"/>
      <c r="E20" s="119">
        <v>0</v>
      </c>
      <c r="F20" s="108" t="str">
        <f t="shared" si="5"/>
        <v>-</v>
      </c>
      <c r="G20" s="173"/>
      <c r="H20" s="119">
        <v>0</v>
      </c>
      <c r="I20" s="86" t="str">
        <f t="shared" si="6"/>
        <v>-</v>
      </c>
      <c r="J20" s="173"/>
      <c r="K20" s="119">
        <v>0</v>
      </c>
      <c r="L20" s="86" t="str">
        <f t="shared" si="7"/>
        <v>-</v>
      </c>
      <c r="M20" s="173"/>
      <c r="N20" s="119">
        <v>0</v>
      </c>
      <c r="O20" s="86" t="str">
        <f t="shared" si="8"/>
        <v>-</v>
      </c>
      <c r="P20" s="173"/>
      <c r="Q20" s="119">
        <v>0</v>
      </c>
      <c r="R20" s="86" t="str">
        <f t="shared" si="9"/>
        <v>-</v>
      </c>
      <c r="S20" s="173"/>
      <c r="T20" s="87">
        <f t="shared" si="12"/>
        <v>0</v>
      </c>
      <c r="U20" s="173"/>
      <c r="V20" s="83">
        <f t="shared" si="10"/>
        <v>0</v>
      </c>
      <c r="W20" s="86" t="str">
        <f t="shared" si="11"/>
        <v>-</v>
      </c>
      <c r="X20" s="193"/>
      <c r="Z20" s="122">
        <f t="shared" si="0"/>
        <v>0</v>
      </c>
      <c r="AA20" s="122">
        <f t="shared" si="1"/>
        <v>0</v>
      </c>
      <c r="AB20" s="122">
        <f t="shared" si="2"/>
        <v>0</v>
      </c>
      <c r="AC20" s="122">
        <f t="shared" si="3"/>
        <v>0</v>
      </c>
      <c r="AD20" s="122">
        <f t="shared" si="4"/>
        <v>0</v>
      </c>
    </row>
    <row r="21" spans="1:30" x14ac:dyDescent="0.25">
      <c r="A21" s="177"/>
      <c r="B21" s="114" t="s">
        <v>74</v>
      </c>
      <c r="C21" s="196"/>
      <c r="D21" s="97"/>
      <c r="E21" s="119">
        <v>0</v>
      </c>
      <c r="F21" s="108" t="str">
        <f t="shared" si="5"/>
        <v>-</v>
      </c>
      <c r="G21" s="173"/>
      <c r="H21" s="119">
        <v>0</v>
      </c>
      <c r="I21" s="86" t="str">
        <f t="shared" si="6"/>
        <v>-</v>
      </c>
      <c r="J21" s="173"/>
      <c r="K21" s="119">
        <v>0</v>
      </c>
      <c r="L21" s="86" t="str">
        <f t="shared" si="7"/>
        <v>-</v>
      </c>
      <c r="M21" s="173"/>
      <c r="N21" s="119">
        <v>0</v>
      </c>
      <c r="O21" s="86" t="str">
        <f t="shared" si="8"/>
        <v>-</v>
      </c>
      <c r="P21" s="173"/>
      <c r="Q21" s="119">
        <v>0</v>
      </c>
      <c r="R21" s="86" t="str">
        <f t="shared" si="9"/>
        <v>-</v>
      </c>
      <c r="S21" s="173"/>
      <c r="T21" s="87">
        <f t="shared" si="12"/>
        <v>0</v>
      </c>
      <c r="U21" s="173"/>
      <c r="V21" s="83">
        <f t="shared" si="10"/>
        <v>0</v>
      </c>
      <c r="W21" s="86" t="str">
        <f t="shared" si="11"/>
        <v>-</v>
      </c>
      <c r="X21" s="193"/>
      <c r="Z21" s="122">
        <f t="shared" si="0"/>
        <v>0</v>
      </c>
      <c r="AA21" s="122">
        <f t="shared" si="1"/>
        <v>0</v>
      </c>
      <c r="AB21" s="122">
        <f t="shared" si="2"/>
        <v>0</v>
      </c>
      <c r="AC21" s="122">
        <f t="shared" si="3"/>
        <v>0</v>
      </c>
      <c r="AD21" s="122">
        <f t="shared" si="4"/>
        <v>0</v>
      </c>
    </row>
    <row r="22" spans="1:30" x14ac:dyDescent="0.25">
      <c r="A22" s="177"/>
      <c r="B22" s="114" t="s">
        <v>75</v>
      </c>
      <c r="C22" s="196"/>
      <c r="D22" s="97"/>
      <c r="E22" s="119">
        <v>0</v>
      </c>
      <c r="F22" s="108" t="str">
        <f t="shared" si="5"/>
        <v>-</v>
      </c>
      <c r="G22" s="173"/>
      <c r="H22" s="119">
        <v>0</v>
      </c>
      <c r="I22" s="86" t="str">
        <f t="shared" si="6"/>
        <v>-</v>
      </c>
      <c r="J22" s="173"/>
      <c r="K22" s="119">
        <v>0</v>
      </c>
      <c r="L22" s="86" t="str">
        <f t="shared" si="7"/>
        <v>-</v>
      </c>
      <c r="M22" s="173"/>
      <c r="N22" s="119">
        <v>0</v>
      </c>
      <c r="O22" s="86" t="str">
        <f t="shared" si="8"/>
        <v>-</v>
      </c>
      <c r="P22" s="173"/>
      <c r="Q22" s="119">
        <v>0</v>
      </c>
      <c r="R22" s="86" t="str">
        <f t="shared" si="9"/>
        <v>-</v>
      </c>
      <c r="S22" s="173"/>
      <c r="T22" s="87">
        <f t="shared" si="12"/>
        <v>0</v>
      </c>
      <c r="U22" s="173"/>
      <c r="V22" s="83">
        <f t="shared" si="10"/>
        <v>0</v>
      </c>
      <c r="W22" s="86" t="str">
        <f t="shared" si="11"/>
        <v>-</v>
      </c>
      <c r="X22" s="193"/>
      <c r="Z22" s="122">
        <f t="shared" si="0"/>
        <v>0</v>
      </c>
      <c r="AA22" s="122">
        <f t="shared" si="1"/>
        <v>0</v>
      </c>
      <c r="AB22" s="122">
        <f t="shared" si="2"/>
        <v>0</v>
      </c>
      <c r="AC22" s="122">
        <f t="shared" si="3"/>
        <v>0</v>
      </c>
      <c r="AD22" s="122">
        <f t="shared" si="4"/>
        <v>0</v>
      </c>
    </row>
    <row r="23" spans="1:30" x14ac:dyDescent="0.25">
      <c r="A23" s="177"/>
      <c r="B23" s="114" t="s">
        <v>76</v>
      </c>
      <c r="C23" s="196"/>
      <c r="D23" s="97"/>
      <c r="E23" s="119">
        <v>0</v>
      </c>
      <c r="F23" s="108" t="str">
        <f t="shared" si="5"/>
        <v>-</v>
      </c>
      <c r="G23" s="173"/>
      <c r="H23" s="119">
        <v>0</v>
      </c>
      <c r="I23" s="86" t="str">
        <f t="shared" si="6"/>
        <v>-</v>
      </c>
      <c r="J23" s="173"/>
      <c r="K23" s="119">
        <v>0</v>
      </c>
      <c r="L23" s="86" t="str">
        <f t="shared" si="7"/>
        <v>-</v>
      </c>
      <c r="M23" s="173"/>
      <c r="N23" s="119">
        <v>0</v>
      </c>
      <c r="O23" s="86" t="str">
        <f t="shared" si="8"/>
        <v>-</v>
      </c>
      <c r="P23" s="173"/>
      <c r="Q23" s="119">
        <v>0</v>
      </c>
      <c r="R23" s="86" t="str">
        <f t="shared" si="9"/>
        <v>-</v>
      </c>
      <c r="S23" s="173"/>
      <c r="T23" s="87">
        <f t="shared" si="12"/>
        <v>0</v>
      </c>
      <c r="U23" s="173"/>
      <c r="V23" s="83">
        <f t="shared" si="10"/>
        <v>0</v>
      </c>
      <c r="W23" s="86" t="str">
        <f t="shared" si="11"/>
        <v>-</v>
      </c>
      <c r="X23" s="193"/>
      <c r="Z23" s="122">
        <f t="shared" si="0"/>
        <v>0</v>
      </c>
      <c r="AA23" s="122">
        <f t="shared" si="1"/>
        <v>0</v>
      </c>
      <c r="AB23" s="122">
        <f t="shared" si="2"/>
        <v>0</v>
      </c>
      <c r="AC23" s="122">
        <f t="shared" si="3"/>
        <v>0</v>
      </c>
      <c r="AD23" s="122">
        <f t="shared" si="4"/>
        <v>0</v>
      </c>
    </row>
    <row r="24" spans="1:30" x14ac:dyDescent="0.25">
      <c r="A24" s="177"/>
      <c r="B24" s="114" t="s">
        <v>77</v>
      </c>
      <c r="C24" s="196"/>
      <c r="D24" s="97"/>
      <c r="E24" s="119">
        <v>0</v>
      </c>
      <c r="F24" s="108" t="str">
        <f t="shared" si="5"/>
        <v>-</v>
      </c>
      <c r="G24" s="173"/>
      <c r="H24" s="119">
        <v>0</v>
      </c>
      <c r="I24" s="86" t="str">
        <f t="shared" si="6"/>
        <v>-</v>
      </c>
      <c r="J24" s="173"/>
      <c r="K24" s="119">
        <v>0</v>
      </c>
      <c r="L24" s="86" t="str">
        <f t="shared" si="7"/>
        <v>-</v>
      </c>
      <c r="M24" s="173"/>
      <c r="N24" s="119">
        <v>0</v>
      </c>
      <c r="O24" s="86" t="str">
        <f t="shared" si="8"/>
        <v>-</v>
      </c>
      <c r="P24" s="173"/>
      <c r="Q24" s="119">
        <v>0</v>
      </c>
      <c r="R24" s="86" t="str">
        <f t="shared" si="9"/>
        <v>-</v>
      </c>
      <c r="S24" s="173"/>
      <c r="T24" s="87">
        <f t="shared" si="12"/>
        <v>0</v>
      </c>
      <c r="U24" s="173"/>
      <c r="V24" s="83">
        <f t="shared" si="10"/>
        <v>0</v>
      </c>
      <c r="W24" s="86" t="str">
        <f t="shared" si="11"/>
        <v>-</v>
      </c>
      <c r="X24" s="193"/>
      <c r="Z24" s="122">
        <f t="shared" si="0"/>
        <v>0</v>
      </c>
      <c r="AA24" s="122">
        <f t="shared" si="1"/>
        <v>0</v>
      </c>
      <c r="AB24" s="122">
        <f t="shared" si="2"/>
        <v>0</v>
      </c>
      <c r="AC24" s="122">
        <f t="shared" si="3"/>
        <v>0</v>
      </c>
      <c r="AD24" s="122">
        <f t="shared" si="4"/>
        <v>0</v>
      </c>
    </row>
    <row r="25" spans="1:30" x14ac:dyDescent="0.25">
      <c r="A25" s="177"/>
      <c r="B25" s="114" t="s">
        <v>78</v>
      </c>
      <c r="C25" s="196"/>
      <c r="D25" s="97"/>
      <c r="E25" s="119">
        <v>0</v>
      </c>
      <c r="F25" s="108" t="str">
        <f t="shared" si="5"/>
        <v>-</v>
      </c>
      <c r="G25" s="173"/>
      <c r="H25" s="119">
        <v>0</v>
      </c>
      <c r="I25" s="86" t="str">
        <f t="shared" si="6"/>
        <v>-</v>
      </c>
      <c r="J25" s="173"/>
      <c r="K25" s="119">
        <v>0</v>
      </c>
      <c r="L25" s="86" t="str">
        <f t="shared" si="7"/>
        <v>-</v>
      </c>
      <c r="M25" s="173"/>
      <c r="N25" s="119">
        <v>0</v>
      </c>
      <c r="O25" s="86" t="str">
        <f t="shared" si="8"/>
        <v>-</v>
      </c>
      <c r="P25" s="173"/>
      <c r="Q25" s="119">
        <v>0</v>
      </c>
      <c r="R25" s="86" t="str">
        <f t="shared" si="9"/>
        <v>-</v>
      </c>
      <c r="S25" s="173"/>
      <c r="T25" s="87">
        <f t="shared" si="12"/>
        <v>0</v>
      </c>
      <c r="U25" s="173"/>
      <c r="V25" s="83">
        <f t="shared" si="10"/>
        <v>0</v>
      </c>
      <c r="W25" s="86" t="str">
        <f t="shared" si="11"/>
        <v>-</v>
      </c>
      <c r="X25" s="193"/>
      <c r="Z25" s="122">
        <f t="shared" si="0"/>
        <v>0</v>
      </c>
      <c r="AA25" s="122">
        <f t="shared" si="1"/>
        <v>0</v>
      </c>
      <c r="AB25" s="122">
        <f t="shared" si="2"/>
        <v>0</v>
      </c>
      <c r="AC25" s="122">
        <f t="shared" si="3"/>
        <v>0</v>
      </c>
      <c r="AD25" s="122">
        <f t="shared" si="4"/>
        <v>0</v>
      </c>
    </row>
    <row r="26" spans="1:30" x14ac:dyDescent="0.25">
      <c r="A26" s="177"/>
      <c r="B26" s="114" t="s">
        <v>18</v>
      </c>
      <c r="C26" s="196"/>
      <c r="D26" s="97"/>
      <c r="E26" s="119">
        <v>0</v>
      </c>
      <c r="F26" s="108" t="str">
        <f t="shared" si="5"/>
        <v>-</v>
      </c>
      <c r="G26" s="173"/>
      <c r="H26" s="119">
        <v>0</v>
      </c>
      <c r="I26" s="86" t="str">
        <f t="shared" si="6"/>
        <v>-</v>
      </c>
      <c r="J26" s="173"/>
      <c r="K26" s="119">
        <v>0</v>
      </c>
      <c r="L26" s="86" t="str">
        <f t="shared" si="7"/>
        <v>-</v>
      </c>
      <c r="M26" s="173"/>
      <c r="N26" s="119">
        <v>0</v>
      </c>
      <c r="O26" s="86" t="str">
        <f t="shared" si="8"/>
        <v>-</v>
      </c>
      <c r="P26" s="173"/>
      <c r="Q26" s="119">
        <v>0</v>
      </c>
      <c r="R26" s="86" t="str">
        <f t="shared" si="9"/>
        <v>-</v>
      </c>
      <c r="S26" s="173"/>
      <c r="T26" s="87">
        <f>E26+H26+K26+N26+Q26</f>
        <v>0</v>
      </c>
      <c r="U26" s="173"/>
      <c r="V26" s="83">
        <f t="shared" si="10"/>
        <v>0</v>
      </c>
      <c r="W26" s="86" t="str">
        <f t="shared" si="11"/>
        <v>-</v>
      </c>
      <c r="X26" s="193"/>
      <c r="Z26" s="122">
        <f t="shared" si="0"/>
        <v>0</v>
      </c>
      <c r="AA26" s="122">
        <f t="shared" si="1"/>
        <v>0</v>
      </c>
      <c r="AB26" s="122">
        <f t="shared" si="2"/>
        <v>0</v>
      </c>
      <c r="AC26" s="122">
        <f t="shared" si="3"/>
        <v>0</v>
      </c>
      <c r="AD26" s="122">
        <f t="shared" si="4"/>
        <v>0</v>
      </c>
    </row>
    <row r="27" spans="1:30" x14ac:dyDescent="0.25">
      <c r="A27" s="177"/>
      <c r="B27" s="114" t="s">
        <v>79</v>
      </c>
      <c r="C27" s="196"/>
      <c r="D27" s="97"/>
      <c r="E27" s="119">
        <v>0</v>
      </c>
      <c r="F27" s="108" t="str">
        <f t="shared" si="5"/>
        <v>-</v>
      </c>
      <c r="G27" s="173"/>
      <c r="H27" s="119">
        <v>0</v>
      </c>
      <c r="I27" s="86" t="str">
        <f t="shared" si="6"/>
        <v>-</v>
      </c>
      <c r="J27" s="173"/>
      <c r="K27" s="119">
        <v>0</v>
      </c>
      <c r="L27" s="86" t="str">
        <f t="shared" si="7"/>
        <v>-</v>
      </c>
      <c r="M27" s="173"/>
      <c r="N27" s="119">
        <v>0</v>
      </c>
      <c r="O27" s="86" t="str">
        <f t="shared" si="8"/>
        <v>-</v>
      </c>
      <c r="P27" s="173"/>
      <c r="Q27" s="119">
        <v>0</v>
      </c>
      <c r="R27" s="86" t="str">
        <f t="shared" si="9"/>
        <v>-</v>
      </c>
      <c r="S27" s="173"/>
      <c r="T27" s="87">
        <f t="shared" si="12"/>
        <v>0</v>
      </c>
      <c r="U27" s="173"/>
      <c r="V27" s="83">
        <f t="shared" si="10"/>
        <v>0</v>
      </c>
      <c r="W27" s="86" t="str">
        <f t="shared" si="11"/>
        <v>-</v>
      </c>
      <c r="X27" s="193"/>
      <c r="Z27" s="122">
        <f t="shared" si="0"/>
        <v>0</v>
      </c>
      <c r="AA27" s="122">
        <f t="shared" si="1"/>
        <v>0</v>
      </c>
      <c r="AB27" s="122">
        <f t="shared" si="2"/>
        <v>0</v>
      </c>
      <c r="AC27" s="122">
        <f t="shared" si="3"/>
        <v>0</v>
      </c>
      <c r="AD27" s="122">
        <f t="shared" si="4"/>
        <v>0</v>
      </c>
    </row>
    <row r="28" spans="1:30" x14ac:dyDescent="0.25">
      <c r="A28" s="177"/>
      <c r="B28" s="116" t="s">
        <v>80</v>
      </c>
      <c r="C28" s="196"/>
      <c r="D28" s="97"/>
      <c r="E28" s="119">
        <v>0</v>
      </c>
      <c r="F28" s="108" t="str">
        <f t="shared" si="5"/>
        <v>-</v>
      </c>
      <c r="G28" s="173"/>
      <c r="H28" s="119">
        <v>0</v>
      </c>
      <c r="I28" s="86" t="str">
        <f t="shared" si="6"/>
        <v>-</v>
      </c>
      <c r="J28" s="173"/>
      <c r="K28" s="119">
        <v>0</v>
      </c>
      <c r="L28" s="86" t="str">
        <f t="shared" si="7"/>
        <v>-</v>
      </c>
      <c r="M28" s="173"/>
      <c r="N28" s="119">
        <v>0</v>
      </c>
      <c r="O28" s="86" t="str">
        <f t="shared" si="8"/>
        <v>-</v>
      </c>
      <c r="P28" s="173"/>
      <c r="Q28" s="119">
        <v>0</v>
      </c>
      <c r="R28" s="86" t="str">
        <f t="shared" si="9"/>
        <v>-</v>
      </c>
      <c r="S28" s="173"/>
      <c r="T28" s="87">
        <f t="shared" si="12"/>
        <v>0</v>
      </c>
      <c r="U28" s="173"/>
      <c r="V28" s="83">
        <f t="shared" si="10"/>
        <v>0</v>
      </c>
      <c r="W28" s="86" t="str">
        <f t="shared" si="11"/>
        <v>-</v>
      </c>
      <c r="X28" s="193"/>
      <c r="Z28" s="122">
        <f t="shared" si="0"/>
        <v>0</v>
      </c>
      <c r="AA28" s="122">
        <f t="shared" si="1"/>
        <v>0</v>
      </c>
      <c r="AB28" s="122">
        <f t="shared" si="2"/>
        <v>0</v>
      </c>
      <c r="AC28" s="122">
        <f t="shared" si="3"/>
        <v>0</v>
      </c>
      <c r="AD28" s="122">
        <f t="shared" si="4"/>
        <v>0</v>
      </c>
    </row>
    <row r="29" spans="1:30" x14ac:dyDescent="0.25">
      <c r="A29" s="177"/>
      <c r="B29" s="114" t="s">
        <v>81</v>
      </c>
      <c r="C29" s="196"/>
      <c r="D29" s="97"/>
      <c r="E29" s="119">
        <v>0</v>
      </c>
      <c r="F29" s="108" t="str">
        <f t="shared" si="5"/>
        <v>-</v>
      </c>
      <c r="G29" s="173"/>
      <c r="H29" s="119">
        <v>0</v>
      </c>
      <c r="I29" s="86" t="str">
        <f t="shared" si="6"/>
        <v>-</v>
      </c>
      <c r="J29" s="173"/>
      <c r="K29" s="119">
        <v>0</v>
      </c>
      <c r="L29" s="86" t="str">
        <f t="shared" si="7"/>
        <v>-</v>
      </c>
      <c r="M29" s="173"/>
      <c r="N29" s="119">
        <v>0</v>
      </c>
      <c r="O29" s="86" t="str">
        <f t="shared" si="8"/>
        <v>-</v>
      </c>
      <c r="P29" s="173"/>
      <c r="Q29" s="119">
        <v>0</v>
      </c>
      <c r="R29" s="86" t="str">
        <f t="shared" si="9"/>
        <v>-</v>
      </c>
      <c r="S29" s="173"/>
      <c r="T29" s="87">
        <f t="shared" si="12"/>
        <v>0</v>
      </c>
      <c r="U29" s="173"/>
      <c r="V29" s="83">
        <f t="shared" si="10"/>
        <v>0</v>
      </c>
      <c r="W29" s="86" t="str">
        <f t="shared" si="11"/>
        <v>-</v>
      </c>
      <c r="X29" s="193"/>
      <c r="Z29" s="122">
        <f t="shared" si="0"/>
        <v>0</v>
      </c>
      <c r="AA29" s="122">
        <f t="shared" si="1"/>
        <v>0</v>
      </c>
      <c r="AB29" s="122">
        <f t="shared" si="2"/>
        <v>0</v>
      </c>
      <c r="AC29" s="122">
        <f t="shared" si="3"/>
        <v>0</v>
      </c>
      <c r="AD29" s="122">
        <f t="shared" si="4"/>
        <v>0</v>
      </c>
    </row>
    <row r="30" spans="1:30" x14ac:dyDescent="0.25">
      <c r="A30" s="177"/>
      <c r="B30" s="114" t="s">
        <v>15</v>
      </c>
      <c r="C30" s="196"/>
      <c r="D30" s="97"/>
      <c r="E30" s="119">
        <v>0</v>
      </c>
      <c r="F30" s="108" t="str">
        <f t="shared" si="5"/>
        <v>-</v>
      </c>
      <c r="G30" s="173"/>
      <c r="H30" s="119">
        <v>0</v>
      </c>
      <c r="I30" s="86" t="str">
        <f t="shared" si="6"/>
        <v>-</v>
      </c>
      <c r="J30" s="173"/>
      <c r="K30" s="119">
        <v>0</v>
      </c>
      <c r="L30" s="86" t="str">
        <f t="shared" si="7"/>
        <v>-</v>
      </c>
      <c r="M30" s="173"/>
      <c r="N30" s="119">
        <v>0</v>
      </c>
      <c r="O30" s="86" t="str">
        <f t="shared" si="8"/>
        <v>-</v>
      </c>
      <c r="P30" s="173"/>
      <c r="Q30" s="119">
        <v>0</v>
      </c>
      <c r="R30" s="86" t="str">
        <f t="shared" si="9"/>
        <v>-</v>
      </c>
      <c r="S30" s="173"/>
      <c r="T30" s="87">
        <f t="shared" si="12"/>
        <v>0</v>
      </c>
      <c r="U30" s="173"/>
      <c r="V30" s="83">
        <f t="shared" si="10"/>
        <v>0</v>
      </c>
      <c r="W30" s="86" t="str">
        <f t="shared" si="11"/>
        <v>-</v>
      </c>
      <c r="X30" s="193"/>
      <c r="Z30" s="122">
        <f t="shared" si="0"/>
        <v>0</v>
      </c>
      <c r="AA30" s="122">
        <f t="shared" si="1"/>
        <v>0</v>
      </c>
      <c r="AB30" s="122">
        <f t="shared" si="2"/>
        <v>0</v>
      </c>
      <c r="AC30" s="122">
        <f t="shared" si="3"/>
        <v>0</v>
      </c>
      <c r="AD30" s="122">
        <f t="shared" si="4"/>
        <v>0</v>
      </c>
    </row>
    <row r="31" spans="1:30" x14ac:dyDescent="0.25">
      <c r="A31" s="177"/>
      <c r="B31" s="113" t="s">
        <v>82</v>
      </c>
      <c r="C31" s="204"/>
      <c r="D31" s="97"/>
      <c r="E31" s="119">
        <v>0</v>
      </c>
      <c r="F31" s="108" t="str">
        <f t="shared" si="5"/>
        <v>-</v>
      </c>
      <c r="G31" s="173"/>
      <c r="H31" s="119">
        <v>0</v>
      </c>
      <c r="I31" s="86" t="str">
        <f t="shared" si="6"/>
        <v>-</v>
      </c>
      <c r="J31" s="173"/>
      <c r="K31" s="119">
        <v>0</v>
      </c>
      <c r="L31" s="86" t="str">
        <f t="shared" si="7"/>
        <v>-</v>
      </c>
      <c r="M31" s="173"/>
      <c r="N31" s="119">
        <v>0</v>
      </c>
      <c r="O31" s="86" t="str">
        <f t="shared" si="8"/>
        <v>-</v>
      </c>
      <c r="P31" s="173"/>
      <c r="Q31" s="119">
        <v>0</v>
      </c>
      <c r="R31" s="86" t="str">
        <f t="shared" si="9"/>
        <v>-</v>
      </c>
      <c r="S31" s="173"/>
      <c r="T31" s="87">
        <f t="shared" si="12"/>
        <v>0</v>
      </c>
      <c r="U31" s="173"/>
      <c r="V31" s="83">
        <f t="shared" si="10"/>
        <v>0</v>
      </c>
      <c r="W31" s="86" t="str">
        <f t="shared" si="11"/>
        <v>-</v>
      </c>
      <c r="X31" s="193"/>
      <c r="Z31" s="122">
        <f t="shared" si="0"/>
        <v>0</v>
      </c>
      <c r="AA31" s="122">
        <f t="shared" si="1"/>
        <v>0</v>
      </c>
      <c r="AB31" s="122">
        <f t="shared" si="2"/>
        <v>0</v>
      </c>
      <c r="AC31" s="122">
        <f t="shared" si="3"/>
        <v>0</v>
      </c>
      <c r="AD31" s="122">
        <f t="shared" si="4"/>
        <v>0</v>
      </c>
    </row>
    <row r="32" spans="1:30" x14ac:dyDescent="0.25">
      <c r="A32" s="177"/>
      <c r="B32" s="114" t="s">
        <v>83</v>
      </c>
      <c r="C32" s="196"/>
      <c r="D32" s="97"/>
      <c r="E32" s="119">
        <v>0</v>
      </c>
      <c r="F32" s="108" t="str">
        <f t="shared" si="5"/>
        <v>-</v>
      </c>
      <c r="G32" s="173"/>
      <c r="H32" s="119">
        <v>0</v>
      </c>
      <c r="I32" s="86" t="str">
        <f t="shared" si="6"/>
        <v>-</v>
      </c>
      <c r="J32" s="173"/>
      <c r="K32" s="119">
        <v>0</v>
      </c>
      <c r="L32" s="86" t="str">
        <f t="shared" si="7"/>
        <v>-</v>
      </c>
      <c r="M32" s="173"/>
      <c r="N32" s="119">
        <v>0</v>
      </c>
      <c r="O32" s="86" t="str">
        <f t="shared" si="8"/>
        <v>-</v>
      </c>
      <c r="P32" s="173"/>
      <c r="Q32" s="119">
        <v>0</v>
      </c>
      <c r="R32" s="86" t="str">
        <f t="shared" si="9"/>
        <v>-</v>
      </c>
      <c r="S32" s="173"/>
      <c r="T32" s="87">
        <f t="shared" si="12"/>
        <v>0</v>
      </c>
      <c r="U32" s="173"/>
      <c r="V32" s="83">
        <f t="shared" si="10"/>
        <v>0</v>
      </c>
      <c r="W32" s="86" t="str">
        <f t="shared" si="11"/>
        <v>-</v>
      </c>
      <c r="X32" s="193"/>
      <c r="Z32" s="122">
        <f t="shared" si="0"/>
        <v>0</v>
      </c>
      <c r="AA32" s="122">
        <f t="shared" si="1"/>
        <v>0</v>
      </c>
      <c r="AB32" s="122">
        <f t="shared" si="2"/>
        <v>0</v>
      </c>
      <c r="AC32" s="122">
        <f t="shared" si="3"/>
        <v>0</v>
      </c>
      <c r="AD32" s="122">
        <f t="shared" si="4"/>
        <v>0</v>
      </c>
    </row>
    <row r="33" spans="1:30" x14ac:dyDescent="0.25">
      <c r="A33" s="177"/>
      <c r="B33" s="114" t="s">
        <v>84</v>
      </c>
      <c r="C33" s="196"/>
      <c r="D33" s="97"/>
      <c r="E33" s="119">
        <v>0</v>
      </c>
      <c r="F33" s="108" t="str">
        <f t="shared" si="5"/>
        <v>-</v>
      </c>
      <c r="G33" s="173"/>
      <c r="H33" s="119">
        <v>0</v>
      </c>
      <c r="I33" s="86" t="str">
        <f t="shared" si="6"/>
        <v>-</v>
      </c>
      <c r="J33" s="173"/>
      <c r="K33" s="119">
        <v>0</v>
      </c>
      <c r="L33" s="86" t="str">
        <f t="shared" si="7"/>
        <v>-</v>
      </c>
      <c r="M33" s="173"/>
      <c r="N33" s="119">
        <v>0</v>
      </c>
      <c r="O33" s="86" t="str">
        <f t="shared" si="8"/>
        <v>-</v>
      </c>
      <c r="P33" s="173"/>
      <c r="Q33" s="119">
        <v>0</v>
      </c>
      <c r="R33" s="86" t="str">
        <f t="shared" si="9"/>
        <v>-</v>
      </c>
      <c r="S33" s="173"/>
      <c r="T33" s="87">
        <f t="shared" si="12"/>
        <v>0</v>
      </c>
      <c r="U33" s="173"/>
      <c r="V33" s="83">
        <f t="shared" si="10"/>
        <v>0</v>
      </c>
      <c r="W33" s="86" t="str">
        <f t="shared" si="11"/>
        <v>-</v>
      </c>
      <c r="X33" s="193"/>
      <c r="Z33" s="122">
        <f t="shared" si="0"/>
        <v>0</v>
      </c>
      <c r="AA33" s="122">
        <f t="shared" si="1"/>
        <v>0</v>
      </c>
      <c r="AB33" s="122">
        <f t="shared" si="2"/>
        <v>0</v>
      </c>
      <c r="AC33" s="122">
        <f t="shared" si="3"/>
        <v>0</v>
      </c>
      <c r="AD33" s="122">
        <f t="shared" si="4"/>
        <v>0</v>
      </c>
    </row>
    <row r="34" spans="1:30" x14ac:dyDescent="0.25">
      <c r="A34" s="177"/>
      <c r="B34" s="114" t="s">
        <v>29</v>
      </c>
      <c r="C34" s="196"/>
      <c r="D34" s="97"/>
      <c r="E34" s="119">
        <v>0</v>
      </c>
      <c r="F34" s="108" t="str">
        <f t="shared" si="5"/>
        <v>-</v>
      </c>
      <c r="G34" s="173"/>
      <c r="H34" s="119">
        <v>0</v>
      </c>
      <c r="I34" s="86" t="str">
        <f t="shared" si="6"/>
        <v>-</v>
      </c>
      <c r="J34" s="173"/>
      <c r="K34" s="119">
        <v>0</v>
      </c>
      <c r="L34" s="86" t="str">
        <f t="shared" si="7"/>
        <v>-</v>
      </c>
      <c r="M34" s="173"/>
      <c r="N34" s="119">
        <v>0</v>
      </c>
      <c r="O34" s="86" t="str">
        <f t="shared" si="8"/>
        <v>-</v>
      </c>
      <c r="P34" s="173"/>
      <c r="Q34" s="119">
        <v>0</v>
      </c>
      <c r="R34" s="86" t="str">
        <f t="shared" si="9"/>
        <v>-</v>
      </c>
      <c r="S34" s="173"/>
      <c r="T34" s="87">
        <f t="shared" si="12"/>
        <v>0</v>
      </c>
      <c r="U34" s="173"/>
      <c r="V34" s="83">
        <f t="shared" si="10"/>
        <v>0</v>
      </c>
      <c r="W34" s="86" t="str">
        <f t="shared" si="11"/>
        <v>-</v>
      </c>
      <c r="X34" s="193"/>
      <c r="Z34" s="122">
        <f t="shared" si="0"/>
        <v>0</v>
      </c>
      <c r="AA34" s="122">
        <f t="shared" si="1"/>
        <v>0</v>
      </c>
      <c r="AB34" s="122">
        <f t="shared" si="2"/>
        <v>0</v>
      </c>
      <c r="AC34" s="122">
        <f t="shared" si="3"/>
        <v>0</v>
      </c>
      <c r="AD34" s="122">
        <f t="shared" si="4"/>
        <v>0</v>
      </c>
    </row>
    <row r="35" spans="1:30" x14ac:dyDescent="0.25">
      <c r="A35" s="177"/>
      <c r="B35" s="114" t="s">
        <v>85</v>
      </c>
      <c r="C35" s="196"/>
      <c r="D35" s="97"/>
      <c r="E35" s="119">
        <v>0</v>
      </c>
      <c r="F35" s="108" t="str">
        <f t="shared" si="5"/>
        <v>-</v>
      </c>
      <c r="G35" s="173"/>
      <c r="H35" s="119">
        <v>0</v>
      </c>
      <c r="I35" s="86" t="str">
        <f t="shared" si="6"/>
        <v>-</v>
      </c>
      <c r="J35" s="173"/>
      <c r="K35" s="119">
        <v>0</v>
      </c>
      <c r="L35" s="86" t="str">
        <f t="shared" si="7"/>
        <v>-</v>
      </c>
      <c r="M35" s="173"/>
      <c r="N35" s="119">
        <v>0</v>
      </c>
      <c r="O35" s="86" t="str">
        <f t="shared" si="8"/>
        <v>-</v>
      </c>
      <c r="P35" s="173"/>
      <c r="Q35" s="119">
        <v>0</v>
      </c>
      <c r="R35" s="86" t="str">
        <f t="shared" si="9"/>
        <v>-</v>
      </c>
      <c r="S35" s="173"/>
      <c r="T35" s="87">
        <f t="shared" si="12"/>
        <v>0</v>
      </c>
      <c r="U35" s="173"/>
      <c r="V35" s="83">
        <f t="shared" si="10"/>
        <v>0</v>
      </c>
      <c r="W35" s="86" t="str">
        <f t="shared" si="11"/>
        <v>-</v>
      </c>
      <c r="X35" s="193"/>
      <c r="Z35" s="122">
        <f t="shared" si="0"/>
        <v>0</v>
      </c>
      <c r="AA35" s="122">
        <f t="shared" si="1"/>
        <v>0</v>
      </c>
      <c r="AB35" s="122">
        <f t="shared" si="2"/>
        <v>0</v>
      </c>
      <c r="AC35" s="122">
        <f t="shared" si="3"/>
        <v>0</v>
      </c>
      <c r="AD35" s="122">
        <f t="shared" si="4"/>
        <v>0</v>
      </c>
    </row>
    <row r="36" spans="1:30" x14ac:dyDescent="0.25">
      <c r="A36" s="177"/>
      <c r="B36" s="114" t="s">
        <v>86</v>
      </c>
      <c r="C36" s="196"/>
      <c r="D36" s="97"/>
      <c r="E36" s="119">
        <v>0</v>
      </c>
      <c r="F36" s="108" t="str">
        <f t="shared" si="5"/>
        <v>-</v>
      </c>
      <c r="G36" s="173"/>
      <c r="H36" s="119">
        <v>0</v>
      </c>
      <c r="I36" s="86" t="str">
        <f t="shared" si="6"/>
        <v>-</v>
      </c>
      <c r="J36" s="173"/>
      <c r="K36" s="119">
        <v>0</v>
      </c>
      <c r="L36" s="86" t="str">
        <f t="shared" si="7"/>
        <v>-</v>
      </c>
      <c r="M36" s="173"/>
      <c r="N36" s="119">
        <v>0</v>
      </c>
      <c r="O36" s="86" t="str">
        <f t="shared" si="8"/>
        <v>-</v>
      </c>
      <c r="P36" s="173"/>
      <c r="Q36" s="119">
        <v>0</v>
      </c>
      <c r="R36" s="86" t="str">
        <f t="shared" si="9"/>
        <v>-</v>
      </c>
      <c r="S36" s="173"/>
      <c r="T36" s="87">
        <f t="shared" si="12"/>
        <v>0</v>
      </c>
      <c r="U36" s="173"/>
      <c r="V36" s="83">
        <f t="shared" si="10"/>
        <v>0</v>
      </c>
      <c r="W36" s="86" t="str">
        <f t="shared" si="11"/>
        <v>-</v>
      </c>
      <c r="X36" s="193"/>
      <c r="Z36" s="122">
        <f t="shared" si="0"/>
        <v>0</v>
      </c>
      <c r="AA36" s="122">
        <f t="shared" si="1"/>
        <v>0</v>
      </c>
      <c r="AB36" s="122">
        <f t="shared" si="2"/>
        <v>0</v>
      </c>
      <c r="AC36" s="122">
        <f t="shared" si="3"/>
        <v>0</v>
      </c>
      <c r="AD36" s="122">
        <f t="shared" si="4"/>
        <v>0</v>
      </c>
    </row>
    <row r="37" spans="1:30" x14ac:dyDescent="0.25">
      <c r="A37" s="177"/>
      <c r="B37" s="114" t="s">
        <v>87</v>
      </c>
      <c r="C37" s="196"/>
      <c r="D37" s="97"/>
      <c r="E37" s="119">
        <v>0</v>
      </c>
      <c r="F37" s="108" t="str">
        <f t="shared" si="5"/>
        <v>-</v>
      </c>
      <c r="G37" s="173"/>
      <c r="H37" s="119">
        <v>0</v>
      </c>
      <c r="I37" s="86" t="str">
        <f t="shared" si="6"/>
        <v>-</v>
      </c>
      <c r="J37" s="173"/>
      <c r="K37" s="119">
        <v>0</v>
      </c>
      <c r="L37" s="86" t="str">
        <f t="shared" si="7"/>
        <v>-</v>
      </c>
      <c r="M37" s="173"/>
      <c r="N37" s="119">
        <v>0</v>
      </c>
      <c r="O37" s="86" t="str">
        <f t="shared" si="8"/>
        <v>-</v>
      </c>
      <c r="P37" s="173"/>
      <c r="Q37" s="119">
        <v>0</v>
      </c>
      <c r="R37" s="86" t="str">
        <f t="shared" si="9"/>
        <v>-</v>
      </c>
      <c r="S37" s="173"/>
      <c r="T37" s="87">
        <f t="shared" si="12"/>
        <v>0</v>
      </c>
      <c r="U37" s="173"/>
      <c r="V37" s="83">
        <f t="shared" si="10"/>
        <v>0</v>
      </c>
      <c r="W37" s="86" t="str">
        <f t="shared" si="11"/>
        <v>-</v>
      </c>
      <c r="X37" s="193"/>
      <c r="Z37" s="122">
        <f t="shared" si="0"/>
        <v>0</v>
      </c>
      <c r="AA37" s="122">
        <f t="shared" si="1"/>
        <v>0</v>
      </c>
      <c r="AB37" s="122">
        <f t="shared" si="2"/>
        <v>0</v>
      </c>
      <c r="AC37" s="122">
        <f t="shared" si="3"/>
        <v>0</v>
      </c>
      <c r="AD37" s="122">
        <f t="shared" si="4"/>
        <v>0</v>
      </c>
    </row>
    <row r="38" spans="1:30" x14ac:dyDescent="0.25">
      <c r="A38" s="177"/>
      <c r="B38" s="114" t="s">
        <v>88</v>
      </c>
      <c r="C38" s="196"/>
      <c r="D38" s="97"/>
      <c r="E38" s="119">
        <v>0</v>
      </c>
      <c r="F38" s="108" t="str">
        <f t="shared" si="5"/>
        <v>-</v>
      </c>
      <c r="G38" s="173"/>
      <c r="H38" s="119">
        <v>0</v>
      </c>
      <c r="I38" s="86" t="str">
        <f t="shared" si="6"/>
        <v>-</v>
      </c>
      <c r="J38" s="173"/>
      <c r="K38" s="119">
        <v>0</v>
      </c>
      <c r="L38" s="86" t="str">
        <f t="shared" si="7"/>
        <v>-</v>
      </c>
      <c r="M38" s="173"/>
      <c r="N38" s="119">
        <v>0</v>
      </c>
      <c r="O38" s="86" t="str">
        <f t="shared" si="8"/>
        <v>-</v>
      </c>
      <c r="P38" s="173"/>
      <c r="Q38" s="119">
        <v>0</v>
      </c>
      <c r="R38" s="86" t="str">
        <f t="shared" si="9"/>
        <v>-</v>
      </c>
      <c r="S38" s="173"/>
      <c r="T38" s="87">
        <f t="shared" si="12"/>
        <v>0</v>
      </c>
      <c r="U38" s="173"/>
      <c r="V38" s="83">
        <f t="shared" si="10"/>
        <v>0</v>
      </c>
      <c r="W38" s="86" t="str">
        <f t="shared" si="11"/>
        <v>-</v>
      </c>
      <c r="X38" s="193"/>
      <c r="Z38" s="122">
        <f t="shared" si="0"/>
        <v>0</v>
      </c>
      <c r="AA38" s="122">
        <f t="shared" si="1"/>
        <v>0</v>
      </c>
      <c r="AB38" s="122">
        <f t="shared" si="2"/>
        <v>0</v>
      </c>
      <c r="AC38" s="122">
        <f t="shared" si="3"/>
        <v>0</v>
      </c>
      <c r="AD38" s="122">
        <f t="shared" si="4"/>
        <v>0</v>
      </c>
    </row>
    <row r="39" spans="1:30" x14ac:dyDescent="0.25">
      <c r="A39" s="177"/>
      <c r="B39" s="115" t="s">
        <v>89</v>
      </c>
      <c r="C39" s="196"/>
      <c r="D39" s="97"/>
      <c r="E39" s="120">
        <v>0</v>
      </c>
      <c r="F39" s="108" t="str">
        <f t="shared" si="5"/>
        <v>-</v>
      </c>
      <c r="G39" s="173"/>
      <c r="H39" s="120">
        <v>0</v>
      </c>
      <c r="I39" s="86" t="str">
        <f t="shared" si="6"/>
        <v>-</v>
      </c>
      <c r="J39" s="173"/>
      <c r="K39" s="120">
        <v>0</v>
      </c>
      <c r="L39" s="86" t="str">
        <f t="shared" si="7"/>
        <v>-</v>
      </c>
      <c r="M39" s="173"/>
      <c r="N39" s="120">
        <v>0</v>
      </c>
      <c r="O39" s="86" t="str">
        <f t="shared" si="8"/>
        <v>-</v>
      </c>
      <c r="P39" s="173"/>
      <c r="Q39" s="120">
        <v>0</v>
      </c>
      <c r="R39" s="86" t="str">
        <f t="shared" si="9"/>
        <v>-</v>
      </c>
      <c r="S39" s="173"/>
      <c r="T39" s="90">
        <f t="shared" si="12"/>
        <v>0</v>
      </c>
      <c r="U39" s="173"/>
      <c r="V39" s="83">
        <f t="shared" si="10"/>
        <v>0</v>
      </c>
      <c r="W39" s="86" t="str">
        <f t="shared" si="11"/>
        <v>-</v>
      </c>
      <c r="X39" s="193"/>
      <c r="Z39" s="122">
        <f t="shared" si="0"/>
        <v>0</v>
      </c>
      <c r="AA39" s="122">
        <f t="shared" si="1"/>
        <v>0</v>
      </c>
      <c r="AB39" s="122">
        <f t="shared" si="2"/>
        <v>0</v>
      </c>
      <c r="AC39" s="122">
        <f t="shared" si="3"/>
        <v>0</v>
      </c>
      <c r="AD39" s="122">
        <f t="shared" si="4"/>
        <v>0</v>
      </c>
    </row>
    <row r="40" spans="1:30" x14ac:dyDescent="0.25">
      <c r="A40" s="177"/>
      <c r="B40" s="91" t="s">
        <v>90</v>
      </c>
      <c r="C40" s="196"/>
      <c r="D40" s="101"/>
      <c r="E40" s="93">
        <f>SUM(E10:E39)</f>
        <v>0</v>
      </c>
      <c r="F40" s="109" t="str">
        <f t="shared" si="5"/>
        <v>-</v>
      </c>
      <c r="G40" s="173"/>
      <c r="H40" s="93">
        <f>SUM(H10:H39)</f>
        <v>0</v>
      </c>
      <c r="I40" s="94" t="str">
        <f t="shared" si="6"/>
        <v>-</v>
      </c>
      <c r="J40" s="173"/>
      <c r="K40" s="93">
        <f>SUM(K10:K39)</f>
        <v>0</v>
      </c>
      <c r="L40" s="94" t="str">
        <f t="shared" si="7"/>
        <v>-</v>
      </c>
      <c r="M40" s="173"/>
      <c r="N40" s="93">
        <f>SUM(N10:N39)</f>
        <v>0</v>
      </c>
      <c r="O40" s="94" t="str">
        <f t="shared" si="8"/>
        <v>-</v>
      </c>
      <c r="P40" s="173"/>
      <c r="Q40" s="93">
        <f>SUM(Q10:Q39)</f>
        <v>0</v>
      </c>
      <c r="R40" s="94" t="str">
        <f t="shared" si="9"/>
        <v>-</v>
      </c>
      <c r="S40" s="173"/>
      <c r="T40" s="95">
        <f t="shared" si="12"/>
        <v>0</v>
      </c>
      <c r="U40" s="173"/>
      <c r="V40" s="99">
        <f t="shared" si="10"/>
        <v>0</v>
      </c>
      <c r="W40" s="94" t="str">
        <f t="shared" si="11"/>
        <v>-</v>
      </c>
      <c r="X40" s="193"/>
      <c r="Z40" s="122">
        <f t="shared" si="0"/>
        <v>0</v>
      </c>
      <c r="AA40" s="122">
        <f t="shared" si="1"/>
        <v>0</v>
      </c>
      <c r="AB40" s="122">
        <f t="shared" si="2"/>
        <v>0</v>
      </c>
      <c r="AC40" s="122">
        <f t="shared" si="3"/>
        <v>0</v>
      </c>
      <c r="AD40" s="122">
        <f t="shared" si="4"/>
        <v>0</v>
      </c>
    </row>
    <row r="41" spans="1:30" ht="2.4" customHeight="1" x14ac:dyDescent="0.25">
      <c r="A41" s="177"/>
      <c r="B41" s="221"/>
      <c r="C41" s="196"/>
      <c r="D41" s="196"/>
      <c r="E41" s="173"/>
      <c r="F41" s="219"/>
      <c r="G41" s="173"/>
      <c r="H41" s="173"/>
      <c r="I41" s="220"/>
      <c r="J41" s="173"/>
      <c r="K41" s="173"/>
      <c r="L41" s="220"/>
      <c r="M41" s="173"/>
      <c r="N41" s="173"/>
      <c r="O41" s="220"/>
      <c r="P41" s="173"/>
      <c r="Q41" s="173"/>
      <c r="R41" s="220"/>
      <c r="S41" s="173"/>
      <c r="T41" s="173"/>
      <c r="U41" s="173"/>
      <c r="V41" s="173"/>
      <c r="W41" s="220"/>
      <c r="X41" s="193"/>
      <c r="Z41" s="122">
        <f t="shared" si="0"/>
        <v>0</v>
      </c>
      <c r="AA41" s="122">
        <f t="shared" si="1"/>
        <v>0</v>
      </c>
      <c r="AB41" s="122">
        <f t="shared" si="2"/>
        <v>0</v>
      </c>
      <c r="AC41" s="122">
        <f t="shared" si="3"/>
        <v>0</v>
      </c>
      <c r="AD41" s="122">
        <f t="shared" si="4"/>
        <v>0</v>
      </c>
    </row>
    <row r="42" spans="1:30" x14ac:dyDescent="0.25">
      <c r="A42" s="177"/>
      <c r="B42" s="79" t="s">
        <v>91</v>
      </c>
      <c r="C42" s="196"/>
      <c r="D42" s="98"/>
      <c r="E42" s="99">
        <f>E7</f>
        <v>0</v>
      </c>
      <c r="F42" s="107"/>
      <c r="G42" s="173"/>
      <c r="H42" s="99">
        <f>H7</f>
        <v>0</v>
      </c>
      <c r="I42" s="81"/>
      <c r="J42" s="173"/>
      <c r="K42" s="99">
        <f>K7</f>
        <v>0</v>
      </c>
      <c r="L42" s="81"/>
      <c r="M42" s="173"/>
      <c r="N42" s="99">
        <f>N7</f>
        <v>0</v>
      </c>
      <c r="O42" s="81"/>
      <c r="P42" s="173"/>
      <c r="Q42" s="99">
        <f>Q7</f>
        <v>0</v>
      </c>
      <c r="R42" s="81" t="str">
        <f t="shared" ref="R42:R47" si="13">IF(Q42&gt;0, Q42/Q$4, "-")</f>
        <v>-</v>
      </c>
      <c r="S42" s="173"/>
      <c r="T42" s="82">
        <f t="shared" si="12"/>
        <v>0</v>
      </c>
      <c r="U42" s="173"/>
      <c r="V42" s="83">
        <f t="shared" ref="V42:V47" si="14">IF($F$1&gt;0,T42/$F$1,0)</f>
        <v>0</v>
      </c>
      <c r="W42" s="81"/>
      <c r="X42" s="193"/>
      <c r="Z42" s="122">
        <f t="shared" si="0"/>
        <v>0</v>
      </c>
      <c r="AA42" s="122">
        <f t="shared" si="1"/>
        <v>0</v>
      </c>
      <c r="AB42" s="122">
        <f t="shared" si="2"/>
        <v>0</v>
      </c>
      <c r="AC42" s="122">
        <f t="shared" si="3"/>
        <v>0</v>
      </c>
      <c r="AD42" s="122">
        <f t="shared" si="4"/>
        <v>0</v>
      </c>
    </row>
    <row r="43" spans="1:30" x14ac:dyDescent="0.25">
      <c r="A43" s="177"/>
      <c r="B43" s="88" t="s">
        <v>92</v>
      </c>
      <c r="C43" s="196"/>
      <c r="D43" s="92"/>
      <c r="E43" s="100">
        <f>E40</f>
        <v>0</v>
      </c>
      <c r="F43" s="108" t="str">
        <f>IF(E43&gt;0, E43/E$4, "-")</f>
        <v>-</v>
      </c>
      <c r="G43" s="173"/>
      <c r="H43" s="100">
        <f>H40</f>
        <v>0</v>
      </c>
      <c r="I43" s="86" t="str">
        <f>IF(H43&gt;0, H43/H$4, "-")</f>
        <v>-</v>
      </c>
      <c r="J43" s="173"/>
      <c r="K43" s="100">
        <f>K40</f>
        <v>0</v>
      </c>
      <c r="L43" s="86" t="str">
        <f>IF(K43&gt;0, K43/K$4, "-")</f>
        <v>-</v>
      </c>
      <c r="M43" s="173"/>
      <c r="N43" s="100">
        <f>N40</f>
        <v>0</v>
      </c>
      <c r="O43" s="86" t="str">
        <f>IF(N43&gt;0, N43/N$4, "-")</f>
        <v>-</v>
      </c>
      <c r="P43" s="173"/>
      <c r="Q43" s="100">
        <f>Q40</f>
        <v>0</v>
      </c>
      <c r="R43" s="86" t="str">
        <f t="shared" si="13"/>
        <v>-</v>
      </c>
      <c r="S43" s="173"/>
      <c r="T43" s="90">
        <f t="shared" si="12"/>
        <v>0</v>
      </c>
      <c r="U43" s="173"/>
      <c r="V43" s="83">
        <f t="shared" si="14"/>
        <v>0</v>
      </c>
      <c r="W43" s="86" t="str">
        <f>IF(V43&gt;0, V43/V$4, "-")</f>
        <v>-</v>
      </c>
      <c r="X43" s="193"/>
      <c r="Z43" s="122">
        <f t="shared" si="0"/>
        <v>0</v>
      </c>
      <c r="AA43" s="122">
        <f t="shared" si="1"/>
        <v>0</v>
      </c>
      <c r="AB43" s="122">
        <f t="shared" si="2"/>
        <v>0</v>
      </c>
      <c r="AC43" s="122">
        <f t="shared" si="3"/>
        <v>0</v>
      </c>
      <c r="AD43" s="122">
        <f t="shared" si="4"/>
        <v>0</v>
      </c>
    </row>
    <row r="44" spans="1:30" x14ac:dyDescent="0.25">
      <c r="A44" s="177"/>
      <c r="B44" s="84" t="s">
        <v>93</v>
      </c>
      <c r="C44" s="196"/>
      <c r="D44" s="98"/>
      <c r="E44" s="83">
        <f>E42-E43</f>
        <v>0</v>
      </c>
      <c r="F44" s="107" t="str">
        <f>IF(E44&gt;0, E44/E$4, "-")</f>
        <v>-</v>
      </c>
      <c r="G44" s="173"/>
      <c r="H44" s="83">
        <f>H42-H43</f>
        <v>0</v>
      </c>
      <c r="I44" s="81" t="str">
        <f>IF(H44&gt;0, H44/H$4, "-")</f>
        <v>-</v>
      </c>
      <c r="J44" s="173"/>
      <c r="K44" s="83">
        <f>K42-K43</f>
        <v>0</v>
      </c>
      <c r="L44" s="81" t="str">
        <f>IF(K44&gt;0, K44/K$4, "-")</f>
        <v>-</v>
      </c>
      <c r="M44" s="173"/>
      <c r="N44" s="83">
        <f>N42-N43</f>
        <v>0</v>
      </c>
      <c r="O44" s="81" t="str">
        <f>IF(N44&gt;0, N44/N$4, "-")</f>
        <v>-</v>
      </c>
      <c r="P44" s="173"/>
      <c r="Q44" s="83">
        <f>Q42-Q43</f>
        <v>0</v>
      </c>
      <c r="R44" s="81" t="str">
        <f t="shared" si="13"/>
        <v>-</v>
      </c>
      <c r="S44" s="173"/>
      <c r="T44" s="87">
        <f t="shared" si="12"/>
        <v>0</v>
      </c>
      <c r="U44" s="173"/>
      <c r="V44" s="99">
        <f t="shared" si="14"/>
        <v>0</v>
      </c>
      <c r="W44" s="81" t="str">
        <f>IF(V44&gt;0, V44/V$4, "-")</f>
        <v>-</v>
      </c>
      <c r="X44" s="193"/>
      <c r="Z44" s="122">
        <f t="shared" si="0"/>
        <v>0</v>
      </c>
      <c r="AA44" s="122">
        <f t="shared" si="1"/>
        <v>0</v>
      </c>
      <c r="AB44" s="122">
        <f t="shared" si="2"/>
        <v>0</v>
      </c>
      <c r="AC44" s="122">
        <f t="shared" si="3"/>
        <v>0</v>
      </c>
      <c r="AD44" s="122">
        <f t="shared" si="4"/>
        <v>0</v>
      </c>
    </row>
    <row r="45" spans="1:30" x14ac:dyDescent="0.25">
      <c r="A45" s="177"/>
      <c r="B45" s="84" t="s">
        <v>94</v>
      </c>
      <c r="C45" s="196"/>
      <c r="D45" s="80"/>
      <c r="E45" s="85">
        <v>0</v>
      </c>
      <c r="F45" s="108" t="str">
        <f>IF(E45&gt;0, E45/E$4, "-")</f>
        <v>-</v>
      </c>
      <c r="G45" s="173"/>
      <c r="H45" s="85">
        <v>0</v>
      </c>
      <c r="I45" s="86" t="str">
        <f>IF(H45&gt;0, H45/H$4, "-")</f>
        <v>-</v>
      </c>
      <c r="J45" s="173"/>
      <c r="K45" s="85">
        <v>0</v>
      </c>
      <c r="L45" s="86" t="str">
        <f>IF(K45&gt;0, K45/K$4, "-")</f>
        <v>-</v>
      </c>
      <c r="M45" s="173"/>
      <c r="N45" s="85">
        <v>0</v>
      </c>
      <c r="O45" s="86" t="str">
        <f>IF(N45&gt;0, N45/N$4, "-")</f>
        <v>-</v>
      </c>
      <c r="P45" s="173"/>
      <c r="Q45" s="85">
        <v>0</v>
      </c>
      <c r="R45" s="86" t="str">
        <f t="shared" si="13"/>
        <v>-</v>
      </c>
      <c r="S45" s="173"/>
      <c r="T45" s="87">
        <f t="shared" si="12"/>
        <v>0</v>
      </c>
      <c r="U45" s="173"/>
      <c r="V45" s="83">
        <f t="shared" si="14"/>
        <v>0</v>
      </c>
      <c r="W45" s="86" t="str">
        <f>IF(V45&gt;0, V45/V$4, "-")</f>
        <v>-</v>
      </c>
      <c r="X45" s="193"/>
      <c r="Z45" s="122">
        <f t="shared" si="0"/>
        <v>0</v>
      </c>
      <c r="AA45" s="122">
        <f t="shared" si="1"/>
        <v>0</v>
      </c>
      <c r="AB45" s="122">
        <f t="shared" si="2"/>
        <v>0</v>
      </c>
      <c r="AC45" s="122">
        <f t="shared" si="3"/>
        <v>0</v>
      </c>
      <c r="AD45" s="122">
        <f t="shared" si="4"/>
        <v>0</v>
      </c>
    </row>
    <row r="46" spans="1:30" x14ac:dyDescent="0.25">
      <c r="A46" s="177"/>
      <c r="B46" s="84" t="s">
        <v>95</v>
      </c>
      <c r="C46" s="196"/>
      <c r="D46" s="80"/>
      <c r="E46" s="89">
        <v>0</v>
      </c>
      <c r="F46" s="108" t="str">
        <f>IF(E46&gt;0, E46/E$4, "-")</f>
        <v>-</v>
      </c>
      <c r="G46" s="173"/>
      <c r="H46" s="89">
        <v>0</v>
      </c>
      <c r="I46" s="86" t="str">
        <f>IF(H46&gt;0, H46/H$4, "-")</f>
        <v>-</v>
      </c>
      <c r="J46" s="173"/>
      <c r="K46" s="89">
        <v>0</v>
      </c>
      <c r="L46" s="86" t="str">
        <f>IF(K46&gt;0, K46/K$4, "-")</f>
        <v>-</v>
      </c>
      <c r="M46" s="173"/>
      <c r="N46" s="89">
        <v>0</v>
      </c>
      <c r="O46" s="86" t="str">
        <f>IF(N46&gt;0, N46/N$4, "-")</f>
        <v>-</v>
      </c>
      <c r="P46" s="173"/>
      <c r="Q46" s="85">
        <v>0</v>
      </c>
      <c r="R46" s="86" t="str">
        <f t="shared" si="13"/>
        <v>-</v>
      </c>
      <c r="S46" s="173"/>
      <c r="T46" s="87">
        <f t="shared" si="12"/>
        <v>0</v>
      </c>
      <c r="U46" s="173"/>
      <c r="V46" s="83">
        <f t="shared" si="14"/>
        <v>0</v>
      </c>
      <c r="W46" s="86" t="str">
        <f>IF(V46&gt;0, V46/V$4, "-")</f>
        <v>-</v>
      </c>
      <c r="X46" s="193"/>
      <c r="Z46" s="122">
        <f t="shared" si="0"/>
        <v>0</v>
      </c>
      <c r="AA46" s="122">
        <f t="shared" si="1"/>
        <v>0</v>
      </c>
      <c r="AB46" s="122">
        <f t="shared" si="2"/>
        <v>0</v>
      </c>
      <c r="AC46" s="122">
        <f t="shared" si="3"/>
        <v>0</v>
      </c>
      <c r="AD46" s="122">
        <f t="shared" si="4"/>
        <v>0</v>
      </c>
    </row>
    <row r="47" spans="1:30" x14ac:dyDescent="0.25">
      <c r="A47" s="177"/>
      <c r="B47" s="91" t="s">
        <v>96</v>
      </c>
      <c r="C47" s="196"/>
      <c r="D47" s="98"/>
      <c r="E47" s="93">
        <f>E44+E45-E46</f>
        <v>0</v>
      </c>
      <c r="F47" s="109" t="str">
        <f t="shared" ref="F47" si="15">IF(E47&gt;0, E47/E$8, "-")</f>
        <v>-</v>
      </c>
      <c r="G47" s="173"/>
      <c r="H47" s="93">
        <f>H44+H45-H46</f>
        <v>0</v>
      </c>
      <c r="I47" s="94" t="str">
        <f>IF(H47&gt;0, H47/H$4, "-")</f>
        <v>-</v>
      </c>
      <c r="J47" s="173"/>
      <c r="K47" s="93">
        <f>K44+K45-K46</f>
        <v>0</v>
      </c>
      <c r="L47" s="94" t="str">
        <f>IF(K47&gt;0, K47/K$4, "-")</f>
        <v>-</v>
      </c>
      <c r="M47" s="173"/>
      <c r="N47" s="93">
        <f>N44+N45-N46</f>
        <v>0</v>
      </c>
      <c r="O47" s="94" t="str">
        <f>IF(N47&gt;0, N47/N$4, "-")</f>
        <v>-</v>
      </c>
      <c r="P47" s="173"/>
      <c r="Q47" s="93">
        <f>Q44+Q45-Q46</f>
        <v>0</v>
      </c>
      <c r="R47" s="94" t="str">
        <f t="shared" si="13"/>
        <v>-</v>
      </c>
      <c r="S47" s="173"/>
      <c r="T47" s="95">
        <f t="shared" si="12"/>
        <v>0</v>
      </c>
      <c r="U47" s="173"/>
      <c r="V47" s="93">
        <f t="shared" si="14"/>
        <v>0</v>
      </c>
      <c r="W47" s="94" t="str">
        <f>IF(V47&gt;0, V47/V$4, "-")</f>
        <v>-</v>
      </c>
      <c r="X47" s="193"/>
      <c r="Z47" s="122">
        <f t="shared" si="0"/>
        <v>0</v>
      </c>
      <c r="AA47" s="122">
        <f t="shared" si="1"/>
        <v>0</v>
      </c>
      <c r="AB47" s="122">
        <f t="shared" si="2"/>
        <v>0</v>
      </c>
      <c r="AC47" s="122">
        <f t="shared" si="3"/>
        <v>0</v>
      </c>
      <c r="AD47" s="122">
        <f t="shared" si="4"/>
        <v>0</v>
      </c>
    </row>
    <row r="48" spans="1:30" ht="6.9" customHeight="1" thickBot="1" x14ac:dyDescent="0.3">
      <c r="A48" s="178"/>
      <c r="B48" s="198"/>
      <c r="C48" s="198"/>
      <c r="D48" s="198"/>
      <c r="E48" s="205"/>
      <c r="F48" s="206"/>
      <c r="G48" s="205"/>
      <c r="H48" s="205"/>
      <c r="I48" s="207"/>
      <c r="J48" s="205"/>
      <c r="K48" s="205"/>
      <c r="L48" s="207"/>
      <c r="M48" s="205"/>
      <c r="N48" s="205"/>
      <c r="O48" s="207"/>
      <c r="P48" s="205"/>
      <c r="Q48" s="205"/>
      <c r="R48" s="207"/>
      <c r="S48" s="205"/>
      <c r="T48" s="205"/>
      <c r="U48" s="205"/>
      <c r="V48" s="205"/>
      <c r="W48" s="207"/>
      <c r="X48" s="184"/>
    </row>
    <row r="49" spans="1:24" ht="6" customHeight="1" thickBot="1" x14ac:dyDescent="0.3">
      <c r="A49" s="175"/>
      <c r="B49" s="102"/>
      <c r="C49" s="102"/>
      <c r="D49" s="102"/>
      <c r="E49" s="103"/>
      <c r="F49" s="110"/>
      <c r="G49" s="103"/>
      <c r="H49" s="103"/>
      <c r="I49" s="104"/>
      <c r="J49" s="103"/>
      <c r="K49" s="103"/>
      <c r="L49" s="104"/>
      <c r="M49" s="103"/>
      <c r="N49" s="103"/>
      <c r="O49" s="104"/>
      <c r="P49" s="103"/>
      <c r="Q49" s="103"/>
      <c r="R49" s="104"/>
      <c r="S49" s="103"/>
      <c r="T49" s="103"/>
      <c r="U49" s="103"/>
      <c r="V49" s="103"/>
      <c r="W49" s="104"/>
      <c r="X49" s="175"/>
    </row>
    <row r="50" spans="1:24" ht="6.9" customHeight="1" x14ac:dyDescent="0.25">
      <c r="A50" s="179"/>
      <c r="B50" s="195"/>
      <c r="C50" s="195"/>
      <c r="D50" s="195"/>
      <c r="E50" s="208"/>
      <c r="F50" s="209"/>
      <c r="G50" s="208"/>
      <c r="H50" s="208"/>
      <c r="I50" s="210"/>
      <c r="J50" s="208"/>
      <c r="K50" s="208"/>
      <c r="L50" s="210"/>
      <c r="M50" s="208"/>
      <c r="N50" s="208"/>
      <c r="O50" s="210"/>
      <c r="P50" s="208"/>
      <c r="Q50" s="208"/>
      <c r="R50" s="210"/>
      <c r="S50" s="208"/>
      <c r="T50" s="208"/>
      <c r="U50" s="208"/>
      <c r="V50" s="208"/>
      <c r="W50" s="210"/>
      <c r="X50" s="192"/>
    </row>
    <row r="51" spans="1:24" x14ac:dyDescent="0.25">
      <c r="A51" s="177"/>
      <c r="B51" s="91" t="s">
        <v>97</v>
      </c>
      <c r="C51" s="199"/>
      <c r="D51" s="196"/>
      <c r="E51" s="93">
        <f>E47</f>
        <v>0</v>
      </c>
      <c r="F51" s="123" t="str">
        <f t="shared" ref="F51:F58" si="16">IF(E51&gt;0, E51/E$4, "-")</f>
        <v>-</v>
      </c>
      <c r="G51" s="173"/>
      <c r="H51" s="93">
        <f>H47</f>
        <v>0</v>
      </c>
      <c r="I51" s="124" t="str">
        <f t="shared" ref="I51:I58" si="17">IF(H51&gt;0, H51/H$4, "-")</f>
        <v>-</v>
      </c>
      <c r="J51" s="223"/>
      <c r="K51" s="93">
        <f>K47</f>
        <v>0</v>
      </c>
      <c r="L51" s="124" t="str">
        <f t="shared" ref="L51:L58" si="18">IF(K51&gt;0, K51/K$4, "-")</f>
        <v>-</v>
      </c>
      <c r="M51" s="173"/>
      <c r="N51" s="93">
        <f>N47</f>
        <v>0</v>
      </c>
      <c r="O51" s="124" t="str">
        <f t="shared" ref="O51:O58" si="19">IF(N51&gt;0, N51/N$4, "-")</f>
        <v>-</v>
      </c>
      <c r="P51" s="173"/>
      <c r="Q51" s="93">
        <f>Q47</f>
        <v>0</v>
      </c>
      <c r="R51" s="124" t="str">
        <f t="shared" ref="R51:R58" si="20">IF(Q51&gt;0, Q51/Q$4, "-")</f>
        <v>-</v>
      </c>
      <c r="S51" s="173"/>
      <c r="T51" s="95">
        <f t="shared" ref="T51:T58" si="21">E51+H51+K51+N51+Q51</f>
        <v>0</v>
      </c>
      <c r="U51" s="173"/>
      <c r="V51" s="93">
        <f t="shared" ref="V51:V58" si="22">IF($F$1&gt;0,T51/$F$1,0)</f>
        <v>0</v>
      </c>
      <c r="W51" s="124" t="str">
        <f t="shared" ref="W51:W58" si="23">IF(V51&gt;0, V51/V$4, "-")</f>
        <v>-</v>
      </c>
      <c r="X51" s="193"/>
    </row>
    <row r="52" spans="1:24" x14ac:dyDescent="0.25">
      <c r="A52" s="177"/>
      <c r="B52" s="105" t="s">
        <v>98</v>
      </c>
      <c r="C52" s="199"/>
      <c r="D52" s="196"/>
      <c r="E52" s="83">
        <f>E28</f>
        <v>0</v>
      </c>
      <c r="F52" s="125" t="str">
        <f t="shared" si="16"/>
        <v>-</v>
      </c>
      <c r="G52" s="173"/>
      <c r="H52" s="83">
        <f>H28</f>
        <v>0</v>
      </c>
      <c r="I52" s="126" t="str">
        <f t="shared" si="17"/>
        <v>-</v>
      </c>
      <c r="J52" s="173"/>
      <c r="K52" s="83">
        <f>K28</f>
        <v>0</v>
      </c>
      <c r="L52" s="126" t="str">
        <f t="shared" si="18"/>
        <v>-</v>
      </c>
      <c r="M52" s="173"/>
      <c r="N52" s="83">
        <f>N28</f>
        <v>0</v>
      </c>
      <c r="O52" s="126" t="str">
        <f t="shared" si="19"/>
        <v>-</v>
      </c>
      <c r="P52" s="173"/>
      <c r="Q52" s="83">
        <f>Q28</f>
        <v>0</v>
      </c>
      <c r="R52" s="126" t="str">
        <f t="shared" si="20"/>
        <v>-</v>
      </c>
      <c r="S52" s="173"/>
      <c r="T52" s="82">
        <f t="shared" si="21"/>
        <v>0</v>
      </c>
      <c r="U52" s="173"/>
      <c r="V52" s="99">
        <f t="shared" si="22"/>
        <v>0</v>
      </c>
      <c r="W52" s="126" t="str">
        <f t="shared" si="23"/>
        <v>-</v>
      </c>
      <c r="X52" s="193"/>
    </row>
    <row r="53" spans="1:24" x14ac:dyDescent="0.25">
      <c r="A53" s="177"/>
      <c r="B53" s="105" t="s">
        <v>99</v>
      </c>
      <c r="C53" s="199"/>
      <c r="D53" s="196"/>
      <c r="E53" s="83">
        <f>E17</f>
        <v>0</v>
      </c>
      <c r="F53" s="125" t="str">
        <f t="shared" si="16"/>
        <v>-</v>
      </c>
      <c r="G53" s="173"/>
      <c r="H53" s="83">
        <f>H17</f>
        <v>0</v>
      </c>
      <c r="I53" s="126" t="str">
        <f t="shared" si="17"/>
        <v>-</v>
      </c>
      <c r="J53" s="173"/>
      <c r="K53" s="83">
        <f>K17</f>
        <v>0</v>
      </c>
      <c r="L53" s="126" t="str">
        <f t="shared" si="18"/>
        <v>-</v>
      </c>
      <c r="M53" s="173"/>
      <c r="N53" s="83">
        <f>N17</f>
        <v>0</v>
      </c>
      <c r="O53" s="126" t="str">
        <f t="shared" si="19"/>
        <v>-</v>
      </c>
      <c r="P53" s="173"/>
      <c r="Q53" s="83">
        <f>Q17</f>
        <v>0</v>
      </c>
      <c r="R53" s="126" t="str">
        <f t="shared" si="20"/>
        <v>-</v>
      </c>
      <c r="S53" s="173"/>
      <c r="T53" s="87">
        <f t="shared" si="21"/>
        <v>0</v>
      </c>
      <c r="U53" s="173"/>
      <c r="V53" s="83">
        <f t="shared" si="22"/>
        <v>0</v>
      </c>
      <c r="W53" s="126" t="str">
        <f t="shared" si="23"/>
        <v>-</v>
      </c>
      <c r="X53" s="193"/>
    </row>
    <row r="54" spans="1:24" x14ac:dyDescent="0.25">
      <c r="A54" s="177"/>
      <c r="B54" s="105" t="s">
        <v>100</v>
      </c>
      <c r="C54" s="199"/>
      <c r="D54" s="196"/>
      <c r="E54" s="133">
        <v>0</v>
      </c>
      <c r="F54" s="125" t="str">
        <f t="shared" si="16"/>
        <v>-</v>
      </c>
      <c r="G54" s="173"/>
      <c r="H54" s="133">
        <v>0</v>
      </c>
      <c r="I54" s="126" t="str">
        <f t="shared" si="17"/>
        <v>-</v>
      </c>
      <c r="J54" s="173"/>
      <c r="K54" s="133">
        <v>0</v>
      </c>
      <c r="L54" s="126" t="str">
        <f t="shared" si="18"/>
        <v>-</v>
      </c>
      <c r="M54" s="173"/>
      <c r="N54" s="133">
        <v>0</v>
      </c>
      <c r="O54" s="126" t="str">
        <f t="shared" si="19"/>
        <v>-</v>
      </c>
      <c r="P54" s="173"/>
      <c r="Q54" s="133">
        <v>0</v>
      </c>
      <c r="R54" s="126" t="str">
        <f t="shared" si="20"/>
        <v>-</v>
      </c>
      <c r="S54" s="173"/>
      <c r="T54" s="87">
        <f t="shared" si="21"/>
        <v>0</v>
      </c>
      <c r="U54" s="173"/>
      <c r="V54" s="83">
        <f t="shared" si="22"/>
        <v>0</v>
      </c>
      <c r="W54" s="126" t="str">
        <f t="shared" si="23"/>
        <v>-</v>
      </c>
      <c r="X54" s="193"/>
    </row>
    <row r="55" spans="1:24" x14ac:dyDescent="0.25">
      <c r="A55" s="177"/>
      <c r="B55" s="105" t="s">
        <v>101</v>
      </c>
      <c r="C55" s="199"/>
      <c r="D55" s="196"/>
      <c r="E55" s="133">
        <v>0</v>
      </c>
      <c r="F55" s="125" t="str">
        <f t="shared" si="16"/>
        <v>-</v>
      </c>
      <c r="G55" s="173"/>
      <c r="H55" s="133">
        <v>0</v>
      </c>
      <c r="I55" s="126" t="str">
        <f t="shared" si="17"/>
        <v>-</v>
      </c>
      <c r="J55" s="173"/>
      <c r="K55" s="133">
        <v>0</v>
      </c>
      <c r="L55" s="126" t="str">
        <f t="shared" si="18"/>
        <v>-</v>
      </c>
      <c r="M55" s="173"/>
      <c r="N55" s="133">
        <v>0</v>
      </c>
      <c r="O55" s="126" t="str">
        <f t="shared" si="19"/>
        <v>-</v>
      </c>
      <c r="P55" s="173"/>
      <c r="Q55" s="133">
        <v>0</v>
      </c>
      <c r="R55" s="126" t="str">
        <f t="shared" si="20"/>
        <v>-</v>
      </c>
      <c r="S55" s="173"/>
      <c r="T55" s="87">
        <f t="shared" si="21"/>
        <v>0</v>
      </c>
      <c r="U55" s="173"/>
      <c r="V55" s="83">
        <f t="shared" si="22"/>
        <v>0</v>
      </c>
      <c r="W55" s="126" t="str">
        <f t="shared" si="23"/>
        <v>-</v>
      </c>
      <c r="X55" s="193"/>
    </row>
    <row r="56" spans="1:24" x14ac:dyDescent="0.25">
      <c r="A56" s="177"/>
      <c r="B56" s="105" t="s">
        <v>102</v>
      </c>
      <c r="C56" s="199"/>
      <c r="D56" s="196"/>
      <c r="E56" s="133">
        <v>0</v>
      </c>
      <c r="F56" s="125" t="str">
        <f t="shared" si="16"/>
        <v>-</v>
      </c>
      <c r="G56" s="173"/>
      <c r="H56" s="133">
        <v>0</v>
      </c>
      <c r="I56" s="126" t="str">
        <f t="shared" si="17"/>
        <v>-</v>
      </c>
      <c r="J56" s="173"/>
      <c r="K56" s="133">
        <v>0</v>
      </c>
      <c r="L56" s="126" t="str">
        <f t="shared" si="18"/>
        <v>-</v>
      </c>
      <c r="M56" s="173"/>
      <c r="N56" s="133">
        <v>0</v>
      </c>
      <c r="O56" s="126" t="str">
        <f t="shared" si="19"/>
        <v>-</v>
      </c>
      <c r="P56" s="173"/>
      <c r="Q56" s="133">
        <v>0</v>
      </c>
      <c r="R56" s="126" t="str">
        <f t="shared" si="20"/>
        <v>-</v>
      </c>
      <c r="S56" s="173"/>
      <c r="T56" s="87">
        <f t="shared" si="21"/>
        <v>0</v>
      </c>
      <c r="U56" s="173"/>
      <c r="V56" s="83">
        <f t="shared" si="22"/>
        <v>0</v>
      </c>
      <c r="W56" s="126" t="str">
        <f t="shared" si="23"/>
        <v>-</v>
      </c>
      <c r="X56" s="193"/>
    </row>
    <row r="57" spans="1:24" x14ac:dyDescent="0.25">
      <c r="A57" s="177"/>
      <c r="B57" s="105" t="s">
        <v>103</v>
      </c>
      <c r="C57" s="199"/>
      <c r="D57" s="196"/>
      <c r="E57" s="133">
        <v>0</v>
      </c>
      <c r="F57" s="125" t="str">
        <f t="shared" si="16"/>
        <v>-</v>
      </c>
      <c r="G57" s="173"/>
      <c r="H57" s="133">
        <v>0</v>
      </c>
      <c r="I57" s="126" t="str">
        <f t="shared" si="17"/>
        <v>-</v>
      </c>
      <c r="J57" s="173"/>
      <c r="K57" s="133">
        <v>0</v>
      </c>
      <c r="L57" s="126" t="str">
        <f t="shared" si="18"/>
        <v>-</v>
      </c>
      <c r="M57" s="173"/>
      <c r="N57" s="133">
        <v>0</v>
      </c>
      <c r="O57" s="126" t="str">
        <f t="shared" si="19"/>
        <v>-</v>
      </c>
      <c r="P57" s="173"/>
      <c r="Q57" s="133">
        <v>0</v>
      </c>
      <c r="R57" s="126" t="str">
        <f t="shared" si="20"/>
        <v>-</v>
      </c>
      <c r="S57" s="173"/>
      <c r="T57" s="90">
        <f t="shared" si="21"/>
        <v>0</v>
      </c>
      <c r="U57" s="173"/>
      <c r="V57" s="83">
        <f t="shared" si="22"/>
        <v>0</v>
      </c>
      <c r="W57" s="126" t="str">
        <f t="shared" si="23"/>
        <v>-</v>
      </c>
      <c r="X57" s="193"/>
    </row>
    <row r="58" spans="1:24" x14ac:dyDescent="0.25">
      <c r="A58" s="177"/>
      <c r="B58" s="106" t="s">
        <v>106</v>
      </c>
      <c r="C58" s="196"/>
      <c r="D58" s="196"/>
      <c r="E58" s="93">
        <f>E51+E52+E53+E54+-E55-E57-E56</f>
        <v>0</v>
      </c>
      <c r="F58" s="123" t="str">
        <f t="shared" si="16"/>
        <v>-</v>
      </c>
      <c r="G58" s="173"/>
      <c r="H58" s="93">
        <f>H51+H52+H53+H54+-H55-H57-H56</f>
        <v>0</v>
      </c>
      <c r="I58" s="124" t="str">
        <f t="shared" si="17"/>
        <v>-</v>
      </c>
      <c r="J58" s="173"/>
      <c r="K58" s="93">
        <f>K51+K52+K53+K54+-K55-K57-K56</f>
        <v>0</v>
      </c>
      <c r="L58" s="124" t="str">
        <f t="shared" si="18"/>
        <v>-</v>
      </c>
      <c r="M58" s="173"/>
      <c r="N58" s="93">
        <f>N51+N52+N53+N54+-N55-N57-N56</f>
        <v>0</v>
      </c>
      <c r="O58" s="124" t="str">
        <f t="shared" si="19"/>
        <v>-</v>
      </c>
      <c r="P58" s="173"/>
      <c r="Q58" s="93">
        <f>Q51+Q52+Q53+Q54+-Q55-Q57-Q56</f>
        <v>0</v>
      </c>
      <c r="R58" s="124" t="str">
        <f t="shared" si="20"/>
        <v>-</v>
      </c>
      <c r="S58" s="173"/>
      <c r="T58" s="95">
        <f t="shared" si="21"/>
        <v>0</v>
      </c>
      <c r="U58" s="173"/>
      <c r="V58" s="99">
        <f t="shared" si="22"/>
        <v>0</v>
      </c>
      <c r="W58" s="124" t="str">
        <f t="shared" si="23"/>
        <v>-</v>
      </c>
      <c r="X58" s="193"/>
    </row>
    <row r="59" spans="1:24" ht="6.9" customHeight="1" thickBot="1" x14ac:dyDescent="0.3">
      <c r="A59" s="176"/>
      <c r="B59" s="185"/>
      <c r="C59" s="185"/>
      <c r="D59" s="185"/>
      <c r="E59" s="185"/>
      <c r="F59" s="212"/>
      <c r="G59" s="185"/>
      <c r="H59" s="185"/>
      <c r="I59" s="213"/>
      <c r="J59" s="185"/>
      <c r="K59" s="185"/>
      <c r="L59" s="213"/>
      <c r="M59" s="185"/>
      <c r="N59" s="185"/>
      <c r="O59" s="213"/>
      <c r="P59" s="185"/>
      <c r="Q59" s="185"/>
      <c r="R59" s="213"/>
      <c r="S59" s="185"/>
      <c r="T59" s="182"/>
      <c r="U59" s="182"/>
      <c r="V59" s="182"/>
      <c r="W59" s="183"/>
      <c r="X59" s="184"/>
    </row>
    <row r="60" spans="1:24" x14ac:dyDescent="0.25">
      <c r="A60" s="180"/>
      <c r="B60" s="211" t="s">
        <v>104</v>
      </c>
      <c r="C60" s="181"/>
      <c r="D60" s="186"/>
      <c r="E60" s="214">
        <f>SUM(E23:E24)</f>
        <v>0</v>
      </c>
      <c r="F60" s="215"/>
      <c r="G60" s="222"/>
      <c r="H60" s="216">
        <f>SUM(H23:H24)</f>
        <v>0</v>
      </c>
      <c r="I60" s="217"/>
      <c r="J60" s="222"/>
      <c r="K60" s="216">
        <f>SUM(K23:K24)</f>
        <v>0</v>
      </c>
      <c r="L60" s="217"/>
      <c r="M60" s="222"/>
      <c r="N60" s="216">
        <f>SUM(N23:N24)</f>
        <v>0</v>
      </c>
      <c r="O60" s="217"/>
      <c r="P60" s="222"/>
      <c r="Q60" s="216">
        <f>SUM(Q23:Q24)</f>
        <v>0</v>
      </c>
      <c r="R60" s="217"/>
      <c r="S60" s="187"/>
      <c r="T60" s="48"/>
      <c r="U60" s="48"/>
      <c r="V60" s="48"/>
      <c r="W60" s="48"/>
      <c r="X60" s="48"/>
    </row>
    <row r="61" spans="1:24" x14ac:dyDescent="0.25">
      <c r="A61" s="7"/>
      <c r="B61" s="121" t="s">
        <v>105</v>
      </c>
      <c r="C61" s="181"/>
      <c r="D61" s="181"/>
      <c r="E61" s="200">
        <f>E58+E60</f>
        <v>0</v>
      </c>
      <c r="F61" s="128"/>
      <c r="G61" s="181"/>
      <c r="H61" s="127">
        <f>H58+H60</f>
        <v>0</v>
      </c>
      <c r="I61" s="48"/>
      <c r="J61" s="181"/>
      <c r="K61" s="127">
        <f>K58+K60</f>
        <v>0</v>
      </c>
      <c r="L61" s="48"/>
      <c r="M61" s="181"/>
      <c r="N61" s="127">
        <f>N58+N60</f>
        <v>0</v>
      </c>
      <c r="O61" s="48"/>
      <c r="P61" s="181"/>
      <c r="Q61" s="127">
        <f>Q58+Q60</f>
        <v>0</v>
      </c>
      <c r="R61" s="48"/>
      <c r="S61" s="187"/>
      <c r="T61" s="48"/>
      <c r="U61" s="48"/>
      <c r="V61" s="48"/>
      <c r="W61" s="48"/>
      <c r="X61" s="48"/>
    </row>
    <row r="62" spans="1:24" x14ac:dyDescent="0.25">
      <c r="A62" s="7"/>
      <c r="B62" s="105" t="s">
        <v>107</v>
      </c>
      <c r="C62" s="181"/>
      <c r="D62" s="181"/>
      <c r="E62" s="200">
        <f>IF(E4&gt;0,(Loan!$B$15+Loan!$G$15)*12,0)</f>
        <v>0</v>
      </c>
      <c r="F62" s="128"/>
      <c r="G62" s="181"/>
      <c r="H62" s="127">
        <f>IF(H4&gt;0,(Loan!$B$15+Loan!$G$15)*12,0)</f>
        <v>0</v>
      </c>
      <c r="I62" s="48"/>
      <c r="J62" s="181"/>
      <c r="K62" s="127">
        <f>IF(K4&gt;0,(Loan!$B$15+Loan!$G$15)*12,0)</f>
        <v>0</v>
      </c>
      <c r="L62" s="48"/>
      <c r="M62" s="181"/>
      <c r="N62" s="127">
        <f>IF(N4&gt;0,(Loan!$B$15+Loan!$G$15)*12,0)</f>
        <v>0</v>
      </c>
      <c r="O62" s="48"/>
      <c r="P62" s="181"/>
      <c r="Q62" s="127">
        <f>IF(Q4&gt;0,(Loan!$B$15+Loan!$G$15)*12,0)</f>
        <v>0</v>
      </c>
      <c r="R62" s="48"/>
      <c r="S62" s="187"/>
      <c r="T62" s="48"/>
      <c r="U62" s="48"/>
      <c r="V62" s="48"/>
      <c r="W62" s="48"/>
      <c r="X62" s="48"/>
    </row>
    <row r="63" spans="1:24" ht="13.5" thickBot="1" x14ac:dyDescent="0.35">
      <c r="A63" s="7"/>
      <c r="B63" s="129" t="s">
        <v>108</v>
      </c>
      <c r="C63" s="197"/>
      <c r="D63" s="197"/>
      <c r="E63" s="201">
        <f>E61-E62</f>
        <v>0</v>
      </c>
      <c r="F63" s="131"/>
      <c r="G63" s="197"/>
      <c r="H63" s="130">
        <f>H61-H62</f>
        <v>0</v>
      </c>
      <c r="I63" s="132"/>
      <c r="J63" s="197"/>
      <c r="K63" s="130">
        <f>K61-K62</f>
        <v>0</v>
      </c>
      <c r="L63" s="132"/>
      <c r="M63" s="197"/>
      <c r="N63" s="130">
        <f>N61-N62</f>
        <v>0</v>
      </c>
      <c r="O63" s="132"/>
      <c r="P63" s="197"/>
      <c r="Q63" s="130">
        <f>Q61-Q62</f>
        <v>0</v>
      </c>
      <c r="R63" s="132"/>
      <c r="S63" s="187"/>
      <c r="T63" s="48"/>
      <c r="U63" s="48"/>
      <c r="V63" s="48"/>
      <c r="W63" s="48"/>
      <c r="X63" s="48"/>
    </row>
    <row r="64" spans="1:24" ht="4.5" customHeight="1" thickTop="1" x14ac:dyDescent="0.25">
      <c r="A64" s="7"/>
      <c r="B64" s="48"/>
      <c r="C64" s="48"/>
      <c r="D64" s="48"/>
      <c r="E64" s="48"/>
      <c r="F64" s="128"/>
      <c r="G64" s="48"/>
      <c r="H64" s="48"/>
      <c r="I64" s="48"/>
      <c r="J64" s="48"/>
      <c r="K64" s="48"/>
      <c r="L64" s="48"/>
      <c r="M64" s="48"/>
      <c r="N64" s="48"/>
      <c r="O64" s="48"/>
      <c r="P64" s="48"/>
      <c r="Q64" s="48"/>
      <c r="R64" s="48"/>
      <c r="S64" s="187"/>
      <c r="T64" s="48"/>
      <c r="U64" s="48"/>
      <c r="V64" s="48"/>
      <c r="W64" s="48"/>
      <c r="X64" s="48"/>
    </row>
    <row r="65" spans="1:24" ht="13" thickBot="1" x14ac:dyDescent="0.3">
      <c r="A65" s="188"/>
      <c r="B65" s="189"/>
      <c r="C65" s="189"/>
      <c r="D65" s="189"/>
      <c r="E65" s="189"/>
      <c r="F65" s="190"/>
      <c r="G65" s="189"/>
      <c r="H65" s="189"/>
      <c r="I65" s="189"/>
      <c r="J65" s="189"/>
      <c r="K65" s="189"/>
      <c r="L65" s="189"/>
      <c r="M65" s="189"/>
      <c r="N65" s="189"/>
      <c r="O65" s="189"/>
      <c r="P65" s="189"/>
      <c r="Q65" s="189"/>
      <c r="R65" s="189"/>
      <c r="S65" s="191"/>
      <c r="T65" s="48"/>
      <c r="U65" s="48"/>
      <c r="V65" s="48"/>
      <c r="W65" s="48"/>
      <c r="X65" s="48"/>
    </row>
  </sheetData>
  <mergeCells count="14">
    <mergeCell ref="A1:A2"/>
    <mergeCell ref="C1:C2"/>
    <mergeCell ref="G1:G2"/>
    <mergeCell ref="B1:B2"/>
    <mergeCell ref="D1:D2"/>
    <mergeCell ref="E1:E2"/>
    <mergeCell ref="F1:F2"/>
    <mergeCell ref="H1:X2"/>
    <mergeCell ref="V3:W3"/>
    <mergeCell ref="E3:F3"/>
    <mergeCell ref="H3:I3"/>
    <mergeCell ref="K3:L3"/>
    <mergeCell ref="N3:O3"/>
    <mergeCell ref="Q3:R3"/>
  </mergeCells>
  <conditionalFormatting sqref="F1">
    <cfRule type="cellIs" dxfId="15" priority="1" operator="equal">
      <formula>0</formula>
    </cfRule>
    <cfRule type="cellIs" dxfId="14" priority="2" operator="equal">
      <formula>0</formula>
    </cfRule>
  </conditionalFormatting>
  <printOptions horizontalCentered="1" verticalCentered="1"/>
  <pageMargins left="0.45" right="0.45" top="0.5" bottom="0.4" header="0.3" footer="0.3"/>
  <pageSetup scale="70" orientation="landscape" r:id="rId1"/>
  <extLst>
    <ext xmlns:x14="http://schemas.microsoft.com/office/spreadsheetml/2009/9/main" uri="{05C60535-1F16-4fd2-B633-F4F36F0B64E0}">
      <x14:sparklineGroups xmlns:xm="http://schemas.microsoft.com/office/excel/2006/main">
        <x14:sparklineGroup displayEmptyCellsAs="gap" displayHidden="1" xr2:uid="{00000000-0003-0000-0100-000003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'Tax Returns'!Z4:AD4</xm:f>
              <xm:sqref>D4</xm:sqref>
            </x14:sparkline>
            <x14:sparkline>
              <xm:f>'Tax Returns'!Z5:AD5</xm:f>
              <xm:sqref>D5</xm:sqref>
            </x14:sparkline>
            <x14:sparkline>
              <xm:f>'Tax Returns'!Z6:AD6</xm:f>
              <xm:sqref>D6</xm:sqref>
            </x14:sparkline>
            <x14:sparkline>
              <xm:f>'Tax Returns'!Z7:AD7</xm:f>
              <xm:sqref>D7</xm:sqref>
            </x14:sparkline>
          </x14:sparklines>
        </x14:sparklineGroup>
        <x14:sparklineGroup displayEmptyCellsAs="gap" displayHidden="1" xr2:uid="{00000000-0003-0000-0100-000002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'Tax Returns'!Z10:AD10</xm:f>
              <xm:sqref>D10</xm:sqref>
            </x14:sparkline>
          </x14:sparklines>
        </x14:sparklineGroup>
        <x14:sparklineGroup displayEmptyCellsAs="gap" displayHidden="1" xr2:uid="{00000000-0003-0000-0100-000001000000}">
          <x14:colorSeries theme="8" tint="-0.249977111117893"/>
          <x14:colorNegative rgb="FFFF0000"/>
          <x14:colorAxis rgb="FF000000"/>
          <x14:colorMarkers rgb="FF0070C0"/>
          <x14:colorFirst rgb="FFFFC000"/>
          <x14:colorLast rgb="FFFFC000"/>
          <x14:colorHigh rgb="FF00B050"/>
          <x14:colorLow rgb="FFFF0000"/>
          <x14:sparklines>
            <x14:sparkline>
              <xm:f>'Tax Returns'!Z11:AD11</xm:f>
              <xm:sqref>D11</xm:sqref>
            </x14:sparkline>
            <x14:sparkline>
              <xm:f>'Tax Returns'!Z12:AD12</xm:f>
              <xm:sqref>D12</xm:sqref>
            </x14:sparkline>
            <x14:sparkline>
              <xm:f>'Tax Returns'!Z13:AD13</xm:f>
              <xm:sqref>D13</xm:sqref>
            </x14:sparkline>
            <x14:sparkline>
              <xm:f>'Tax Returns'!Z14:AD14</xm:f>
              <xm:sqref>D14</xm:sqref>
            </x14:sparkline>
            <x14:sparkline>
              <xm:f>'Tax Returns'!Z15:AD15</xm:f>
              <xm:sqref>D15</xm:sqref>
            </x14:sparkline>
            <x14:sparkline>
              <xm:f>'Tax Returns'!Z16:AD16</xm:f>
              <xm:sqref>D16</xm:sqref>
            </x14:sparkline>
            <x14:sparkline>
              <xm:f>'Tax Returns'!Z17:AD17</xm:f>
              <xm:sqref>D17</xm:sqref>
            </x14:sparkline>
            <x14:sparkline>
              <xm:f>'Tax Returns'!Z18:AD18</xm:f>
              <xm:sqref>D18</xm:sqref>
            </x14:sparkline>
            <x14:sparkline>
              <xm:f>'Tax Returns'!Z19:AD19</xm:f>
              <xm:sqref>D19</xm:sqref>
            </x14:sparkline>
            <x14:sparkline>
              <xm:f>'Tax Returns'!Z20:AD20</xm:f>
              <xm:sqref>D20</xm:sqref>
            </x14:sparkline>
            <x14:sparkline>
              <xm:f>'Tax Returns'!Z21:AD21</xm:f>
              <xm:sqref>D21</xm:sqref>
            </x14:sparkline>
            <x14:sparkline>
              <xm:f>'Tax Returns'!Z22:AD22</xm:f>
              <xm:sqref>D22</xm:sqref>
            </x14:sparkline>
            <x14:sparkline>
              <xm:f>'Tax Returns'!Z23:AD23</xm:f>
              <xm:sqref>D23</xm:sqref>
            </x14:sparkline>
            <x14:sparkline>
              <xm:f>'Tax Returns'!Z24:AD24</xm:f>
              <xm:sqref>D24</xm:sqref>
            </x14:sparkline>
            <x14:sparkline>
              <xm:f>'Tax Returns'!Z25:AD25</xm:f>
              <xm:sqref>D25</xm:sqref>
            </x14:sparkline>
            <x14:sparkline>
              <xm:f>'Tax Returns'!Z26:AD26</xm:f>
              <xm:sqref>D26</xm:sqref>
            </x14:sparkline>
            <x14:sparkline>
              <xm:f>'Tax Returns'!Z27:AD27</xm:f>
              <xm:sqref>D27</xm:sqref>
            </x14:sparkline>
            <x14:sparkline>
              <xm:f>'Tax Returns'!Z28:AD28</xm:f>
              <xm:sqref>D28</xm:sqref>
            </x14:sparkline>
            <x14:sparkline>
              <xm:f>'Tax Returns'!Z29:AD29</xm:f>
              <xm:sqref>D29</xm:sqref>
            </x14:sparkline>
            <x14:sparkline>
              <xm:f>'Tax Returns'!Z30:AD30</xm:f>
              <xm:sqref>D30</xm:sqref>
            </x14:sparkline>
            <x14:sparkline>
              <xm:f>'Tax Returns'!Z31:AD31</xm:f>
              <xm:sqref>D31</xm:sqref>
            </x14:sparkline>
            <x14:sparkline>
              <xm:f>'Tax Returns'!Z32:AD32</xm:f>
              <xm:sqref>D32</xm:sqref>
            </x14:sparkline>
            <x14:sparkline>
              <xm:f>'Tax Returns'!Z33:AD33</xm:f>
              <xm:sqref>D33</xm:sqref>
            </x14:sparkline>
            <x14:sparkline>
              <xm:f>'Tax Returns'!Z34:AD34</xm:f>
              <xm:sqref>D34</xm:sqref>
            </x14:sparkline>
            <x14:sparkline>
              <xm:f>'Tax Returns'!Z35:AD35</xm:f>
              <xm:sqref>D35</xm:sqref>
            </x14:sparkline>
            <x14:sparkline>
              <xm:f>'Tax Returns'!Z36:AD36</xm:f>
              <xm:sqref>D36</xm:sqref>
            </x14:sparkline>
            <x14:sparkline>
              <xm:f>'Tax Returns'!Z37:AD37</xm:f>
              <xm:sqref>D37</xm:sqref>
            </x14:sparkline>
            <x14:sparkline>
              <xm:f>'Tax Returns'!Z38:AD38</xm:f>
              <xm:sqref>D38</xm:sqref>
            </x14:sparkline>
            <x14:sparkline>
              <xm:f>'Tax Returns'!Z39:AD39</xm:f>
              <xm:sqref>D39</xm:sqref>
            </x14:sparkline>
            <x14:sparkline>
              <xm:f>'Tax Returns'!AA40:AE40</xm:f>
              <xm:sqref>D40</xm:sqref>
            </x14:sparkline>
          </x14:sparklines>
        </x14:sparklineGroup>
        <x14:sparklineGroup displayEmptyCellsAs="gap" displayHidden="1" xr2:uid="{00000000-0003-0000-0100-000000000000}">
          <x14:colorSeries theme="8" tint="-0.249977111117893"/>
          <x14:colorNegative rgb="FFFF0000"/>
          <x14:colorAxis rgb="FF000000"/>
          <x14:colorMarkers rgb="FF0070C0"/>
          <x14:colorFirst rgb="FFFFC000"/>
          <x14:colorLast rgb="FFFFC000"/>
          <x14:colorHigh rgb="FF00B050"/>
          <x14:colorLow rgb="FFFF0000"/>
          <x14:sparklines>
            <x14:sparkline>
              <xm:f>'Tax Returns'!Z42:AD42</xm:f>
              <xm:sqref>D42</xm:sqref>
            </x14:sparkline>
            <x14:sparkline>
              <xm:f>'Tax Returns'!Z43:AD43</xm:f>
              <xm:sqref>D43</xm:sqref>
            </x14:sparkline>
            <x14:sparkline>
              <xm:f>'Tax Returns'!Z44:AD44</xm:f>
              <xm:sqref>D44</xm:sqref>
            </x14:sparkline>
            <x14:sparkline>
              <xm:f>'Tax Returns'!Z45:AD45</xm:f>
              <xm:sqref>D45</xm:sqref>
            </x14:sparkline>
            <x14:sparkline>
              <xm:f>'Tax Returns'!Z46:AD46</xm:f>
              <xm:sqref>D46</xm:sqref>
            </x14:sparkline>
            <x14:sparkline>
              <xm:f>'Tax Returns'!Z47:AD47</xm:f>
              <xm:sqref>D47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AD22"/>
  <sheetViews>
    <sheetView showGridLines="0" zoomScale="95" zoomScaleNormal="95" workbookViewId="0">
      <selection activeCell="T24" sqref="T24"/>
    </sheetView>
  </sheetViews>
  <sheetFormatPr defaultColWidth="9.08984375" defaultRowHeight="12.5" x14ac:dyDescent="0.25"/>
  <cols>
    <col min="1" max="1" width="18.7265625" style="37" customWidth="1"/>
    <col min="2" max="2" width="9.6328125" style="37" customWidth="1"/>
    <col min="3" max="3" width="5.6328125" style="37" customWidth="1"/>
    <col min="4" max="4" width="10.6328125" style="37" customWidth="1"/>
    <col min="5" max="5" width="5.6328125" style="37" customWidth="1"/>
    <col min="6" max="6" width="10.6328125" style="37" customWidth="1"/>
    <col min="7" max="7" width="5.6328125" style="37" customWidth="1"/>
    <col min="8" max="8" width="10.6328125" style="37" customWidth="1"/>
    <col min="9" max="9" width="5.6328125" style="37" customWidth="1"/>
    <col min="10" max="10" width="10.6328125" style="37" customWidth="1"/>
    <col min="11" max="11" width="5.6328125" style="37" customWidth="1"/>
    <col min="12" max="12" width="10.6328125" style="37" customWidth="1"/>
    <col min="13" max="13" width="5.6328125" style="37" customWidth="1"/>
    <col min="14" max="14" width="10.6328125" style="37" customWidth="1"/>
    <col min="15" max="15" width="5.6328125" style="37" customWidth="1"/>
    <col min="16" max="16" width="10.6328125" style="37" customWidth="1"/>
    <col min="17" max="17" width="5.6328125" style="37" customWidth="1"/>
    <col min="18" max="18" width="10.6328125" style="37" customWidth="1"/>
    <col min="19" max="19" width="5.6328125" style="37" customWidth="1"/>
    <col min="20" max="20" width="10.6328125" style="37" customWidth="1"/>
    <col min="21" max="21" width="5.6328125" style="37" customWidth="1"/>
    <col min="22" max="22" width="10.6328125" style="37" customWidth="1"/>
    <col min="23" max="23" width="5.6328125" style="37" customWidth="1"/>
    <col min="24" max="24" width="10.6328125" style="37" customWidth="1"/>
    <col min="25" max="25" width="5.6328125" style="37" customWidth="1"/>
    <col min="26" max="26" width="10.6328125" style="37" customWidth="1"/>
    <col min="27" max="27" width="5.6328125" style="37" customWidth="1"/>
    <col min="28" max="28" width="8.6328125" style="37" customWidth="1"/>
    <col min="29" max="29" width="10.6328125" style="37" customWidth="1"/>
    <col min="30" max="16384" width="9.08984375" style="37"/>
  </cols>
  <sheetData>
    <row r="1" spans="1:30" x14ac:dyDescent="0.25">
      <c r="A1" s="326" t="s">
        <v>27</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8"/>
    </row>
    <row r="2" spans="1:30" ht="33" customHeight="1" x14ac:dyDescent="0.25">
      <c r="A2" s="329"/>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30"/>
    </row>
    <row r="3" spans="1:30" x14ac:dyDescent="0.25">
      <c r="A3" s="202" t="str">
        <f>'Cash Flow Forecast - Year 1'!B4</f>
        <v>Client name</v>
      </c>
      <c r="B3" s="224">
        <f ca="1">'Cash Flow Forecast - Year 1'!D4</f>
        <v>44658.526145833333</v>
      </c>
      <c r="C3" s="225"/>
      <c r="D3" s="225"/>
      <c r="E3" s="225"/>
      <c r="F3" s="225"/>
      <c r="G3" s="225"/>
      <c r="H3" s="225"/>
      <c r="I3" s="225"/>
      <c r="J3" s="225"/>
      <c r="K3" s="225"/>
      <c r="L3" s="225"/>
      <c r="M3" s="225"/>
      <c r="N3" s="226"/>
      <c r="O3" s="226"/>
      <c r="P3" s="226"/>
      <c r="Q3" s="226"/>
      <c r="R3" s="226"/>
      <c r="S3" s="226"/>
      <c r="T3" s="226"/>
      <c r="U3" s="226"/>
      <c r="V3" s="226"/>
      <c r="W3" s="226"/>
      <c r="X3" s="226"/>
      <c r="Y3" s="226"/>
      <c r="Z3" s="226"/>
      <c r="AA3" s="226"/>
      <c r="AB3" s="226"/>
      <c r="AC3" s="226"/>
      <c r="AD3" s="227"/>
    </row>
    <row r="5" spans="1:30" ht="12.9" customHeight="1" x14ac:dyDescent="0.25"/>
    <row r="6" spans="1:30" ht="12.9" customHeight="1" x14ac:dyDescent="0.25"/>
    <row r="7" spans="1:30" ht="12.9" customHeight="1" x14ac:dyDescent="0.25">
      <c r="A7" s="325"/>
      <c r="B7" s="325"/>
      <c r="C7" s="38"/>
      <c r="D7" s="38"/>
      <c r="E7" s="38"/>
      <c r="F7" s="38"/>
      <c r="G7" s="38"/>
      <c r="H7" s="39"/>
      <c r="I7" s="39"/>
      <c r="J7" s="39"/>
      <c r="K7" s="39"/>
      <c r="L7" s="39"/>
      <c r="M7" s="39"/>
      <c r="N7" s="39"/>
      <c r="O7" s="39"/>
      <c r="P7" s="39"/>
      <c r="Q7" s="39"/>
      <c r="R7" s="39"/>
      <c r="S7" s="39"/>
      <c r="T7" s="39"/>
      <c r="U7" s="39"/>
      <c r="V7" s="39"/>
      <c r="W7" s="39"/>
      <c r="X7" s="39"/>
      <c r="Y7" s="39"/>
      <c r="Z7" s="39"/>
      <c r="AA7" s="39"/>
      <c r="AB7" s="39"/>
      <c r="AC7" s="39"/>
      <c r="AD7" s="39"/>
    </row>
    <row r="8" spans="1:30" s="290" customFormat="1" ht="12.9" customHeight="1" x14ac:dyDescent="0.3">
      <c r="A8" s="287"/>
      <c r="B8" s="288"/>
      <c r="C8" s="331">
        <v>41897</v>
      </c>
      <c r="D8" s="332"/>
      <c r="E8" s="333">
        <f>C8+30</f>
        <v>41927</v>
      </c>
      <c r="F8" s="334"/>
      <c r="G8" s="333">
        <f>E8+30</f>
        <v>41957</v>
      </c>
      <c r="H8" s="334"/>
      <c r="I8" s="333">
        <f>G8+30</f>
        <v>41987</v>
      </c>
      <c r="J8" s="334"/>
      <c r="K8" s="333">
        <f>I8+30</f>
        <v>42017</v>
      </c>
      <c r="L8" s="334"/>
      <c r="M8" s="333">
        <f>K8+30</f>
        <v>42047</v>
      </c>
      <c r="N8" s="334"/>
      <c r="O8" s="333">
        <f>M8+30</f>
        <v>42077</v>
      </c>
      <c r="P8" s="334"/>
      <c r="Q8" s="333">
        <f>O8+30</f>
        <v>42107</v>
      </c>
      <c r="R8" s="334"/>
      <c r="S8" s="333">
        <f>Q8+30</f>
        <v>42137</v>
      </c>
      <c r="T8" s="334"/>
      <c r="U8" s="333">
        <f>S8+30</f>
        <v>42167</v>
      </c>
      <c r="V8" s="334"/>
      <c r="W8" s="333">
        <f t="shared" ref="W8" si="0">U8+30</f>
        <v>42197</v>
      </c>
      <c r="X8" s="334"/>
      <c r="Y8" s="333">
        <f>W8+30</f>
        <v>42227</v>
      </c>
      <c r="Z8" s="334"/>
      <c r="AA8" s="335" t="s">
        <v>116</v>
      </c>
      <c r="AB8" s="336"/>
      <c r="AD8" s="289"/>
    </row>
    <row r="9" spans="1:30" s="291" customFormat="1" ht="12.9" customHeight="1" x14ac:dyDescent="0.25">
      <c r="A9" s="280"/>
      <c r="B9" s="293"/>
      <c r="C9" s="283"/>
      <c r="D9" s="284"/>
      <c r="E9" s="285"/>
      <c r="F9" s="286"/>
      <c r="G9" s="283"/>
      <c r="H9" s="284"/>
      <c r="I9" s="285"/>
      <c r="J9" s="286"/>
      <c r="K9" s="283"/>
      <c r="L9" s="286"/>
      <c r="M9" s="285"/>
      <c r="N9" s="286"/>
      <c r="O9" s="283"/>
      <c r="P9" s="286"/>
      <c r="Q9" s="283"/>
      <c r="R9" s="286"/>
      <c r="S9" s="283"/>
      <c r="T9" s="286"/>
      <c r="U9" s="283"/>
      <c r="V9" s="286"/>
      <c r="W9" s="283"/>
      <c r="X9" s="286"/>
      <c r="Y9" s="283"/>
      <c r="Z9" s="286"/>
      <c r="AA9" s="294"/>
      <c r="AB9" s="282"/>
      <c r="AD9" s="41"/>
    </row>
    <row r="10" spans="1:30" s="291" customFormat="1" ht="12.9" customHeight="1" x14ac:dyDescent="0.25">
      <c r="A10" s="280"/>
      <c r="B10" s="293"/>
      <c r="C10" s="283"/>
      <c r="D10" s="284"/>
      <c r="E10" s="285"/>
      <c r="F10" s="286"/>
      <c r="G10" s="283"/>
      <c r="H10" s="284"/>
      <c r="I10" s="285"/>
      <c r="J10" s="286"/>
      <c r="K10" s="283"/>
      <c r="L10" s="286"/>
      <c r="M10" s="285"/>
      <c r="N10" s="286"/>
      <c r="O10" s="283"/>
      <c r="P10" s="286"/>
      <c r="Q10" s="283"/>
      <c r="R10" s="286"/>
      <c r="S10" s="283"/>
      <c r="T10" s="286"/>
      <c r="U10" s="283"/>
      <c r="V10" s="286"/>
      <c r="W10" s="283"/>
      <c r="X10" s="286"/>
      <c r="Y10" s="283"/>
      <c r="Z10" s="286"/>
      <c r="AA10" s="294"/>
      <c r="AB10" s="282"/>
      <c r="AD10" s="41"/>
    </row>
    <row r="11" spans="1:30" s="291" customFormat="1" ht="12.9" customHeight="1" x14ac:dyDescent="0.25">
      <c r="A11" s="280"/>
      <c r="B11" s="293"/>
      <c r="C11" s="283"/>
      <c r="D11" s="284"/>
      <c r="E11" s="285"/>
      <c r="F11" s="286"/>
      <c r="G11" s="283"/>
      <c r="H11" s="284"/>
      <c r="I11" s="285"/>
      <c r="J11" s="286"/>
      <c r="K11" s="283"/>
      <c r="L11" s="286"/>
      <c r="M11" s="285"/>
      <c r="N11" s="286"/>
      <c r="O11" s="283"/>
      <c r="P11" s="286"/>
      <c r="Q11" s="283"/>
      <c r="R11" s="286"/>
      <c r="S11" s="283"/>
      <c r="T11" s="286"/>
      <c r="U11" s="283"/>
      <c r="V11" s="286"/>
      <c r="W11" s="283"/>
      <c r="X11" s="286"/>
      <c r="Y11" s="283"/>
      <c r="Z11" s="286"/>
      <c r="AA11" s="294"/>
      <c r="AB11" s="282"/>
      <c r="AD11" s="40"/>
    </row>
    <row r="12" spans="1:30" s="291" customFormat="1" ht="12.9" customHeight="1" x14ac:dyDescent="0.25">
      <c r="A12" s="280"/>
      <c r="B12" s="293"/>
      <c r="C12" s="283"/>
      <c r="D12" s="284"/>
      <c r="E12" s="285"/>
      <c r="F12" s="286"/>
      <c r="G12" s="283"/>
      <c r="H12" s="284"/>
      <c r="I12" s="285"/>
      <c r="J12" s="286"/>
      <c r="K12" s="283"/>
      <c r="L12" s="286"/>
      <c r="M12" s="285"/>
      <c r="N12" s="286"/>
      <c r="O12" s="283"/>
      <c r="P12" s="286"/>
      <c r="Q12" s="283"/>
      <c r="R12" s="286"/>
      <c r="S12" s="283"/>
      <c r="T12" s="286"/>
      <c r="U12" s="283"/>
      <c r="V12" s="286"/>
      <c r="W12" s="283"/>
      <c r="X12" s="286"/>
      <c r="Y12" s="283"/>
      <c r="Z12" s="286"/>
      <c r="AA12" s="294"/>
      <c r="AB12" s="282"/>
      <c r="AD12" s="41"/>
    </row>
    <row r="13" spans="1:30" s="291" customFormat="1" ht="12.9" customHeight="1" x14ac:dyDescent="0.25">
      <c r="A13" s="280"/>
      <c r="B13" s="293"/>
      <c r="C13" s="283"/>
      <c r="D13" s="284"/>
      <c r="E13" s="285"/>
      <c r="F13" s="286"/>
      <c r="G13" s="283"/>
      <c r="H13" s="284"/>
      <c r="I13" s="285"/>
      <c r="J13" s="286"/>
      <c r="K13" s="283"/>
      <c r="L13" s="286"/>
      <c r="M13" s="285"/>
      <c r="N13" s="286"/>
      <c r="O13" s="283"/>
      <c r="P13" s="286"/>
      <c r="Q13" s="283"/>
      <c r="R13" s="286"/>
      <c r="S13" s="283"/>
      <c r="T13" s="286"/>
      <c r="U13" s="283"/>
      <c r="V13" s="286"/>
      <c r="W13" s="283"/>
      <c r="X13" s="286"/>
      <c r="Y13" s="283"/>
      <c r="Z13" s="286"/>
      <c r="AA13" s="294"/>
      <c r="AB13" s="282"/>
      <c r="AD13" s="42"/>
    </row>
    <row r="14" spans="1:30" s="291" customFormat="1" ht="12.9" customHeight="1" x14ac:dyDescent="0.25">
      <c r="A14" s="281"/>
      <c r="B14" s="293"/>
      <c r="C14" s="279"/>
      <c r="D14" s="284"/>
      <c r="E14" s="285"/>
      <c r="F14" s="286"/>
      <c r="G14" s="279"/>
      <c r="H14" s="284"/>
      <c r="I14" s="285"/>
      <c r="J14" s="286"/>
      <c r="K14" s="283"/>
      <c r="L14" s="286"/>
      <c r="M14" s="285"/>
      <c r="N14" s="286"/>
      <c r="O14" s="283"/>
      <c r="P14" s="286"/>
      <c r="Q14" s="283"/>
      <c r="R14" s="286"/>
      <c r="S14" s="283"/>
      <c r="T14" s="286"/>
      <c r="U14" s="283"/>
      <c r="V14" s="286"/>
      <c r="W14" s="283"/>
      <c r="X14" s="286"/>
      <c r="Y14" s="283"/>
      <c r="Z14" s="286"/>
      <c r="AA14" s="294"/>
      <c r="AB14" s="282"/>
    </row>
    <row r="15" spans="1:30" s="291" customFormat="1" ht="12.9" customHeight="1" x14ac:dyDescent="0.25">
      <c r="A15" s="281"/>
      <c r="B15" s="293"/>
      <c r="C15" s="279"/>
      <c r="D15" s="284"/>
      <c r="E15" s="285"/>
      <c r="F15" s="286"/>
      <c r="G15" s="279"/>
      <c r="H15" s="284"/>
      <c r="I15" s="285"/>
      <c r="J15" s="286"/>
      <c r="K15" s="283"/>
      <c r="L15" s="286"/>
      <c r="M15" s="285"/>
      <c r="N15" s="286"/>
      <c r="O15" s="283"/>
      <c r="P15" s="286"/>
      <c r="Q15" s="283"/>
      <c r="R15" s="286"/>
      <c r="S15" s="283"/>
      <c r="T15" s="286"/>
      <c r="U15" s="283"/>
      <c r="V15" s="286"/>
      <c r="W15" s="283"/>
      <c r="X15" s="286"/>
      <c r="Y15" s="283"/>
      <c r="Z15" s="286"/>
      <c r="AA15" s="294"/>
      <c r="AB15" s="282"/>
    </row>
    <row r="16" spans="1:30" s="291" customFormat="1" ht="12.9" customHeight="1" x14ac:dyDescent="0.25">
      <c r="A16" s="281"/>
      <c r="B16" s="293"/>
      <c r="C16" s="279"/>
      <c r="D16" s="284"/>
      <c r="E16" s="285"/>
      <c r="F16" s="286"/>
      <c r="G16" s="279"/>
      <c r="H16" s="284"/>
      <c r="I16" s="285"/>
      <c r="J16" s="286"/>
      <c r="K16" s="283"/>
      <c r="L16" s="286"/>
      <c r="M16" s="285"/>
      <c r="N16" s="286"/>
      <c r="O16" s="283"/>
      <c r="P16" s="286"/>
      <c r="Q16" s="283"/>
      <c r="R16" s="286"/>
      <c r="S16" s="283"/>
      <c r="T16" s="286"/>
      <c r="U16" s="283"/>
      <c r="V16" s="286"/>
      <c r="W16" s="283"/>
      <c r="X16" s="286"/>
      <c r="Y16" s="283"/>
      <c r="Z16" s="286"/>
      <c r="AA16" s="294"/>
      <c r="AB16" s="282"/>
    </row>
    <row r="17" spans="1:28" s="291" customFormat="1" ht="12.9" customHeight="1" x14ac:dyDescent="0.25">
      <c r="A17" s="281"/>
      <c r="B17" s="293"/>
      <c r="C17" s="279"/>
      <c r="D17" s="284"/>
      <c r="E17" s="285"/>
      <c r="F17" s="286"/>
      <c r="G17" s="279"/>
      <c r="H17" s="284"/>
      <c r="I17" s="285"/>
      <c r="J17" s="286"/>
      <c r="K17" s="283"/>
      <c r="L17" s="286"/>
      <c r="M17" s="285"/>
      <c r="N17" s="286"/>
      <c r="O17" s="283"/>
      <c r="P17" s="286"/>
      <c r="Q17" s="283"/>
      <c r="R17" s="286"/>
      <c r="S17" s="283"/>
      <c r="T17" s="286"/>
      <c r="U17" s="283"/>
      <c r="V17" s="286"/>
      <c r="W17" s="283"/>
      <c r="X17" s="286"/>
      <c r="Y17" s="283"/>
      <c r="Z17" s="286"/>
      <c r="AA17" s="294"/>
      <c r="AB17" s="282"/>
    </row>
    <row r="18" spans="1:28" s="291" customFormat="1" ht="12.9" customHeight="1" x14ac:dyDescent="0.25">
      <c r="A18" s="281"/>
      <c r="B18" s="293"/>
      <c r="C18" s="279"/>
      <c r="D18" s="284"/>
      <c r="E18" s="285"/>
      <c r="F18" s="286"/>
      <c r="G18" s="279"/>
      <c r="H18" s="284"/>
      <c r="I18" s="285"/>
      <c r="J18" s="286"/>
      <c r="K18" s="283"/>
      <c r="L18" s="286"/>
      <c r="M18" s="285"/>
      <c r="N18" s="286"/>
      <c r="O18" s="283"/>
      <c r="P18" s="286"/>
      <c r="Q18" s="283"/>
      <c r="R18" s="286"/>
      <c r="S18" s="283"/>
      <c r="T18" s="286"/>
      <c r="U18" s="283"/>
      <c r="V18" s="286"/>
      <c r="W18" s="283"/>
      <c r="X18" s="286"/>
      <c r="Y18" s="283"/>
      <c r="Z18" s="286"/>
      <c r="AA18" s="294"/>
      <c r="AB18" s="282"/>
    </row>
    <row r="19" spans="1:28" s="292" customFormat="1" ht="17.399999999999999" customHeight="1" thickBot="1" x14ac:dyDescent="0.3">
      <c r="B19" s="295"/>
      <c r="C19" s="296"/>
      <c r="D19" s="297"/>
      <c r="E19" s="296"/>
      <c r="F19" s="298"/>
      <c r="G19" s="296"/>
      <c r="H19" s="297"/>
      <c r="I19" s="296"/>
      <c r="J19" s="298"/>
      <c r="K19" s="296"/>
      <c r="L19" s="298"/>
      <c r="M19" s="296"/>
      <c r="N19" s="298"/>
      <c r="O19" s="296"/>
      <c r="P19" s="298"/>
      <c r="Q19" s="296"/>
      <c r="R19" s="298"/>
      <c r="S19" s="296"/>
      <c r="T19" s="298"/>
      <c r="U19" s="296"/>
      <c r="V19" s="298"/>
      <c r="W19" s="296"/>
      <c r="X19" s="298"/>
      <c r="Y19" s="300"/>
      <c r="Z19" s="298"/>
      <c r="AA19" s="300"/>
      <c r="AB19" s="299"/>
    </row>
    <row r="20" spans="1:28" ht="12.9" customHeight="1" thickTop="1" x14ac:dyDescent="0.25"/>
    <row r="21" spans="1:28" ht="12.9" customHeight="1" x14ac:dyDescent="0.25"/>
    <row r="22" spans="1:28" ht="12.9" customHeight="1" x14ac:dyDescent="0.25"/>
  </sheetData>
  <mergeCells count="15">
    <mergeCell ref="A7:B7"/>
    <mergeCell ref="A1:AD2"/>
    <mergeCell ref="C8:D8"/>
    <mergeCell ref="E8:F8"/>
    <mergeCell ref="G8:H8"/>
    <mergeCell ref="I8:J8"/>
    <mergeCell ref="K8:L8"/>
    <mergeCell ref="W8:X8"/>
    <mergeCell ref="Y8:Z8"/>
    <mergeCell ref="AA8:AB8"/>
    <mergeCell ref="M8:N8"/>
    <mergeCell ref="O8:P8"/>
    <mergeCell ref="Q8:R8"/>
    <mergeCell ref="S8:T8"/>
    <mergeCell ref="U8:V8"/>
  </mergeCells>
  <pageMargins left="0.7" right="0.7" top="0.75" bottom="0.75" header="0.3" footer="0.3"/>
  <pageSetup scale="4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theme="9" tint="0.39997558519241921"/>
    <pageSetUpPr fitToPage="1"/>
  </sheetPr>
  <dimension ref="A1:R52"/>
  <sheetViews>
    <sheetView showGridLines="0" tabSelected="1" zoomScaleNormal="100" workbookViewId="0">
      <pane ySplit="4" topLeftCell="A5" activePane="bottomLeft" state="frozen"/>
      <selection pane="bottomLeft" activeCell="C7" sqref="C7"/>
    </sheetView>
  </sheetViews>
  <sheetFormatPr defaultRowHeight="12.5" x14ac:dyDescent="0.25"/>
  <cols>
    <col min="1" max="1" width="5.36328125" customWidth="1"/>
    <col min="2" max="2" width="30.7265625" style="4" customWidth="1"/>
    <col min="3" max="3" width="5.7265625" style="4" customWidth="1"/>
    <col min="4" max="4" width="11.08984375" style="4" customWidth="1"/>
    <col min="5" max="15" width="9.7265625" style="4" customWidth="1"/>
    <col min="16" max="16" width="9.26953125" style="4" bestFit="1" customWidth="1"/>
    <col min="17" max="17" width="9.7265625" style="4" bestFit="1" customWidth="1"/>
    <col min="18" max="18" width="9.26953125" bestFit="1" customWidth="1"/>
  </cols>
  <sheetData>
    <row r="1" spans="1:18" ht="1.5" customHeight="1" thickBot="1" x14ac:dyDescent="0.3">
      <c r="B1"/>
      <c r="C1"/>
      <c r="D1"/>
      <c r="E1"/>
      <c r="F1"/>
      <c r="G1"/>
      <c r="H1"/>
      <c r="I1"/>
      <c r="J1"/>
      <c r="K1"/>
      <c r="L1"/>
      <c r="M1"/>
      <c r="N1"/>
      <c r="O1"/>
      <c r="P1"/>
      <c r="Q1"/>
    </row>
    <row r="2" spans="1:18" ht="12.9" customHeight="1" x14ac:dyDescent="0.25">
      <c r="A2" s="360" t="s">
        <v>0</v>
      </c>
      <c r="B2" s="361"/>
      <c r="C2" s="361"/>
      <c r="D2" s="361"/>
      <c r="E2" s="361"/>
      <c r="F2" s="361"/>
      <c r="G2" s="361"/>
      <c r="H2" s="361"/>
      <c r="I2" s="361"/>
      <c r="J2" s="361"/>
      <c r="K2" s="361"/>
      <c r="L2" s="349" t="s">
        <v>50</v>
      </c>
      <c r="M2" s="351">
        <v>250000</v>
      </c>
      <c r="N2" s="351"/>
      <c r="O2" s="345"/>
      <c r="P2" s="345"/>
      <c r="Q2" s="346"/>
      <c r="R2" s="3"/>
    </row>
    <row r="3" spans="1:18" ht="33" customHeight="1" x14ac:dyDescent="0.25">
      <c r="A3" s="362"/>
      <c r="B3" s="305"/>
      <c r="C3" s="305"/>
      <c r="D3" s="305"/>
      <c r="E3" s="305"/>
      <c r="F3" s="305"/>
      <c r="G3" s="305"/>
      <c r="H3" s="305"/>
      <c r="I3" s="305"/>
      <c r="J3" s="305"/>
      <c r="K3" s="305"/>
      <c r="L3" s="350"/>
      <c r="M3" s="352"/>
      <c r="N3" s="352"/>
      <c r="O3" s="347"/>
      <c r="P3" s="347"/>
      <c r="Q3" s="348"/>
      <c r="R3" s="3"/>
    </row>
    <row r="4" spans="1:18" x14ac:dyDescent="0.25">
      <c r="A4" s="252"/>
      <c r="B4" s="226" t="s">
        <v>117</v>
      </c>
      <c r="C4" s="170"/>
      <c r="D4" s="169">
        <f ca="1">NOW()</f>
        <v>44658.526145833333</v>
      </c>
      <c r="E4" s="170"/>
      <c r="F4" s="170"/>
      <c r="G4" s="170"/>
      <c r="H4" s="170"/>
      <c r="I4" s="170"/>
      <c r="J4" s="170"/>
      <c r="K4" s="170"/>
      <c r="L4" s="170"/>
      <c r="M4" s="170"/>
      <c r="N4" s="170"/>
      <c r="O4" s="170"/>
      <c r="P4" s="170"/>
      <c r="Q4" s="228"/>
      <c r="R4" s="3"/>
    </row>
    <row r="5" spans="1:18" x14ac:dyDescent="0.25">
      <c r="A5" s="247"/>
      <c r="B5" s="5"/>
      <c r="C5" s="5"/>
      <c r="D5" s="6"/>
      <c r="E5" s="1"/>
      <c r="F5" s="1"/>
      <c r="G5" s="1"/>
      <c r="H5" s="1"/>
      <c r="I5" s="1"/>
      <c r="J5" s="1"/>
      <c r="K5" s="1"/>
      <c r="L5" s="1"/>
      <c r="M5" s="1"/>
      <c r="N5" s="1"/>
      <c r="O5" s="1"/>
      <c r="P5" s="1"/>
      <c r="Q5" s="229"/>
      <c r="R5" s="3"/>
    </row>
    <row r="6" spans="1:18" x14ac:dyDescent="0.25">
      <c r="A6" s="247"/>
      <c r="B6" s="18"/>
      <c r="C6" s="18"/>
      <c r="D6" s="343" t="s">
        <v>2</v>
      </c>
      <c r="E6" s="339">
        <v>44682</v>
      </c>
      <c r="F6" s="341">
        <f>E6+30</f>
        <v>44712</v>
      </c>
      <c r="G6" s="341">
        <f t="shared" ref="G6:P6" si="0">F6+30</f>
        <v>44742</v>
      </c>
      <c r="H6" s="341">
        <f t="shared" si="0"/>
        <v>44772</v>
      </c>
      <c r="I6" s="341">
        <f t="shared" si="0"/>
        <v>44802</v>
      </c>
      <c r="J6" s="341">
        <f t="shared" si="0"/>
        <v>44832</v>
      </c>
      <c r="K6" s="341">
        <f t="shared" si="0"/>
        <v>44862</v>
      </c>
      <c r="L6" s="341">
        <f t="shared" si="0"/>
        <v>44892</v>
      </c>
      <c r="M6" s="341">
        <f t="shared" si="0"/>
        <v>44922</v>
      </c>
      <c r="N6" s="341">
        <f t="shared" si="0"/>
        <v>44952</v>
      </c>
      <c r="O6" s="341">
        <f t="shared" si="0"/>
        <v>44982</v>
      </c>
      <c r="P6" s="341">
        <f t="shared" si="0"/>
        <v>45012</v>
      </c>
      <c r="Q6" s="356" t="s">
        <v>3</v>
      </c>
      <c r="R6" s="3"/>
    </row>
    <row r="7" spans="1:18" ht="13" thickBot="1" x14ac:dyDescent="0.3">
      <c r="A7" s="248"/>
      <c r="B7" s="136" t="s">
        <v>1</v>
      </c>
      <c r="C7" s="19"/>
      <c r="D7" s="344"/>
      <c r="E7" s="340"/>
      <c r="F7" s="342"/>
      <c r="G7" s="342"/>
      <c r="H7" s="342"/>
      <c r="I7" s="342"/>
      <c r="J7" s="342"/>
      <c r="K7" s="342"/>
      <c r="L7" s="342"/>
      <c r="M7" s="342"/>
      <c r="N7" s="342"/>
      <c r="O7" s="342"/>
      <c r="P7" s="342"/>
      <c r="Q7" s="357"/>
      <c r="R7" s="3"/>
    </row>
    <row r="8" spans="1:18" s="3" customFormat="1" x14ac:dyDescent="0.25">
      <c r="A8" s="247"/>
      <c r="B8" s="358" t="s">
        <v>42</v>
      </c>
      <c r="C8" s="359"/>
      <c r="D8" s="64"/>
      <c r="E8" s="65">
        <v>0.08</v>
      </c>
      <c r="F8" s="65">
        <v>0.08</v>
      </c>
      <c r="G8" s="65">
        <v>0.08</v>
      </c>
      <c r="H8" s="65">
        <v>0.12</v>
      </c>
      <c r="I8" s="65">
        <v>0.1</v>
      </c>
      <c r="J8" s="65">
        <v>0.09</v>
      </c>
      <c r="K8" s="65">
        <v>0.08</v>
      </c>
      <c r="L8" s="65">
        <v>0.08</v>
      </c>
      <c r="M8" s="65">
        <v>7.0000000000000007E-2</v>
      </c>
      <c r="N8" s="65">
        <v>0.06</v>
      </c>
      <c r="O8" s="65">
        <v>0.08</v>
      </c>
      <c r="P8" s="66">
        <v>0.08</v>
      </c>
      <c r="Q8" s="230">
        <f>SUM(E8:P8)</f>
        <v>0.99999999999999978</v>
      </c>
      <c r="R8" s="75"/>
    </row>
    <row r="9" spans="1:18" ht="13" thickBot="1" x14ac:dyDescent="0.3">
      <c r="A9" s="247"/>
      <c r="B9" s="155" t="s">
        <v>4</v>
      </c>
      <c r="C9" s="77">
        <f>SUM(C10:C12)</f>
        <v>1</v>
      </c>
      <c r="D9" s="21"/>
      <c r="E9" s="22"/>
      <c r="F9" s="22"/>
      <c r="G9" s="23"/>
      <c r="H9" s="23"/>
      <c r="I9" s="23"/>
      <c r="J9" s="23"/>
      <c r="K9" s="23"/>
      <c r="L9" s="23"/>
      <c r="M9" s="23"/>
      <c r="N9" s="23"/>
      <c r="O9" s="23"/>
      <c r="P9" s="23"/>
      <c r="Q9" s="231" t="s">
        <v>5</v>
      </c>
      <c r="R9" s="75"/>
    </row>
    <row r="10" spans="1:18" ht="13" thickTop="1" x14ac:dyDescent="0.25">
      <c r="A10" s="353" t="s">
        <v>111</v>
      </c>
      <c r="B10" s="163" t="s">
        <v>52</v>
      </c>
      <c r="C10" s="145">
        <v>0.75</v>
      </c>
      <c r="D10" s="25"/>
      <c r="E10" s="146">
        <f>$Q10*E$8</f>
        <v>15000</v>
      </c>
      <c r="F10" s="146">
        <f t="shared" ref="F10:P12" si="1">$Q10*F$8</f>
        <v>15000</v>
      </c>
      <c r="G10" s="146">
        <f t="shared" si="1"/>
        <v>15000</v>
      </c>
      <c r="H10" s="146">
        <f t="shared" si="1"/>
        <v>22500</v>
      </c>
      <c r="I10" s="146">
        <f t="shared" si="1"/>
        <v>18750</v>
      </c>
      <c r="J10" s="146">
        <f t="shared" si="1"/>
        <v>16875</v>
      </c>
      <c r="K10" s="146">
        <f t="shared" si="1"/>
        <v>15000</v>
      </c>
      <c r="L10" s="146">
        <f t="shared" si="1"/>
        <v>15000</v>
      </c>
      <c r="M10" s="146">
        <f t="shared" si="1"/>
        <v>13125.000000000002</v>
      </c>
      <c r="N10" s="146">
        <f t="shared" si="1"/>
        <v>11250</v>
      </c>
      <c r="O10" s="146">
        <f t="shared" si="1"/>
        <v>15000</v>
      </c>
      <c r="P10" s="146">
        <f t="shared" si="1"/>
        <v>15000</v>
      </c>
      <c r="Q10" s="76">
        <f>M2*C10</f>
        <v>187500</v>
      </c>
      <c r="R10" s="232">
        <f t="shared" ref="R10:R16" si="2">IF(Q10&gt;0,Q10/$M$2,0)</f>
        <v>0.75</v>
      </c>
    </row>
    <row r="11" spans="1:18" x14ac:dyDescent="0.25">
      <c r="A11" s="354"/>
      <c r="B11" s="163" t="s">
        <v>53</v>
      </c>
      <c r="C11" s="145">
        <v>0.23</v>
      </c>
      <c r="D11" s="25"/>
      <c r="E11" s="146">
        <f>$Q11*E$8</f>
        <v>4600</v>
      </c>
      <c r="F11" s="146">
        <f t="shared" si="1"/>
        <v>4600</v>
      </c>
      <c r="G11" s="146">
        <f t="shared" si="1"/>
        <v>4600</v>
      </c>
      <c r="H11" s="146">
        <f t="shared" si="1"/>
        <v>6900</v>
      </c>
      <c r="I11" s="146">
        <f t="shared" si="1"/>
        <v>5750</v>
      </c>
      <c r="J11" s="146">
        <f t="shared" si="1"/>
        <v>5175</v>
      </c>
      <c r="K11" s="146">
        <f t="shared" si="1"/>
        <v>4600</v>
      </c>
      <c r="L11" s="146">
        <f t="shared" si="1"/>
        <v>4600</v>
      </c>
      <c r="M11" s="146">
        <f t="shared" si="1"/>
        <v>4025.0000000000005</v>
      </c>
      <c r="N11" s="146">
        <f t="shared" si="1"/>
        <v>3450</v>
      </c>
      <c r="O11" s="146">
        <f t="shared" si="1"/>
        <v>4600</v>
      </c>
      <c r="P11" s="146">
        <f t="shared" si="1"/>
        <v>4600</v>
      </c>
      <c r="Q11" s="76">
        <f>M2*C11</f>
        <v>57500</v>
      </c>
      <c r="R11" s="233">
        <f t="shared" si="2"/>
        <v>0.23</v>
      </c>
    </row>
    <row r="12" spans="1:18" x14ac:dyDescent="0.25">
      <c r="A12" s="355"/>
      <c r="B12" s="163" t="s">
        <v>54</v>
      </c>
      <c r="C12" s="145">
        <v>0.02</v>
      </c>
      <c r="D12" s="25"/>
      <c r="E12" s="146">
        <f>$Q12*E$8</f>
        <v>400</v>
      </c>
      <c r="F12" s="146">
        <f t="shared" si="1"/>
        <v>400</v>
      </c>
      <c r="G12" s="146">
        <f t="shared" si="1"/>
        <v>400</v>
      </c>
      <c r="H12" s="146">
        <f t="shared" si="1"/>
        <v>600</v>
      </c>
      <c r="I12" s="146">
        <f t="shared" si="1"/>
        <v>500</v>
      </c>
      <c r="J12" s="146">
        <f t="shared" si="1"/>
        <v>450</v>
      </c>
      <c r="K12" s="146">
        <f t="shared" si="1"/>
        <v>400</v>
      </c>
      <c r="L12" s="146">
        <f t="shared" si="1"/>
        <v>400</v>
      </c>
      <c r="M12" s="146">
        <f t="shared" si="1"/>
        <v>350.00000000000006</v>
      </c>
      <c r="N12" s="146">
        <f t="shared" si="1"/>
        <v>300</v>
      </c>
      <c r="O12" s="146">
        <f t="shared" si="1"/>
        <v>400</v>
      </c>
      <c r="P12" s="146">
        <f t="shared" si="1"/>
        <v>400</v>
      </c>
      <c r="Q12" s="76">
        <f>M2*C12</f>
        <v>5000</v>
      </c>
      <c r="R12" s="233">
        <f t="shared" si="2"/>
        <v>0.02</v>
      </c>
    </row>
    <row r="13" spans="1:18" x14ac:dyDescent="0.25">
      <c r="A13" s="247"/>
      <c r="B13" s="150" t="s">
        <v>6</v>
      </c>
      <c r="C13" s="24"/>
      <c r="D13" s="25"/>
      <c r="E13" s="26"/>
      <c r="F13" s="26"/>
      <c r="G13" s="26"/>
      <c r="H13" s="26"/>
      <c r="I13" s="26"/>
      <c r="J13" s="26"/>
      <c r="K13" s="26"/>
      <c r="L13" s="26"/>
      <c r="M13" s="26"/>
      <c r="N13" s="26"/>
      <c r="O13" s="26"/>
      <c r="P13" s="26"/>
      <c r="Q13" s="49">
        <v>0</v>
      </c>
      <c r="R13" s="233">
        <f t="shared" si="2"/>
        <v>0</v>
      </c>
    </row>
    <row r="14" spans="1:18" x14ac:dyDescent="0.25">
      <c r="A14" s="249"/>
      <c r="B14" s="150" t="s">
        <v>7</v>
      </c>
      <c r="C14" s="24"/>
      <c r="D14" s="47">
        <f>Loan!B9+Loan!G9</f>
        <v>0</v>
      </c>
      <c r="E14" s="26"/>
      <c r="F14" s="26"/>
      <c r="G14" s="26"/>
      <c r="H14" s="26"/>
      <c r="I14" s="26"/>
      <c r="J14" s="26"/>
      <c r="K14" s="26"/>
      <c r="L14" s="26"/>
      <c r="M14" s="26"/>
      <c r="N14" s="26"/>
      <c r="O14" s="26"/>
      <c r="P14" s="26"/>
      <c r="Q14" s="49">
        <v>0</v>
      </c>
      <c r="R14" s="233">
        <f t="shared" si="2"/>
        <v>0</v>
      </c>
    </row>
    <row r="15" spans="1:18" ht="13" thickBot="1" x14ac:dyDescent="0.3">
      <c r="A15" s="247"/>
      <c r="B15" s="156" t="s">
        <v>8</v>
      </c>
      <c r="C15" s="27"/>
      <c r="D15" s="25"/>
      <c r="E15" s="26"/>
      <c r="F15" s="26"/>
      <c r="G15" s="26"/>
      <c r="H15" s="26"/>
      <c r="I15" s="26"/>
      <c r="J15" s="26"/>
      <c r="K15" s="26"/>
      <c r="L15" s="26"/>
      <c r="M15" s="26"/>
      <c r="N15" s="26"/>
      <c r="O15" s="26"/>
      <c r="P15" s="26"/>
      <c r="Q15" s="49">
        <f t="shared" ref="Q15" si="3">SUM(D15:P15)</f>
        <v>0</v>
      </c>
      <c r="R15" s="233">
        <f t="shared" si="2"/>
        <v>0</v>
      </c>
    </row>
    <row r="16" spans="1:18" ht="13" thickBot="1" x14ac:dyDescent="0.3">
      <c r="A16" s="250"/>
      <c r="B16" s="34" t="s">
        <v>9</v>
      </c>
      <c r="C16" s="34"/>
      <c r="D16" s="29">
        <f>SUM(D10:D15)</f>
        <v>0</v>
      </c>
      <c r="E16" s="30">
        <f t="shared" ref="E16:P16" si="4">SUM(E10:E15)</f>
        <v>20000</v>
      </c>
      <c r="F16" s="30">
        <f t="shared" si="4"/>
        <v>20000</v>
      </c>
      <c r="G16" s="30">
        <f t="shared" si="4"/>
        <v>20000</v>
      </c>
      <c r="H16" s="30">
        <f t="shared" si="4"/>
        <v>30000</v>
      </c>
      <c r="I16" s="30">
        <f t="shared" si="4"/>
        <v>25000</v>
      </c>
      <c r="J16" s="30">
        <f t="shared" si="4"/>
        <v>22500</v>
      </c>
      <c r="K16" s="30">
        <f t="shared" si="4"/>
        <v>20000</v>
      </c>
      <c r="L16" s="30">
        <f t="shared" si="4"/>
        <v>20000</v>
      </c>
      <c r="M16" s="30">
        <f t="shared" si="4"/>
        <v>17500.000000000004</v>
      </c>
      <c r="N16" s="30">
        <f t="shared" si="4"/>
        <v>15000</v>
      </c>
      <c r="O16" s="30">
        <f t="shared" si="4"/>
        <v>20000</v>
      </c>
      <c r="P16" s="30">
        <f t="shared" si="4"/>
        <v>20000</v>
      </c>
      <c r="Q16" s="50">
        <f>SUM(Q10:Q15)</f>
        <v>250000</v>
      </c>
      <c r="R16" s="234">
        <f t="shared" si="2"/>
        <v>1</v>
      </c>
    </row>
    <row r="17" spans="1:18" x14ac:dyDescent="0.25">
      <c r="A17" s="247"/>
      <c r="B17" s="141"/>
      <c r="C17" s="51"/>
      <c r="D17" s="52"/>
      <c r="E17" s="53"/>
      <c r="F17" s="53"/>
      <c r="G17" s="53"/>
      <c r="H17" s="53"/>
      <c r="I17" s="53"/>
      <c r="J17" s="53"/>
      <c r="K17" s="53"/>
      <c r="L17" s="53"/>
      <c r="M17" s="53"/>
      <c r="N17" s="53"/>
      <c r="O17" s="53"/>
      <c r="P17" s="53"/>
      <c r="Q17" s="54"/>
      <c r="R17" s="235"/>
    </row>
    <row r="18" spans="1:18" x14ac:dyDescent="0.25">
      <c r="A18" s="247"/>
      <c r="B18" s="154" t="s">
        <v>10</v>
      </c>
      <c r="C18" s="55"/>
      <c r="D18" s="56"/>
      <c r="E18" s="57"/>
      <c r="F18" s="57"/>
      <c r="G18" s="57"/>
      <c r="H18" s="57"/>
      <c r="I18" s="57"/>
      <c r="J18" s="57"/>
      <c r="K18" s="57"/>
      <c r="L18" s="57"/>
      <c r="M18" s="57"/>
      <c r="N18" s="57"/>
      <c r="O18" s="57"/>
      <c r="P18" s="57"/>
      <c r="Q18" s="58"/>
      <c r="R18" s="236"/>
    </row>
    <row r="19" spans="1:18" x14ac:dyDescent="0.25">
      <c r="A19" s="353" t="s">
        <v>110</v>
      </c>
      <c r="B19" s="149" t="str">
        <f>B10</f>
        <v>Product 1</v>
      </c>
      <c r="C19" s="145">
        <v>0.5</v>
      </c>
      <c r="D19" s="25"/>
      <c r="E19" s="146">
        <f>IF(AND(E$10&gt;0,$C19&gt;0),E$10*$C19,"")</f>
        <v>7500</v>
      </c>
      <c r="F19" s="146">
        <f t="shared" ref="F19:P19" si="5">IF(AND(F$10&gt;0,$C19&gt;0),F$10*$C19,"")</f>
        <v>7500</v>
      </c>
      <c r="G19" s="146">
        <f t="shared" si="5"/>
        <v>7500</v>
      </c>
      <c r="H19" s="146">
        <f t="shared" si="5"/>
        <v>11250</v>
      </c>
      <c r="I19" s="146">
        <f t="shared" si="5"/>
        <v>9375</v>
      </c>
      <c r="J19" s="146">
        <f t="shared" si="5"/>
        <v>8437.5</v>
      </c>
      <c r="K19" s="146">
        <f t="shared" si="5"/>
        <v>7500</v>
      </c>
      <c r="L19" s="146">
        <f t="shared" si="5"/>
        <v>7500</v>
      </c>
      <c r="M19" s="146">
        <f t="shared" si="5"/>
        <v>6562.5000000000009</v>
      </c>
      <c r="N19" s="146">
        <f t="shared" si="5"/>
        <v>5625</v>
      </c>
      <c r="O19" s="146">
        <f t="shared" si="5"/>
        <v>7500</v>
      </c>
      <c r="P19" s="146">
        <f t="shared" si="5"/>
        <v>7500</v>
      </c>
      <c r="Q19" s="49">
        <f>SUM(E19:P19)</f>
        <v>93750</v>
      </c>
      <c r="R19" s="233">
        <f t="shared" ref="R19:R44" si="6">IF(Q19&gt;0,Q19/$M$2,0)</f>
        <v>0.375</v>
      </c>
    </row>
    <row r="20" spans="1:18" x14ac:dyDescent="0.25">
      <c r="A20" s="354"/>
      <c r="B20" s="149" t="str">
        <f>B11</f>
        <v>Product 2</v>
      </c>
      <c r="C20" s="145">
        <v>0.35</v>
      </c>
      <c r="D20" s="25"/>
      <c r="E20" s="146">
        <f>IF(AND(E$11&gt;0,$C20&gt;0),E$11*$C20,"")</f>
        <v>1610</v>
      </c>
      <c r="F20" s="146">
        <f t="shared" ref="F20:P20" si="7">IF(AND(F$11&gt;0,$C20&gt;0),F$11*$C20,"")</f>
        <v>1610</v>
      </c>
      <c r="G20" s="146">
        <f t="shared" si="7"/>
        <v>1610</v>
      </c>
      <c r="H20" s="146">
        <f t="shared" si="7"/>
        <v>2415</v>
      </c>
      <c r="I20" s="146">
        <f t="shared" si="7"/>
        <v>2012.4999999999998</v>
      </c>
      <c r="J20" s="146">
        <f t="shared" si="7"/>
        <v>1811.2499999999998</v>
      </c>
      <c r="K20" s="146">
        <f t="shared" si="7"/>
        <v>1610</v>
      </c>
      <c r="L20" s="146">
        <f t="shared" si="7"/>
        <v>1610</v>
      </c>
      <c r="M20" s="146">
        <f t="shared" si="7"/>
        <v>1408.75</v>
      </c>
      <c r="N20" s="146">
        <f t="shared" si="7"/>
        <v>1207.5</v>
      </c>
      <c r="O20" s="146">
        <f t="shared" si="7"/>
        <v>1610</v>
      </c>
      <c r="P20" s="146">
        <f t="shared" si="7"/>
        <v>1610</v>
      </c>
      <c r="Q20" s="49">
        <f t="shared" ref="Q20:Q43" si="8">SUM(E20:P20)</f>
        <v>20125</v>
      </c>
      <c r="R20" s="233">
        <f t="shared" si="6"/>
        <v>8.0500000000000002E-2</v>
      </c>
    </row>
    <row r="21" spans="1:18" x14ac:dyDescent="0.25">
      <c r="A21" s="355"/>
      <c r="B21" s="149" t="str">
        <f>B12</f>
        <v xml:space="preserve">Product 3 </v>
      </c>
      <c r="C21" s="145">
        <v>0</v>
      </c>
      <c r="D21" s="25"/>
      <c r="E21" s="146" t="str">
        <f>IF(AND(E$12&gt;0,$C21&gt;0),E$12*$C21,"")</f>
        <v/>
      </c>
      <c r="F21" s="146" t="str">
        <f t="shared" ref="F21:P21" si="9">IF(AND(F$12&gt;0,$C21&gt;0),F$12*$C21,"")</f>
        <v/>
      </c>
      <c r="G21" s="146" t="str">
        <f t="shared" si="9"/>
        <v/>
      </c>
      <c r="H21" s="146" t="str">
        <f t="shared" si="9"/>
        <v/>
      </c>
      <c r="I21" s="146" t="str">
        <f t="shared" si="9"/>
        <v/>
      </c>
      <c r="J21" s="146" t="str">
        <f t="shared" si="9"/>
        <v/>
      </c>
      <c r="K21" s="146" t="str">
        <f t="shared" si="9"/>
        <v/>
      </c>
      <c r="L21" s="146" t="str">
        <f t="shared" si="9"/>
        <v/>
      </c>
      <c r="M21" s="146" t="str">
        <f t="shared" si="9"/>
        <v/>
      </c>
      <c r="N21" s="146" t="str">
        <f t="shared" si="9"/>
        <v/>
      </c>
      <c r="O21" s="146" t="str">
        <f t="shared" si="9"/>
        <v/>
      </c>
      <c r="P21" s="146" t="str">
        <f t="shared" si="9"/>
        <v/>
      </c>
      <c r="Q21" s="49">
        <f t="shared" ref="Q21" si="10">SUM(E21:P21)</f>
        <v>0</v>
      </c>
      <c r="R21" s="233">
        <f t="shared" si="6"/>
        <v>0</v>
      </c>
    </row>
    <row r="22" spans="1:18" x14ac:dyDescent="0.25">
      <c r="A22" s="247"/>
      <c r="B22" s="150" t="s">
        <v>28</v>
      </c>
      <c r="C22" s="28"/>
      <c r="D22" s="25"/>
      <c r="E22" s="26">
        <v>1200</v>
      </c>
      <c r="F22" s="26">
        <v>1200</v>
      </c>
      <c r="G22" s="26">
        <v>1200</v>
      </c>
      <c r="H22" s="26">
        <v>1200</v>
      </c>
      <c r="I22" s="26">
        <v>1200</v>
      </c>
      <c r="J22" s="26">
        <v>1200</v>
      </c>
      <c r="K22" s="26">
        <v>1200</v>
      </c>
      <c r="L22" s="26">
        <v>1200</v>
      </c>
      <c r="M22" s="26">
        <v>1200</v>
      </c>
      <c r="N22" s="26">
        <v>1200</v>
      </c>
      <c r="O22" s="26">
        <v>1200</v>
      </c>
      <c r="P22" s="26">
        <v>1200</v>
      </c>
      <c r="Q22" s="49">
        <f t="shared" si="8"/>
        <v>14400</v>
      </c>
      <c r="R22" s="233">
        <f t="shared" si="6"/>
        <v>5.7599999999999998E-2</v>
      </c>
    </row>
    <row r="23" spans="1:18" x14ac:dyDescent="0.25">
      <c r="A23" s="249"/>
      <c r="B23" s="150" t="s">
        <v>44</v>
      </c>
      <c r="C23" s="28">
        <v>3.5000000000000003E-2</v>
      </c>
      <c r="D23" s="25"/>
      <c r="E23" s="35">
        <f>E22*$C23</f>
        <v>42.000000000000007</v>
      </c>
      <c r="F23" s="35">
        <f t="shared" ref="F23:P23" si="11">F22*$C23</f>
        <v>42.000000000000007</v>
      </c>
      <c r="G23" s="35">
        <f t="shared" si="11"/>
        <v>42.000000000000007</v>
      </c>
      <c r="H23" s="35">
        <f t="shared" si="11"/>
        <v>42.000000000000007</v>
      </c>
      <c r="I23" s="35">
        <f t="shared" si="11"/>
        <v>42.000000000000007</v>
      </c>
      <c r="J23" s="35">
        <f t="shared" si="11"/>
        <v>42.000000000000007</v>
      </c>
      <c r="K23" s="35">
        <f t="shared" si="11"/>
        <v>42.000000000000007</v>
      </c>
      <c r="L23" s="35">
        <f t="shared" si="11"/>
        <v>42.000000000000007</v>
      </c>
      <c r="M23" s="35">
        <f t="shared" si="11"/>
        <v>42.000000000000007</v>
      </c>
      <c r="N23" s="35">
        <f t="shared" si="11"/>
        <v>42.000000000000007</v>
      </c>
      <c r="O23" s="35">
        <f t="shared" si="11"/>
        <v>42.000000000000007</v>
      </c>
      <c r="P23" s="35">
        <f t="shared" si="11"/>
        <v>42.000000000000007</v>
      </c>
      <c r="Q23" s="49">
        <f t="shared" si="8"/>
        <v>504.00000000000006</v>
      </c>
      <c r="R23" s="233">
        <f t="shared" si="6"/>
        <v>2.0160000000000004E-3</v>
      </c>
    </row>
    <row r="24" spans="1:18" x14ac:dyDescent="0.25">
      <c r="A24" s="249"/>
      <c r="B24" s="150" t="s">
        <v>11</v>
      </c>
      <c r="C24" s="28">
        <v>0.153</v>
      </c>
      <c r="D24" s="25"/>
      <c r="E24" s="36">
        <f>IF(E22&gt;0,E22*$C24,"")</f>
        <v>183.6</v>
      </c>
      <c r="F24" s="36">
        <f t="shared" ref="F24:P24" si="12">IF(F22&gt;0,F22*$C24,"")</f>
        <v>183.6</v>
      </c>
      <c r="G24" s="36">
        <f t="shared" si="12"/>
        <v>183.6</v>
      </c>
      <c r="H24" s="36">
        <f t="shared" si="12"/>
        <v>183.6</v>
      </c>
      <c r="I24" s="36">
        <f t="shared" si="12"/>
        <v>183.6</v>
      </c>
      <c r="J24" s="36">
        <f t="shared" si="12"/>
        <v>183.6</v>
      </c>
      <c r="K24" s="36">
        <f t="shared" si="12"/>
        <v>183.6</v>
      </c>
      <c r="L24" s="36">
        <f t="shared" si="12"/>
        <v>183.6</v>
      </c>
      <c r="M24" s="36">
        <f t="shared" si="12"/>
        <v>183.6</v>
      </c>
      <c r="N24" s="36">
        <f t="shared" si="12"/>
        <v>183.6</v>
      </c>
      <c r="O24" s="36">
        <f t="shared" si="12"/>
        <v>183.6</v>
      </c>
      <c r="P24" s="36">
        <f t="shared" si="12"/>
        <v>183.6</v>
      </c>
      <c r="Q24" s="49">
        <f t="shared" si="8"/>
        <v>2203.1999999999994</v>
      </c>
      <c r="R24" s="233">
        <f t="shared" si="6"/>
        <v>8.8127999999999974E-3</v>
      </c>
    </row>
    <row r="25" spans="1:18" x14ac:dyDescent="0.25">
      <c r="A25" s="249"/>
      <c r="B25" s="164" t="s">
        <v>16</v>
      </c>
      <c r="C25" s="28"/>
      <c r="D25" s="25"/>
      <c r="E25" s="26">
        <v>1000</v>
      </c>
      <c r="F25" s="26">
        <v>1000</v>
      </c>
      <c r="G25" s="26">
        <v>2000</v>
      </c>
      <c r="H25" s="26">
        <v>2500</v>
      </c>
      <c r="I25" s="26">
        <v>2000</v>
      </c>
      <c r="J25" s="26">
        <v>1500</v>
      </c>
      <c r="K25" s="26">
        <v>1000</v>
      </c>
      <c r="L25" s="26">
        <v>1000</v>
      </c>
      <c r="M25" s="26">
        <v>1500</v>
      </c>
      <c r="N25" s="26">
        <v>1500</v>
      </c>
      <c r="O25" s="26">
        <v>1000</v>
      </c>
      <c r="P25" s="26">
        <v>1000</v>
      </c>
      <c r="Q25" s="49">
        <f t="shared" si="8"/>
        <v>17000</v>
      </c>
      <c r="R25" s="233">
        <f t="shared" si="6"/>
        <v>6.8000000000000005E-2</v>
      </c>
    </row>
    <row r="26" spans="1:18" x14ac:dyDescent="0.25">
      <c r="A26" s="249"/>
      <c r="B26" s="164" t="s">
        <v>48</v>
      </c>
      <c r="C26" s="28"/>
      <c r="D26" s="25"/>
      <c r="E26" s="26">
        <v>0</v>
      </c>
      <c r="F26" s="26">
        <v>0</v>
      </c>
      <c r="G26" s="26">
        <v>0</v>
      </c>
      <c r="H26" s="26">
        <v>0</v>
      </c>
      <c r="I26" s="26">
        <v>0</v>
      </c>
      <c r="J26" s="26">
        <v>0</v>
      </c>
      <c r="K26" s="26">
        <v>0</v>
      </c>
      <c r="L26" s="26">
        <v>0</v>
      </c>
      <c r="M26" s="26">
        <v>0</v>
      </c>
      <c r="N26" s="26">
        <v>0</v>
      </c>
      <c r="O26" s="26">
        <v>0</v>
      </c>
      <c r="P26" s="26">
        <v>0</v>
      </c>
      <c r="Q26" s="49">
        <f t="shared" si="8"/>
        <v>0</v>
      </c>
      <c r="R26" s="233">
        <f t="shared" si="6"/>
        <v>0</v>
      </c>
    </row>
    <row r="27" spans="1:18" x14ac:dyDescent="0.25">
      <c r="A27" s="249"/>
      <c r="B27" s="164" t="s">
        <v>13</v>
      </c>
      <c r="C27" s="28"/>
      <c r="D27" s="25"/>
      <c r="E27" s="26">
        <v>0</v>
      </c>
      <c r="F27" s="26">
        <v>0</v>
      </c>
      <c r="G27" s="26">
        <v>0</v>
      </c>
      <c r="H27" s="26">
        <v>0</v>
      </c>
      <c r="I27" s="26">
        <v>0</v>
      </c>
      <c r="J27" s="26">
        <v>0</v>
      </c>
      <c r="K27" s="26">
        <v>0</v>
      </c>
      <c r="L27" s="26">
        <v>0</v>
      </c>
      <c r="M27" s="26">
        <v>0</v>
      </c>
      <c r="N27" s="26">
        <v>0</v>
      </c>
      <c r="O27" s="26">
        <v>0</v>
      </c>
      <c r="P27" s="26">
        <v>0</v>
      </c>
      <c r="Q27" s="49">
        <f t="shared" si="8"/>
        <v>0</v>
      </c>
      <c r="R27" s="233">
        <f t="shared" si="6"/>
        <v>0</v>
      </c>
    </row>
    <row r="28" spans="1:18" x14ac:dyDescent="0.25">
      <c r="A28" s="249"/>
      <c r="B28" s="164" t="s">
        <v>45</v>
      </c>
      <c r="C28" s="28"/>
      <c r="D28" s="25"/>
      <c r="E28" s="26">
        <v>0</v>
      </c>
      <c r="F28" s="26">
        <v>0</v>
      </c>
      <c r="G28" s="26">
        <v>0</v>
      </c>
      <c r="H28" s="26">
        <v>0</v>
      </c>
      <c r="I28" s="26">
        <v>0</v>
      </c>
      <c r="J28" s="26">
        <v>0</v>
      </c>
      <c r="K28" s="26">
        <v>0</v>
      </c>
      <c r="L28" s="26">
        <v>0</v>
      </c>
      <c r="M28" s="26">
        <v>0</v>
      </c>
      <c r="N28" s="26">
        <v>0</v>
      </c>
      <c r="O28" s="26">
        <v>0</v>
      </c>
      <c r="P28" s="26">
        <v>0</v>
      </c>
      <c r="Q28" s="49">
        <f t="shared" si="8"/>
        <v>0</v>
      </c>
      <c r="R28" s="233">
        <f t="shared" si="6"/>
        <v>0</v>
      </c>
    </row>
    <row r="29" spans="1:18" x14ac:dyDescent="0.25">
      <c r="A29" s="249"/>
      <c r="B29" s="164" t="s">
        <v>18</v>
      </c>
      <c r="C29" s="28"/>
      <c r="D29" s="25"/>
      <c r="E29" s="26">
        <v>0</v>
      </c>
      <c r="F29" s="26">
        <v>0</v>
      </c>
      <c r="G29" s="26">
        <v>0</v>
      </c>
      <c r="H29" s="26">
        <v>0</v>
      </c>
      <c r="I29" s="26">
        <v>0</v>
      </c>
      <c r="J29" s="26">
        <v>0</v>
      </c>
      <c r="K29" s="26">
        <v>0</v>
      </c>
      <c r="L29" s="26">
        <v>0</v>
      </c>
      <c r="M29" s="26">
        <v>0</v>
      </c>
      <c r="N29" s="26">
        <v>0</v>
      </c>
      <c r="O29" s="26">
        <v>0</v>
      </c>
      <c r="P29" s="26">
        <v>0</v>
      </c>
      <c r="Q29" s="49">
        <f t="shared" si="8"/>
        <v>0</v>
      </c>
      <c r="R29" s="233">
        <f t="shared" si="6"/>
        <v>0</v>
      </c>
    </row>
    <row r="30" spans="1:18" x14ac:dyDescent="0.25">
      <c r="A30" s="249"/>
      <c r="B30" s="164" t="s">
        <v>15</v>
      </c>
      <c r="C30" s="28"/>
      <c r="D30" s="25"/>
      <c r="E30" s="26">
        <v>0</v>
      </c>
      <c r="F30" s="26">
        <v>0</v>
      </c>
      <c r="G30" s="26">
        <v>0</v>
      </c>
      <c r="H30" s="26">
        <v>0</v>
      </c>
      <c r="I30" s="26">
        <v>0</v>
      </c>
      <c r="J30" s="26">
        <v>0</v>
      </c>
      <c r="K30" s="26">
        <v>0</v>
      </c>
      <c r="L30" s="26">
        <v>0</v>
      </c>
      <c r="M30" s="26">
        <v>0</v>
      </c>
      <c r="N30" s="26">
        <v>0</v>
      </c>
      <c r="O30" s="26">
        <v>0</v>
      </c>
      <c r="P30" s="26">
        <v>0</v>
      </c>
      <c r="Q30" s="49">
        <f t="shared" si="8"/>
        <v>0</v>
      </c>
      <c r="R30" s="233">
        <f t="shared" si="6"/>
        <v>0</v>
      </c>
    </row>
    <row r="31" spans="1:18" x14ac:dyDescent="0.25">
      <c r="A31" s="249"/>
      <c r="B31" s="164" t="s">
        <v>49</v>
      </c>
      <c r="C31" s="28"/>
      <c r="D31" s="25"/>
      <c r="E31" s="26">
        <v>0</v>
      </c>
      <c r="F31" s="26">
        <v>0</v>
      </c>
      <c r="G31" s="26">
        <v>0</v>
      </c>
      <c r="H31" s="26">
        <v>0</v>
      </c>
      <c r="I31" s="26">
        <v>0</v>
      </c>
      <c r="J31" s="26">
        <v>0</v>
      </c>
      <c r="K31" s="26">
        <v>0</v>
      </c>
      <c r="L31" s="26">
        <v>0</v>
      </c>
      <c r="M31" s="26">
        <v>0</v>
      </c>
      <c r="N31" s="26">
        <v>0</v>
      </c>
      <c r="O31" s="26">
        <v>0</v>
      </c>
      <c r="P31" s="26">
        <v>0</v>
      </c>
      <c r="Q31" s="49">
        <f t="shared" si="8"/>
        <v>0</v>
      </c>
      <c r="R31" s="233">
        <f t="shared" si="6"/>
        <v>0</v>
      </c>
    </row>
    <row r="32" spans="1:18" x14ac:dyDescent="0.25">
      <c r="A32" s="249"/>
      <c r="B32" s="164" t="s">
        <v>43</v>
      </c>
      <c r="C32" s="28"/>
      <c r="D32" s="25"/>
      <c r="E32" s="26">
        <v>2500</v>
      </c>
      <c r="F32" s="26">
        <v>2500</v>
      </c>
      <c r="G32" s="26">
        <v>2500</v>
      </c>
      <c r="H32" s="26">
        <v>2500</v>
      </c>
      <c r="I32" s="26">
        <v>2500</v>
      </c>
      <c r="J32" s="26">
        <v>2500</v>
      </c>
      <c r="K32" s="26">
        <v>2500</v>
      </c>
      <c r="L32" s="26">
        <v>2500</v>
      </c>
      <c r="M32" s="26">
        <v>2500</v>
      </c>
      <c r="N32" s="26">
        <v>2500</v>
      </c>
      <c r="O32" s="26">
        <v>2500</v>
      </c>
      <c r="P32" s="26">
        <v>2500</v>
      </c>
      <c r="Q32" s="49">
        <f t="shared" si="8"/>
        <v>30000</v>
      </c>
      <c r="R32" s="233">
        <f t="shared" si="6"/>
        <v>0.12</v>
      </c>
    </row>
    <row r="33" spans="1:18" x14ac:dyDescent="0.25">
      <c r="A33" s="249"/>
      <c r="B33" s="164" t="s">
        <v>12</v>
      </c>
      <c r="C33" s="28"/>
      <c r="D33" s="25"/>
      <c r="E33" s="26">
        <v>0</v>
      </c>
      <c r="F33" s="26">
        <v>0</v>
      </c>
      <c r="G33" s="26">
        <v>0</v>
      </c>
      <c r="H33" s="26">
        <v>0</v>
      </c>
      <c r="I33" s="26">
        <v>0</v>
      </c>
      <c r="J33" s="26">
        <v>0</v>
      </c>
      <c r="K33" s="26">
        <v>0</v>
      </c>
      <c r="L33" s="26">
        <v>0</v>
      </c>
      <c r="M33" s="26">
        <v>0</v>
      </c>
      <c r="N33" s="26">
        <v>0</v>
      </c>
      <c r="O33" s="26">
        <v>0</v>
      </c>
      <c r="P33" s="26">
        <v>0</v>
      </c>
      <c r="Q33" s="49">
        <f t="shared" si="8"/>
        <v>0</v>
      </c>
      <c r="R33" s="233">
        <f t="shared" si="6"/>
        <v>0</v>
      </c>
    </row>
    <row r="34" spans="1:18" x14ac:dyDescent="0.25">
      <c r="A34" s="249"/>
      <c r="B34" s="164" t="s">
        <v>29</v>
      </c>
      <c r="C34" s="28">
        <v>0.16</v>
      </c>
      <c r="D34" s="25"/>
      <c r="E34" s="26">
        <f>$C34*E16</f>
        <v>3200</v>
      </c>
      <c r="F34" s="26">
        <f t="shared" ref="F34:P34" si="13">$C34*F16</f>
        <v>3200</v>
      </c>
      <c r="G34" s="26">
        <f t="shared" si="13"/>
        <v>3200</v>
      </c>
      <c r="H34" s="26">
        <f t="shared" si="13"/>
        <v>4800</v>
      </c>
      <c r="I34" s="26">
        <f t="shared" si="13"/>
        <v>4000</v>
      </c>
      <c r="J34" s="26">
        <f t="shared" si="13"/>
        <v>3600</v>
      </c>
      <c r="K34" s="26">
        <f t="shared" si="13"/>
        <v>3200</v>
      </c>
      <c r="L34" s="26">
        <f t="shared" si="13"/>
        <v>3200</v>
      </c>
      <c r="M34" s="26">
        <f t="shared" si="13"/>
        <v>2800.0000000000005</v>
      </c>
      <c r="N34" s="26">
        <f t="shared" si="13"/>
        <v>2400</v>
      </c>
      <c r="O34" s="26">
        <f t="shared" si="13"/>
        <v>3200</v>
      </c>
      <c r="P34" s="26">
        <f t="shared" si="13"/>
        <v>3200</v>
      </c>
      <c r="Q34" s="49">
        <f t="shared" si="8"/>
        <v>40000</v>
      </c>
      <c r="R34" s="233">
        <f t="shared" si="6"/>
        <v>0.16</v>
      </c>
    </row>
    <row r="35" spans="1:18" x14ac:dyDescent="0.25">
      <c r="A35" s="249"/>
      <c r="B35" s="164" t="s">
        <v>46</v>
      </c>
      <c r="C35" s="28"/>
      <c r="D35" s="25"/>
      <c r="E35" s="26">
        <v>0</v>
      </c>
      <c r="F35" s="26">
        <v>0</v>
      </c>
      <c r="G35" s="26">
        <v>0</v>
      </c>
      <c r="H35" s="26">
        <v>0</v>
      </c>
      <c r="I35" s="26">
        <v>0</v>
      </c>
      <c r="J35" s="26">
        <v>0</v>
      </c>
      <c r="K35" s="26">
        <v>0</v>
      </c>
      <c r="L35" s="26">
        <v>0</v>
      </c>
      <c r="M35" s="26">
        <v>0</v>
      </c>
      <c r="N35" s="26">
        <v>0</v>
      </c>
      <c r="O35" s="26">
        <v>0</v>
      </c>
      <c r="P35" s="26">
        <v>0</v>
      </c>
      <c r="Q35" s="49">
        <f t="shared" si="8"/>
        <v>0</v>
      </c>
      <c r="R35" s="233">
        <f t="shared" si="6"/>
        <v>0</v>
      </c>
    </row>
    <row r="36" spans="1:18" x14ac:dyDescent="0.25">
      <c r="A36" s="249"/>
      <c r="B36" s="164" t="s">
        <v>17</v>
      </c>
      <c r="C36" s="28"/>
      <c r="D36" s="25"/>
      <c r="E36" s="26">
        <v>0</v>
      </c>
      <c r="F36" s="26">
        <v>0</v>
      </c>
      <c r="G36" s="26">
        <v>0</v>
      </c>
      <c r="H36" s="26">
        <v>0</v>
      </c>
      <c r="I36" s="26">
        <v>0</v>
      </c>
      <c r="J36" s="26">
        <v>0</v>
      </c>
      <c r="K36" s="26">
        <v>0</v>
      </c>
      <c r="L36" s="26">
        <v>0</v>
      </c>
      <c r="M36" s="26">
        <v>0</v>
      </c>
      <c r="N36" s="26">
        <v>0</v>
      </c>
      <c r="O36" s="26">
        <v>0</v>
      </c>
      <c r="P36" s="26">
        <v>0</v>
      </c>
      <c r="Q36" s="49">
        <f t="shared" si="8"/>
        <v>0</v>
      </c>
      <c r="R36" s="233">
        <f t="shared" si="6"/>
        <v>0</v>
      </c>
    </row>
    <row r="37" spans="1:18" x14ac:dyDescent="0.25">
      <c r="A37" s="249"/>
      <c r="B37" s="164" t="s">
        <v>14</v>
      </c>
      <c r="C37" s="28"/>
      <c r="D37" s="25"/>
      <c r="E37" s="26">
        <v>0</v>
      </c>
      <c r="F37" s="26">
        <v>0</v>
      </c>
      <c r="G37" s="26">
        <v>0</v>
      </c>
      <c r="H37" s="26">
        <v>0</v>
      </c>
      <c r="I37" s="26">
        <v>0</v>
      </c>
      <c r="J37" s="26">
        <v>0</v>
      </c>
      <c r="K37" s="26">
        <v>0</v>
      </c>
      <c r="L37" s="26">
        <v>0</v>
      </c>
      <c r="M37" s="26">
        <v>0</v>
      </c>
      <c r="N37" s="26">
        <v>0</v>
      </c>
      <c r="O37" s="26">
        <v>0</v>
      </c>
      <c r="P37" s="26">
        <v>0</v>
      </c>
      <c r="Q37" s="49">
        <f t="shared" si="8"/>
        <v>0</v>
      </c>
      <c r="R37" s="233">
        <f t="shared" si="6"/>
        <v>0</v>
      </c>
    </row>
    <row r="38" spans="1:18" x14ac:dyDescent="0.25">
      <c r="A38" s="249"/>
      <c r="B38" s="164" t="s">
        <v>47</v>
      </c>
      <c r="C38" s="28">
        <v>0</v>
      </c>
      <c r="D38" s="25"/>
      <c r="E38" s="26">
        <v>0</v>
      </c>
      <c r="F38" s="26">
        <v>0</v>
      </c>
      <c r="G38" s="26">
        <v>0</v>
      </c>
      <c r="H38" s="26">
        <v>0</v>
      </c>
      <c r="I38" s="26">
        <v>0</v>
      </c>
      <c r="J38" s="26">
        <v>0</v>
      </c>
      <c r="K38" s="26">
        <v>0</v>
      </c>
      <c r="L38" s="26">
        <v>0</v>
      </c>
      <c r="M38" s="26">
        <v>0</v>
      </c>
      <c r="N38" s="26">
        <v>0</v>
      </c>
      <c r="O38" s="26">
        <v>0</v>
      </c>
      <c r="P38" s="26">
        <v>0</v>
      </c>
      <c r="Q38" s="49">
        <f t="shared" si="8"/>
        <v>0</v>
      </c>
      <c r="R38" s="233">
        <f t="shared" si="6"/>
        <v>0</v>
      </c>
    </row>
    <row r="39" spans="1:18" x14ac:dyDescent="0.25">
      <c r="A39" s="249"/>
      <c r="B39" s="150" t="s">
        <v>19</v>
      </c>
      <c r="C39" s="28"/>
      <c r="D39" s="25"/>
      <c r="E39" s="26">
        <v>0</v>
      </c>
      <c r="F39" s="26">
        <v>0</v>
      </c>
      <c r="G39" s="26">
        <v>0</v>
      </c>
      <c r="H39" s="26">
        <v>0</v>
      </c>
      <c r="I39" s="26">
        <v>0</v>
      </c>
      <c r="J39" s="26">
        <v>0</v>
      </c>
      <c r="K39" s="26">
        <v>0</v>
      </c>
      <c r="L39" s="26">
        <v>0</v>
      </c>
      <c r="M39" s="26">
        <v>0</v>
      </c>
      <c r="N39" s="26">
        <v>0</v>
      </c>
      <c r="O39" s="26">
        <v>0</v>
      </c>
      <c r="P39" s="26">
        <v>0</v>
      </c>
      <c r="Q39" s="49">
        <f t="shared" si="8"/>
        <v>0</v>
      </c>
      <c r="R39" s="233">
        <f t="shared" si="6"/>
        <v>0</v>
      </c>
    </row>
    <row r="40" spans="1:18" x14ac:dyDescent="0.25">
      <c r="A40" s="249"/>
      <c r="B40" s="150" t="s">
        <v>20</v>
      </c>
      <c r="C40" s="32"/>
      <c r="D40" s="33"/>
      <c r="E40" s="35">
        <f>Loan!$B$15+Loan!$G$15</f>
        <v>0</v>
      </c>
      <c r="F40" s="35">
        <f>Loan!$B$15+Loan!$G$15</f>
        <v>0</v>
      </c>
      <c r="G40" s="35">
        <f>Loan!$B$15+Loan!$G$15</f>
        <v>0</v>
      </c>
      <c r="H40" s="35">
        <f>Loan!$B$15+Loan!$G$15</f>
        <v>0</v>
      </c>
      <c r="I40" s="35">
        <f>Loan!$B$15+Loan!$G$15</f>
        <v>0</v>
      </c>
      <c r="J40" s="35">
        <f>Loan!$B$15+Loan!$G$15</f>
        <v>0</v>
      </c>
      <c r="K40" s="35">
        <f>Loan!$B$15+Loan!$G$15</f>
        <v>0</v>
      </c>
      <c r="L40" s="35">
        <f>Loan!$B$15+Loan!$G$15</f>
        <v>0</v>
      </c>
      <c r="M40" s="35">
        <f>Loan!$B$15+Loan!$G$15</f>
        <v>0</v>
      </c>
      <c r="N40" s="35">
        <f>Loan!$B$15+Loan!$G$15</f>
        <v>0</v>
      </c>
      <c r="O40" s="35">
        <f>Loan!$B$15+Loan!$G$15</f>
        <v>0</v>
      </c>
      <c r="P40" s="35">
        <f>Loan!$B$15+Loan!$G$15</f>
        <v>0</v>
      </c>
      <c r="Q40" s="49">
        <f t="shared" si="8"/>
        <v>0</v>
      </c>
      <c r="R40" s="233">
        <f t="shared" si="6"/>
        <v>0</v>
      </c>
    </row>
    <row r="41" spans="1:18" x14ac:dyDescent="0.25">
      <c r="A41" s="249"/>
      <c r="B41" s="150" t="s">
        <v>21</v>
      </c>
      <c r="C41" s="28"/>
      <c r="D41" s="25"/>
      <c r="E41" s="67"/>
      <c r="F41" s="26"/>
      <c r="G41" s="26"/>
      <c r="H41" s="26"/>
      <c r="I41" s="26"/>
      <c r="J41" s="26"/>
      <c r="K41" s="26"/>
      <c r="L41" s="26"/>
      <c r="M41" s="26"/>
      <c r="N41" s="26"/>
      <c r="O41" s="26"/>
      <c r="P41" s="26"/>
      <c r="Q41" s="49">
        <f t="shared" si="8"/>
        <v>0</v>
      </c>
      <c r="R41" s="233">
        <f t="shared" si="6"/>
        <v>0</v>
      </c>
    </row>
    <row r="42" spans="1:18" x14ac:dyDescent="0.25">
      <c r="A42" s="251"/>
      <c r="B42" s="165" t="s">
        <v>22</v>
      </c>
      <c r="C42" s="28"/>
      <c r="D42" s="25"/>
      <c r="E42" s="26"/>
      <c r="F42" s="26"/>
      <c r="G42" s="26"/>
      <c r="H42" s="26"/>
      <c r="I42" s="26"/>
      <c r="J42" s="26"/>
      <c r="K42" s="26"/>
      <c r="L42" s="26"/>
      <c r="M42" s="26"/>
      <c r="N42" s="26"/>
      <c r="O42" s="26"/>
      <c r="P42" s="26"/>
      <c r="Q42" s="49">
        <f t="shared" si="8"/>
        <v>0</v>
      </c>
      <c r="R42" s="233">
        <f t="shared" si="6"/>
        <v>0</v>
      </c>
    </row>
    <row r="43" spans="1:18" ht="13" thickBot="1" x14ac:dyDescent="0.3">
      <c r="A43" s="247"/>
      <c r="B43" s="166" t="s">
        <v>41</v>
      </c>
      <c r="C43" s="32"/>
      <c r="D43" s="33"/>
      <c r="E43" s="61"/>
      <c r="F43" s="62"/>
      <c r="G43" s="62"/>
      <c r="H43" s="62"/>
      <c r="I43" s="62"/>
      <c r="J43" s="62"/>
      <c r="K43" s="62"/>
      <c r="L43" s="62"/>
      <c r="M43" s="62"/>
      <c r="N43" s="62"/>
      <c r="O43" s="62"/>
      <c r="P43" s="63"/>
      <c r="Q43" s="49">
        <f t="shared" si="8"/>
        <v>0</v>
      </c>
      <c r="R43" s="233">
        <f t="shared" si="6"/>
        <v>0</v>
      </c>
    </row>
    <row r="44" spans="1:18" ht="13" thickBot="1" x14ac:dyDescent="0.3">
      <c r="A44" s="250"/>
      <c r="B44" s="34" t="s">
        <v>23</v>
      </c>
      <c r="C44" s="34"/>
      <c r="D44" s="29">
        <f>SUM(D19:D43)</f>
        <v>0</v>
      </c>
      <c r="E44" s="30">
        <f t="shared" ref="E44:P44" si="14">SUM(E19:E43)</f>
        <v>17235.599999999999</v>
      </c>
      <c r="F44" s="30">
        <f t="shared" si="14"/>
        <v>17235.599999999999</v>
      </c>
      <c r="G44" s="30">
        <f t="shared" si="14"/>
        <v>18235.599999999999</v>
      </c>
      <c r="H44" s="30">
        <f t="shared" si="14"/>
        <v>24890.6</v>
      </c>
      <c r="I44" s="30">
        <f t="shared" si="14"/>
        <v>21313.1</v>
      </c>
      <c r="J44" s="30">
        <f t="shared" si="14"/>
        <v>19274.349999999999</v>
      </c>
      <c r="K44" s="30">
        <f t="shared" si="14"/>
        <v>17235.599999999999</v>
      </c>
      <c r="L44" s="30">
        <f t="shared" si="14"/>
        <v>17235.599999999999</v>
      </c>
      <c r="M44" s="30">
        <f t="shared" si="14"/>
        <v>16196.85</v>
      </c>
      <c r="N44" s="30">
        <f t="shared" si="14"/>
        <v>14658.1</v>
      </c>
      <c r="O44" s="30">
        <f t="shared" si="14"/>
        <v>17235.599999999999</v>
      </c>
      <c r="P44" s="31">
        <f t="shared" si="14"/>
        <v>17235.599999999999</v>
      </c>
      <c r="Q44" s="167">
        <f>SUM(Q19:Q43)</f>
        <v>217982.2</v>
      </c>
      <c r="R44" s="237">
        <f t="shared" si="6"/>
        <v>0.87192880000000006</v>
      </c>
    </row>
    <row r="45" spans="1:18" ht="13.5" thickTop="1" thickBot="1" x14ac:dyDescent="0.3">
      <c r="A45" s="247"/>
      <c r="B45" s="153"/>
      <c r="C45" s="68"/>
      <c r="D45" s="69"/>
      <c r="E45" s="70"/>
      <c r="F45" s="70"/>
      <c r="G45" s="70"/>
      <c r="H45" s="70"/>
      <c r="I45" s="70"/>
      <c r="J45" s="70"/>
      <c r="K45" s="70"/>
      <c r="L45" s="70"/>
      <c r="M45" s="70"/>
      <c r="N45" s="70"/>
      <c r="O45" s="70"/>
      <c r="P45" s="159"/>
      <c r="Q45" s="238"/>
    </row>
    <row r="46" spans="1:18" ht="13" thickBot="1" x14ac:dyDescent="0.3">
      <c r="A46" s="250"/>
      <c r="B46" s="34" t="s">
        <v>24</v>
      </c>
      <c r="C46" s="34"/>
      <c r="D46" s="29">
        <f>D16-D44</f>
        <v>0</v>
      </c>
      <c r="E46" s="30">
        <f t="shared" ref="E46:P46" si="15">E16-E44</f>
        <v>2764.4000000000015</v>
      </c>
      <c r="F46" s="30">
        <f t="shared" si="15"/>
        <v>2764.4000000000015</v>
      </c>
      <c r="G46" s="30">
        <f t="shared" si="15"/>
        <v>1764.4000000000015</v>
      </c>
      <c r="H46" s="30">
        <f t="shared" si="15"/>
        <v>5109.4000000000015</v>
      </c>
      <c r="I46" s="30">
        <f t="shared" si="15"/>
        <v>3686.9000000000015</v>
      </c>
      <c r="J46" s="30">
        <f t="shared" si="15"/>
        <v>3225.6500000000015</v>
      </c>
      <c r="K46" s="30">
        <f t="shared" si="15"/>
        <v>2764.4000000000015</v>
      </c>
      <c r="L46" s="30">
        <f t="shared" si="15"/>
        <v>2764.4000000000015</v>
      </c>
      <c r="M46" s="30">
        <f t="shared" si="15"/>
        <v>1303.1500000000033</v>
      </c>
      <c r="N46" s="30">
        <f t="shared" si="15"/>
        <v>341.89999999999964</v>
      </c>
      <c r="O46" s="30">
        <f t="shared" si="15"/>
        <v>2764.4000000000015</v>
      </c>
      <c r="P46" s="160">
        <f t="shared" si="15"/>
        <v>2764.4000000000015</v>
      </c>
      <c r="Q46" s="239"/>
    </row>
    <row r="47" spans="1:18" ht="13" thickBot="1" x14ac:dyDescent="0.3">
      <c r="A47" s="247"/>
      <c r="B47" s="153"/>
      <c r="C47" s="71"/>
      <c r="D47" s="72"/>
      <c r="E47" s="73"/>
      <c r="F47" s="73"/>
      <c r="G47" s="73"/>
      <c r="H47" s="73"/>
      <c r="I47" s="73"/>
      <c r="J47" s="73"/>
      <c r="K47" s="73"/>
      <c r="L47" s="73"/>
      <c r="M47" s="73"/>
      <c r="N47" s="73"/>
      <c r="O47" s="73"/>
      <c r="P47" s="161"/>
      <c r="Q47" s="240"/>
    </row>
    <row r="48" spans="1:18" ht="13" thickBot="1" x14ac:dyDescent="0.3">
      <c r="A48" s="250"/>
      <c r="B48" s="34" t="s">
        <v>25</v>
      </c>
      <c r="C48" s="34"/>
      <c r="D48" s="74">
        <v>0</v>
      </c>
      <c r="E48" s="30">
        <f>D50</f>
        <v>0</v>
      </c>
      <c r="F48" s="30">
        <f t="shared" ref="F48:P48" si="16">E50</f>
        <v>2764.4000000000015</v>
      </c>
      <c r="G48" s="30">
        <f t="shared" si="16"/>
        <v>5528.8000000000029</v>
      </c>
      <c r="H48" s="30">
        <f t="shared" si="16"/>
        <v>7293.2000000000044</v>
      </c>
      <c r="I48" s="30">
        <f t="shared" si="16"/>
        <v>12402.600000000006</v>
      </c>
      <c r="J48" s="30">
        <f t="shared" si="16"/>
        <v>16089.500000000007</v>
      </c>
      <c r="K48" s="30">
        <f t="shared" si="16"/>
        <v>19315.150000000009</v>
      </c>
      <c r="L48" s="30">
        <f t="shared" si="16"/>
        <v>22079.55000000001</v>
      </c>
      <c r="M48" s="30">
        <f t="shared" si="16"/>
        <v>24843.950000000012</v>
      </c>
      <c r="N48" s="30">
        <f t="shared" si="16"/>
        <v>26147.100000000013</v>
      </c>
      <c r="O48" s="30">
        <f t="shared" si="16"/>
        <v>26489.000000000015</v>
      </c>
      <c r="P48" s="160">
        <f t="shared" si="16"/>
        <v>29253.400000000016</v>
      </c>
      <c r="Q48" s="239"/>
    </row>
    <row r="49" spans="1:17" ht="13" thickBot="1" x14ac:dyDescent="0.3">
      <c r="A49" s="247"/>
      <c r="B49" s="153"/>
      <c r="C49" s="71"/>
      <c r="D49" s="72"/>
      <c r="E49" s="73"/>
      <c r="F49" s="73"/>
      <c r="G49" s="73"/>
      <c r="H49" s="73"/>
      <c r="I49" s="73"/>
      <c r="J49" s="73"/>
      <c r="K49" s="73"/>
      <c r="L49" s="73"/>
      <c r="M49" s="73"/>
      <c r="N49" s="73"/>
      <c r="O49" s="73"/>
      <c r="P49" s="161"/>
      <c r="Q49" s="240"/>
    </row>
    <row r="50" spans="1:17" ht="13" thickBot="1" x14ac:dyDescent="0.3">
      <c r="A50" s="241"/>
      <c r="B50" s="242" t="s">
        <v>26</v>
      </c>
      <c r="C50" s="242"/>
      <c r="D50" s="243">
        <f>D46+D48</f>
        <v>0</v>
      </c>
      <c r="E50" s="244">
        <f t="shared" ref="E50:P50" si="17">E46+E48</f>
        <v>2764.4000000000015</v>
      </c>
      <c r="F50" s="244">
        <f t="shared" si="17"/>
        <v>5528.8000000000029</v>
      </c>
      <c r="G50" s="244">
        <f t="shared" si="17"/>
        <v>7293.2000000000044</v>
      </c>
      <c r="H50" s="244">
        <f t="shared" si="17"/>
        <v>12402.600000000006</v>
      </c>
      <c r="I50" s="244">
        <f t="shared" si="17"/>
        <v>16089.500000000007</v>
      </c>
      <c r="J50" s="244">
        <f t="shared" si="17"/>
        <v>19315.150000000009</v>
      </c>
      <c r="K50" s="244">
        <f t="shared" si="17"/>
        <v>22079.55000000001</v>
      </c>
      <c r="L50" s="244">
        <f t="shared" si="17"/>
        <v>24843.950000000012</v>
      </c>
      <c r="M50" s="244">
        <f t="shared" si="17"/>
        <v>26147.100000000013</v>
      </c>
      <c r="N50" s="244">
        <f t="shared" si="17"/>
        <v>26489.000000000015</v>
      </c>
      <c r="O50" s="244">
        <f t="shared" si="17"/>
        <v>29253.400000000016</v>
      </c>
      <c r="P50" s="245">
        <f t="shared" si="17"/>
        <v>32017.800000000017</v>
      </c>
      <c r="Q50" s="239"/>
    </row>
    <row r="51" spans="1:17" ht="13" thickTop="1" x14ac:dyDescent="0.25">
      <c r="B51" s="2"/>
      <c r="C51" s="2"/>
      <c r="D51" s="2"/>
      <c r="E51" s="2"/>
      <c r="F51" s="2"/>
      <c r="G51" s="2"/>
      <c r="H51" s="2"/>
      <c r="I51" s="2"/>
      <c r="J51" s="2"/>
      <c r="K51" s="2"/>
      <c r="L51" s="2"/>
      <c r="M51" s="2"/>
      <c r="N51" s="2"/>
      <c r="O51" s="2"/>
      <c r="P51" s="2"/>
      <c r="Q51" s="2"/>
    </row>
    <row r="52" spans="1:17" x14ac:dyDescent="0.25">
      <c r="B52" s="337"/>
      <c r="C52" s="337"/>
      <c r="D52" s="338"/>
      <c r="E52" s="338"/>
      <c r="F52" s="338"/>
      <c r="G52" s="338"/>
      <c r="H52" s="338"/>
      <c r="I52" s="338"/>
      <c r="J52" s="338"/>
      <c r="K52" s="338"/>
      <c r="L52" s="338"/>
      <c r="M52" s="338"/>
      <c r="N52" s="338"/>
      <c r="O52" s="338"/>
      <c r="P52" s="338"/>
      <c r="Q52" s="338"/>
    </row>
  </sheetData>
  <sheetProtection password="83EF" sheet="1" objects="1" scenarios="1"/>
  <sortState xmlns:xlrd2="http://schemas.microsoft.com/office/spreadsheetml/2017/richdata2" ref="B24:P37">
    <sortCondition ref="B24"/>
  </sortState>
  <mergeCells count="22">
    <mergeCell ref="O2:Q3"/>
    <mergeCell ref="L2:L3"/>
    <mergeCell ref="M2:N3"/>
    <mergeCell ref="A19:A21"/>
    <mergeCell ref="A10:A12"/>
    <mergeCell ref="P6:P7"/>
    <mergeCell ref="Q6:Q7"/>
    <mergeCell ref="B8:C8"/>
    <mergeCell ref="A2:K3"/>
    <mergeCell ref="B52:Q52"/>
    <mergeCell ref="E6:E7"/>
    <mergeCell ref="F6:F7"/>
    <mergeCell ref="D6:D7"/>
    <mergeCell ref="G6:G7"/>
    <mergeCell ref="H6:H7"/>
    <mergeCell ref="I6:I7"/>
    <mergeCell ref="J6:J7"/>
    <mergeCell ref="K6:K7"/>
    <mergeCell ref="L6:L7"/>
    <mergeCell ref="M6:M7"/>
    <mergeCell ref="N6:N7"/>
    <mergeCell ref="O6:O7"/>
  </mergeCells>
  <phoneticPr fontId="0" type="noConversion"/>
  <conditionalFormatting sqref="B4">
    <cfRule type="cellIs" dxfId="13" priority="1" operator="equal">
      <formula>"Company Name"</formula>
    </cfRule>
    <cfRule type="cellIs" dxfId="12" priority="6" operator="equal">
      <formula>"Name"</formula>
    </cfRule>
  </conditionalFormatting>
  <conditionalFormatting sqref="E40:P40">
    <cfRule type="cellIs" dxfId="11" priority="5" operator="equal">
      <formula>0</formula>
    </cfRule>
  </conditionalFormatting>
  <conditionalFormatting sqref="Q8">
    <cfRule type="cellIs" dxfId="10" priority="4" operator="notEqual">
      <formula>1</formula>
    </cfRule>
  </conditionalFormatting>
  <conditionalFormatting sqref="C9">
    <cfRule type="cellIs" dxfId="9" priority="3" operator="notEqual">
      <formula>1</formula>
    </cfRule>
  </conditionalFormatting>
  <conditionalFormatting sqref="M2">
    <cfRule type="cellIs" dxfId="8" priority="2" operator="equal">
      <formula>0</formula>
    </cfRule>
  </conditionalFormatting>
  <printOptions horizontalCentered="1"/>
  <pageMargins left="0.23622047244094499" right="0.23622047244094499" top="0.74803149606299202" bottom="0.74803149606299202" header="0.23622047244094499" footer="0.511811023622047"/>
  <pageSetup scale="72" orientation="landscape" r:id="rId1"/>
  <headerFooter alignWithMargins="0"/>
  <colBreaks count="1" manualBreakCount="1">
    <brk id="14"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Q3"/>
  <sheetViews>
    <sheetView showGridLines="0" workbookViewId="0">
      <selection activeCell="A3" sqref="A3:Q3"/>
    </sheetView>
  </sheetViews>
  <sheetFormatPr defaultColWidth="9.08984375" defaultRowHeight="12.5" x14ac:dyDescent="0.25"/>
  <cols>
    <col min="1" max="16384" width="9.08984375" style="48"/>
  </cols>
  <sheetData>
    <row r="1" spans="1:17" x14ac:dyDescent="0.25">
      <c r="A1" s="326" t="s">
        <v>38</v>
      </c>
      <c r="B1" s="327"/>
      <c r="C1" s="327"/>
      <c r="D1" s="327"/>
      <c r="E1" s="327"/>
      <c r="F1" s="327"/>
      <c r="G1" s="327"/>
      <c r="H1" s="327"/>
      <c r="I1" s="327"/>
      <c r="J1" s="327"/>
      <c r="K1" s="327"/>
      <c r="L1" s="327"/>
      <c r="M1" s="327"/>
      <c r="N1" s="327"/>
      <c r="O1" s="327"/>
      <c r="P1" s="327"/>
      <c r="Q1" s="328"/>
    </row>
    <row r="2" spans="1:17" ht="33" customHeight="1" x14ac:dyDescent="0.25">
      <c r="A2" s="329"/>
      <c r="B2" s="319"/>
      <c r="C2" s="319"/>
      <c r="D2" s="319"/>
      <c r="E2" s="319"/>
      <c r="F2" s="319"/>
      <c r="G2" s="319"/>
      <c r="H2" s="319"/>
      <c r="I2" s="319"/>
      <c r="J2" s="319"/>
      <c r="K2" s="319"/>
      <c r="L2" s="319"/>
      <c r="M2" s="319"/>
      <c r="N2" s="319"/>
      <c r="O2" s="319"/>
      <c r="P2" s="319"/>
      <c r="Q2" s="330"/>
    </row>
    <row r="3" spans="1:17" x14ac:dyDescent="0.25">
      <c r="A3" s="363" t="str">
        <f>'Cash Flow Forecast - Year 1'!B4</f>
        <v>Client name</v>
      </c>
      <c r="B3" s="364"/>
      <c r="C3" s="224">
        <f ca="1">'Cash Flow Forecast - Year 1'!D4</f>
        <v>44658.526145833333</v>
      </c>
      <c r="D3" s="225"/>
      <c r="E3" s="225"/>
      <c r="F3" s="225"/>
      <c r="G3" s="225"/>
      <c r="H3" s="225"/>
      <c r="I3" s="225"/>
      <c r="J3" s="225"/>
      <c r="K3" s="225"/>
      <c r="L3" s="225"/>
      <c r="M3" s="225"/>
      <c r="N3" s="225"/>
      <c r="O3" s="225"/>
      <c r="P3" s="225"/>
      <c r="Q3" s="253"/>
    </row>
  </sheetData>
  <sheetProtection password="83EF" sheet="1" objects="1" scenarios="1"/>
  <mergeCells count="2">
    <mergeCell ref="A3:B3"/>
    <mergeCell ref="A1:Q2"/>
  </mergeCells>
  <printOptions horizontalCentered="1"/>
  <pageMargins left="0.45" right="0.45" top="0.5" bottom="0.5" header="0.3" footer="0.3"/>
  <pageSetup scale="6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pageSetUpPr fitToPage="1"/>
  </sheetPr>
  <dimension ref="A1:Q52"/>
  <sheetViews>
    <sheetView showGridLines="0" zoomScaleNormal="100" workbookViewId="0">
      <pane ySplit="4" topLeftCell="A17" activePane="bottomLeft" state="frozen"/>
      <selection pane="bottomLeft" activeCell="D41" sqref="D41:O41"/>
    </sheetView>
  </sheetViews>
  <sheetFormatPr defaultRowHeight="12.5" x14ac:dyDescent="0.25"/>
  <cols>
    <col min="1" max="1" width="5.36328125" customWidth="1"/>
    <col min="2" max="2" width="30.7265625" style="4" customWidth="1"/>
    <col min="3" max="3" width="5.7265625" style="4" customWidth="1"/>
    <col min="4" max="14" width="9.7265625" style="4" customWidth="1"/>
    <col min="15" max="15" width="9.26953125" style="4" bestFit="1" customWidth="1"/>
    <col min="16" max="16" width="9.7265625" style="4" bestFit="1" customWidth="1"/>
    <col min="17" max="17" width="9.26953125" bestFit="1" customWidth="1"/>
  </cols>
  <sheetData>
    <row r="1" spans="1:17" ht="1.5" customHeight="1" thickBot="1" x14ac:dyDescent="0.3">
      <c r="B1"/>
      <c r="C1"/>
      <c r="D1"/>
      <c r="E1"/>
      <c r="F1"/>
      <c r="G1"/>
      <c r="H1"/>
      <c r="I1"/>
      <c r="J1"/>
      <c r="K1"/>
      <c r="L1"/>
      <c r="M1"/>
      <c r="N1"/>
      <c r="O1"/>
      <c r="P1"/>
    </row>
    <row r="2" spans="1:17" x14ac:dyDescent="0.25">
      <c r="A2" s="360" t="s">
        <v>39</v>
      </c>
      <c r="B2" s="361"/>
      <c r="C2" s="361"/>
      <c r="D2" s="361"/>
      <c r="E2" s="361"/>
      <c r="F2" s="361"/>
      <c r="G2" s="361"/>
      <c r="H2" s="361"/>
      <c r="I2" s="361"/>
      <c r="J2" s="361"/>
      <c r="K2" s="368" t="s">
        <v>40</v>
      </c>
      <c r="L2" s="369">
        <v>0.02</v>
      </c>
      <c r="M2" s="345"/>
      <c r="N2" s="368" t="s">
        <v>51</v>
      </c>
      <c r="O2" s="369">
        <v>0.04</v>
      </c>
      <c r="P2" s="346"/>
    </row>
    <row r="3" spans="1:17" ht="33" customHeight="1" x14ac:dyDescent="0.25">
      <c r="A3" s="362"/>
      <c r="B3" s="305"/>
      <c r="C3" s="305"/>
      <c r="D3" s="305"/>
      <c r="E3" s="305"/>
      <c r="F3" s="305"/>
      <c r="G3" s="305"/>
      <c r="H3" s="305"/>
      <c r="I3" s="305"/>
      <c r="J3" s="305"/>
      <c r="K3" s="350"/>
      <c r="L3" s="370"/>
      <c r="M3" s="347"/>
      <c r="N3" s="350"/>
      <c r="O3" s="370"/>
      <c r="P3" s="348"/>
    </row>
    <row r="4" spans="1:17" x14ac:dyDescent="0.25">
      <c r="A4" s="246"/>
      <c r="B4" s="225" t="str">
        <f>'Cash Flow Forecast - Year 1'!B4</f>
        <v>Client name</v>
      </c>
      <c r="C4" s="367">
        <f ca="1">'Cash Flow Forecast - Year 1'!D4</f>
        <v>44658.526145833333</v>
      </c>
      <c r="D4" s="367"/>
      <c r="E4" s="170"/>
      <c r="F4" s="170"/>
      <c r="G4" s="170"/>
      <c r="H4" s="170"/>
      <c r="I4" s="170"/>
      <c r="J4" s="170"/>
      <c r="K4" s="170"/>
      <c r="L4" s="170"/>
      <c r="M4" s="170"/>
      <c r="N4" s="170"/>
      <c r="O4" s="170"/>
      <c r="P4" s="228"/>
    </row>
    <row r="5" spans="1:17" x14ac:dyDescent="0.25">
      <c r="A5" s="247"/>
      <c r="B5" s="5"/>
      <c r="C5" s="5"/>
      <c r="D5" s="1"/>
      <c r="E5" s="1"/>
      <c r="F5" s="1"/>
      <c r="G5" s="1"/>
      <c r="H5" s="1"/>
      <c r="I5" s="1"/>
      <c r="J5" s="1"/>
      <c r="K5" s="1"/>
      <c r="L5" s="1"/>
      <c r="M5" s="1"/>
      <c r="N5" s="1"/>
      <c r="O5" s="1"/>
      <c r="P5" s="229"/>
    </row>
    <row r="6" spans="1:17" x14ac:dyDescent="0.25">
      <c r="A6" s="247"/>
      <c r="B6" s="18"/>
      <c r="C6" s="18"/>
      <c r="D6" s="365">
        <f>'Cash Flow Forecast - Year 1'!E6:E7+360</f>
        <v>45042</v>
      </c>
      <c r="E6" s="341">
        <f>D6+30</f>
        <v>45072</v>
      </c>
      <c r="F6" s="341">
        <f t="shared" ref="F6:O6" si="0">E6+30</f>
        <v>45102</v>
      </c>
      <c r="G6" s="341">
        <f t="shared" si="0"/>
        <v>45132</v>
      </c>
      <c r="H6" s="341">
        <f t="shared" si="0"/>
        <v>45162</v>
      </c>
      <c r="I6" s="341">
        <f t="shared" si="0"/>
        <v>45192</v>
      </c>
      <c r="J6" s="341">
        <f t="shared" si="0"/>
        <v>45222</v>
      </c>
      <c r="K6" s="341">
        <f t="shared" si="0"/>
        <v>45252</v>
      </c>
      <c r="L6" s="341">
        <f t="shared" si="0"/>
        <v>45282</v>
      </c>
      <c r="M6" s="341">
        <f t="shared" si="0"/>
        <v>45312</v>
      </c>
      <c r="N6" s="341">
        <f t="shared" si="0"/>
        <v>45342</v>
      </c>
      <c r="O6" s="341">
        <f t="shared" si="0"/>
        <v>45372</v>
      </c>
      <c r="P6" s="356" t="s">
        <v>3</v>
      </c>
    </row>
    <row r="7" spans="1:17" ht="13" thickBot="1" x14ac:dyDescent="0.3">
      <c r="A7" s="247"/>
      <c r="B7" s="136" t="s">
        <v>1</v>
      </c>
      <c r="C7" s="19"/>
      <c r="D7" s="366"/>
      <c r="E7" s="342"/>
      <c r="F7" s="342"/>
      <c r="G7" s="342"/>
      <c r="H7" s="342"/>
      <c r="I7" s="342"/>
      <c r="J7" s="342"/>
      <c r="K7" s="342"/>
      <c r="L7" s="342"/>
      <c r="M7" s="342"/>
      <c r="N7" s="342"/>
      <c r="O7" s="342"/>
      <c r="P7" s="357"/>
    </row>
    <row r="8" spans="1:17" s="3" customFormat="1" x14ac:dyDescent="0.25">
      <c r="A8" s="258"/>
      <c r="B8" s="358" t="s">
        <v>42</v>
      </c>
      <c r="C8" s="359"/>
      <c r="D8" s="65">
        <v>0.08</v>
      </c>
      <c r="E8" s="65">
        <v>0.12</v>
      </c>
      <c r="F8" s="65">
        <v>0.15</v>
      </c>
      <c r="G8" s="65">
        <v>7.0000000000000007E-2</v>
      </c>
      <c r="H8" s="65">
        <v>0.1</v>
      </c>
      <c r="I8" s="65">
        <v>0.05</v>
      </c>
      <c r="J8" s="65">
        <v>0.08</v>
      </c>
      <c r="K8" s="65">
        <v>0.1</v>
      </c>
      <c r="L8" s="65">
        <v>0.08</v>
      </c>
      <c r="M8" s="65">
        <v>0.05</v>
      </c>
      <c r="N8" s="65">
        <v>0.05</v>
      </c>
      <c r="O8" s="66">
        <v>7.0000000000000007E-2</v>
      </c>
      <c r="P8" s="230">
        <f>SUM(D8:O8)</f>
        <v>1</v>
      </c>
    </row>
    <row r="9" spans="1:17" ht="13" thickBot="1" x14ac:dyDescent="0.3">
      <c r="A9" s="247"/>
      <c r="B9" s="155" t="s">
        <v>4</v>
      </c>
      <c r="C9" s="20"/>
      <c r="D9" s="22"/>
      <c r="E9" s="22"/>
      <c r="F9" s="23"/>
      <c r="G9" s="23"/>
      <c r="H9" s="23"/>
      <c r="I9" s="23"/>
      <c r="J9" s="23"/>
      <c r="K9" s="23"/>
      <c r="L9" s="23"/>
      <c r="M9" s="23"/>
      <c r="N9" s="23"/>
      <c r="O9" s="23"/>
      <c r="P9" s="231" t="s">
        <v>5</v>
      </c>
    </row>
    <row r="10" spans="1:17" ht="13" thickTop="1" x14ac:dyDescent="0.25">
      <c r="A10" s="353" t="s">
        <v>111</v>
      </c>
      <c r="B10" s="149" t="str">
        <f>'Cash Flow Forecast - Year 1'!B10</f>
        <v>Product 1</v>
      </c>
      <c r="C10" s="147"/>
      <c r="D10" s="148">
        <f>$P10*D$8</f>
        <v>15300</v>
      </c>
      <c r="E10" s="148">
        <f t="shared" ref="E10:O12" si="1">$P10*E$8</f>
        <v>22950</v>
      </c>
      <c r="F10" s="148">
        <f t="shared" si="1"/>
        <v>28687.5</v>
      </c>
      <c r="G10" s="148">
        <f t="shared" si="1"/>
        <v>13387.500000000002</v>
      </c>
      <c r="H10" s="148">
        <f t="shared" si="1"/>
        <v>19125</v>
      </c>
      <c r="I10" s="148">
        <f t="shared" si="1"/>
        <v>9562.5</v>
      </c>
      <c r="J10" s="148">
        <f t="shared" si="1"/>
        <v>15300</v>
      </c>
      <c r="K10" s="148">
        <f t="shared" si="1"/>
        <v>19125</v>
      </c>
      <c r="L10" s="148">
        <f t="shared" si="1"/>
        <v>15300</v>
      </c>
      <c r="M10" s="148">
        <f t="shared" si="1"/>
        <v>9562.5</v>
      </c>
      <c r="N10" s="148">
        <f t="shared" si="1"/>
        <v>9562.5</v>
      </c>
      <c r="O10" s="148">
        <f t="shared" si="1"/>
        <v>13387.500000000002</v>
      </c>
      <c r="P10" s="59">
        <f>'Cash Flow Forecast - Year 1'!Q10*(1+'Cash Flow Forecast - Year 2'!L$2)</f>
        <v>191250</v>
      </c>
      <c r="Q10" s="254">
        <f>IF(P10&gt;0,P10/P$16,0)</f>
        <v>0.75</v>
      </c>
    </row>
    <row r="11" spans="1:17" x14ac:dyDescent="0.25">
      <c r="A11" s="354"/>
      <c r="B11" s="149" t="str">
        <f>'Cash Flow Forecast - Year 1'!B11</f>
        <v>Product 2</v>
      </c>
      <c r="C11" s="147"/>
      <c r="D11" s="148">
        <f>$P11*D$8</f>
        <v>4692</v>
      </c>
      <c r="E11" s="148">
        <f t="shared" si="1"/>
        <v>7038</v>
      </c>
      <c r="F11" s="148">
        <f t="shared" si="1"/>
        <v>8797.5</v>
      </c>
      <c r="G11" s="148">
        <f t="shared" si="1"/>
        <v>4105.5</v>
      </c>
      <c r="H11" s="148">
        <f t="shared" si="1"/>
        <v>5865</v>
      </c>
      <c r="I11" s="148">
        <f t="shared" si="1"/>
        <v>2932.5</v>
      </c>
      <c r="J11" s="148">
        <f t="shared" si="1"/>
        <v>4692</v>
      </c>
      <c r="K11" s="148">
        <f t="shared" si="1"/>
        <v>5865</v>
      </c>
      <c r="L11" s="148">
        <f t="shared" si="1"/>
        <v>4692</v>
      </c>
      <c r="M11" s="148">
        <f t="shared" si="1"/>
        <v>2932.5</v>
      </c>
      <c r="N11" s="148">
        <f t="shared" si="1"/>
        <v>2932.5</v>
      </c>
      <c r="O11" s="148">
        <f t="shared" si="1"/>
        <v>4105.5</v>
      </c>
      <c r="P11" s="59">
        <f>'Cash Flow Forecast - Year 1'!Q11*(1+'Cash Flow Forecast - Year 2'!L$2)</f>
        <v>58650</v>
      </c>
      <c r="Q11" s="255">
        <f t="shared" ref="Q11:Q15" si="2">IF(P11&gt;0,P11/P$16,0)</f>
        <v>0.23</v>
      </c>
    </row>
    <row r="12" spans="1:17" x14ac:dyDescent="0.25">
      <c r="A12" s="355"/>
      <c r="B12" s="149" t="str">
        <f>'Cash Flow Forecast - Year 1'!B12</f>
        <v xml:space="preserve">Product 3 </v>
      </c>
      <c r="C12" s="147"/>
      <c r="D12" s="148">
        <f>$P12*D$8</f>
        <v>408</v>
      </c>
      <c r="E12" s="148">
        <f t="shared" si="1"/>
        <v>612</v>
      </c>
      <c r="F12" s="148">
        <f t="shared" si="1"/>
        <v>765</v>
      </c>
      <c r="G12" s="148">
        <f t="shared" si="1"/>
        <v>357.00000000000006</v>
      </c>
      <c r="H12" s="148">
        <f t="shared" si="1"/>
        <v>510</v>
      </c>
      <c r="I12" s="148">
        <f t="shared" si="1"/>
        <v>255</v>
      </c>
      <c r="J12" s="148">
        <f t="shared" si="1"/>
        <v>408</v>
      </c>
      <c r="K12" s="148">
        <f t="shared" si="1"/>
        <v>510</v>
      </c>
      <c r="L12" s="148">
        <f t="shared" si="1"/>
        <v>408</v>
      </c>
      <c r="M12" s="148">
        <f t="shared" si="1"/>
        <v>255</v>
      </c>
      <c r="N12" s="148">
        <f t="shared" si="1"/>
        <v>255</v>
      </c>
      <c r="O12" s="148">
        <f t="shared" si="1"/>
        <v>357.00000000000006</v>
      </c>
      <c r="P12" s="59">
        <f>'Cash Flow Forecast - Year 1'!Q12*(1+'Cash Flow Forecast - Year 2'!L$2)</f>
        <v>5100</v>
      </c>
      <c r="Q12" s="255">
        <f t="shared" si="2"/>
        <v>0.02</v>
      </c>
    </row>
    <row r="13" spans="1:17" x14ac:dyDescent="0.25">
      <c r="A13" s="247"/>
      <c r="B13" s="150" t="str">
        <f>'Cash Flow Forecast - Year 1'!B13</f>
        <v>New equity inflow</v>
      </c>
      <c r="C13" s="24"/>
      <c r="D13" s="26"/>
      <c r="E13" s="26"/>
      <c r="F13" s="26"/>
      <c r="G13" s="26"/>
      <c r="H13" s="26"/>
      <c r="I13" s="26"/>
      <c r="J13" s="26"/>
      <c r="K13" s="26"/>
      <c r="L13" s="26"/>
      <c r="M13" s="26"/>
      <c r="N13" s="26"/>
      <c r="O13" s="26"/>
      <c r="P13" s="59">
        <f>SUM(D13:O13)</f>
        <v>0</v>
      </c>
      <c r="Q13" s="255">
        <f t="shared" si="2"/>
        <v>0</v>
      </c>
    </row>
    <row r="14" spans="1:17" x14ac:dyDescent="0.25">
      <c r="A14" s="249"/>
      <c r="B14" s="150" t="str">
        <f>'Cash Flow Forecast - Year 1'!B14</f>
        <v>Loans received</v>
      </c>
      <c r="C14" s="24"/>
      <c r="D14" s="26"/>
      <c r="E14" s="26"/>
      <c r="F14" s="26"/>
      <c r="G14" s="26"/>
      <c r="H14" s="26"/>
      <c r="I14" s="26"/>
      <c r="J14" s="26"/>
      <c r="K14" s="26"/>
      <c r="L14" s="26"/>
      <c r="M14" s="26"/>
      <c r="N14" s="26"/>
      <c r="O14" s="26"/>
      <c r="P14" s="59">
        <f>SUM(D14:O14)</f>
        <v>0</v>
      </c>
      <c r="Q14" s="255">
        <f t="shared" si="2"/>
        <v>0</v>
      </c>
    </row>
    <row r="15" spans="1:17" ht="13" thickBot="1" x14ac:dyDescent="0.3">
      <c r="A15" s="247"/>
      <c r="B15" s="150" t="str">
        <f>'Cash Flow Forecast - Year 1'!B15</f>
        <v>Other</v>
      </c>
      <c r="C15" s="27"/>
      <c r="D15" s="26"/>
      <c r="E15" s="26"/>
      <c r="F15" s="26"/>
      <c r="G15" s="26"/>
      <c r="H15" s="26"/>
      <c r="I15" s="26"/>
      <c r="J15" s="26"/>
      <c r="K15" s="26"/>
      <c r="L15" s="26"/>
      <c r="M15" s="26"/>
      <c r="N15" s="26"/>
      <c r="O15" s="26"/>
      <c r="P15" s="59">
        <f>SUM(D15:O15)</f>
        <v>0</v>
      </c>
      <c r="Q15" s="255">
        <f t="shared" si="2"/>
        <v>0</v>
      </c>
    </row>
    <row r="16" spans="1:17" ht="13" thickBot="1" x14ac:dyDescent="0.3">
      <c r="A16" s="250"/>
      <c r="B16" s="34" t="str">
        <f>'Cash Flow Forecast - Year 1'!B16</f>
        <v>Total Receipts</v>
      </c>
      <c r="C16" s="34"/>
      <c r="D16" s="30">
        <f t="shared" ref="D16:O16" si="3">SUM(D10:D15)</f>
        <v>20400</v>
      </c>
      <c r="E16" s="30">
        <f t="shared" si="3"/>
        <v>30600</v>
      </c>
      <c r="F16" s="30">
        <f t="shared" si="3"/>
        <v>38250</v>
      </c>
      <c r="G16" s="30">
        <f t="shared" si="3"/>
        <v>17850</v>
      </c>
      <c r="H16" s="30">
        <f t="shared" si="3"/>
        <v>25500</v>
      </c>
      <c r="I16" s="30">
        <f t="shared" si="3"/>
        <v>12750</v>
      </c>
      <c r="J16" s="30">
        <f t="shared" si="3"/>
        <v>20400</v>
      </c>
      <c r="K16" s="30">
        <f t="shared" si="3"/>
        <v>25500</v>
      </c>
      <c r="L16" s="30">
        <f t="shared" si="3"/>
        <v>20400</v>
      </c>
      <c r="M16" s="30">
        <f t="shared" si="3"/>
        <v>12750</v>
      </c>
      <c r="N16" s="30">
        <f t="shared" si="3"/>
        <v>12750</v>
      </c>
      <c r="O16" s="30">
        <f t="shared" si="3"/>
        <v>17850</v>
      </c>
      <c r="P16" s="60">
        <f>SUM(P10:P15)</f>
        <v>255000</v>
      </c>
      <c r="Q16" s="256">
        <f>IF(P16&gt;0,P16/P$16,0)</f>
        <v>1</v>
      </c>
    </row>
    <row r="17" spans="1:17" x14ac:dyDescent="0.25">
      <c r="A17" s="247"/>
      <c r="B17" s="141"/>
      <c r="C17" s="51"/>
      <c r="D17" s="53"/>
      <c r="E17" s="53"/>
      <c r="F17" s="53"/>
      <c r="G17" s="53"/>
      <c r="H17" s="53"/>
      <c r="I17" s="53"/>
      <c r="J17" s="53"/>
      <c r="K17" s="53"/>
      <c r="L17" s="53"/>
      <c r="M17" s="53"/>
      <c r="N17" s="53"/>
      <c r="O17" s="53"/>
      <c r="P17" s="54"/>
      <c r="Q17" s="235"/>
    </row>
    <row r="18" spans="1:17" x14ac:dyDescent="0.25">
      <c r="A18" s="247"/>
      <c r="B18" s="154" t="s">
        <v>10</v>
      </c>
      <c r="C18" s="55"/>
      <c r="D18" s="57"/>
      <c r="E18" s="57"/>
      <c r="F18" s="57"/>
      <c r="G18" s="57"/>
      <c r="H18" s="57"/>
      <c r="I18" s="57"/>
      <c r="J18" s="57"/>
      <c r="K18" s="57"/>
      <c r="L18" s="57"/>
      <c r="M18" s="57"/>
      <c r="N18" s="57"/>
      <c r="O18" s="57"/>
      <c r="P18" s="58"/>
      <c r="Q18" s="236"/>
    </row>
    <row r="19" spans="1:17" x14ac:dyDescent="0.25">
      <c r="A19" s="353" t="s">
        <v>110</v>
      </c>
      <c r="B19" s="149" t="str">
        <f>'Cash Flow Forecast - Year 1'!B19</f>
        <v>Product 1</v>
      </c>
      <c r="C19" s="145">
        <f>'Cash Flow Forecast - Year 1'!C19</f>
        <v>0.5</v>
      </c>
      <c r="D19" s="146">
        <f>IF(AND(D$10&gt;0,$C19&gt;0),D$10*$C19,"")</f>
        <v>7650</v>
      </c>
      <c r="E19" s="146">
        <f t="shared" ref="E19:O19" si="4">IF(AND(E$10&gt;0,$C19&gt;0),E$10*$C19,"")</f>
        <v>11475</v>
      </c>
      <c r="F19" s="146">
        <f t="shared" si="4"/>
        <v>14343.75</v>
      </c>
      <c r="G19" s="146">
        <f t="shared" si="4"/>
        <v>6693.7500000000009</v>
      </c>
      <c r="H19" s="146">
        <f t="shared" si="4"/>
        <v>9562.5</v>
      </c>
      <c r="I19" s="146">
        <f t="shared" si="4"/>
        <v>4781.25</v>
      </c>
      <c r="J19" s="146">
        <f t="shared" si="4"/>
        <v>7650</v>
      </c>
      <c r="K19" s="146">
        <f t="shared" si="4"/>
        <v>9562.5</v>
      </c>
      <c r="L19" s="146">
        <f t="shared" si="4"/>
        <v>7650</v>
      </c>
      <c r="M19" s="146">
        <f t="shared" si="4"/>
        <v>4781.25</v>
      </c>
      <c r="N19" s="146">
        <f t="shared" si="4"/>
        <v>4781.25</v>
      </c>
      <c r="O19" s="146">
        <f t="shared" si="4"/>
        <v>6693.7500000000009</v>
      </c>
      <c r="P19" s="59">
        <f t="shared" ref="P19:P43" si="5">SUM(D19:O19)</f>
        <v>95625</v>
      </c>
      <c r="Q19" s="255">
        <f>IF(P19&gt;0,P19/P$16,0)</f>
        <v>0.375</v>
      </c>
    </row>
    <row r="20" spans="1:17" x14ac:dyDescent="0.25">
      <c r="A20" s="354"/>
      <c r="B20" s="149" t="str">
        <f>'Cash Flow Forecast - Year 1'!B20</f>
        <v>Product 2</v>
      </c>
      <c r="C20" s="145">
        <f>'Cash Flow Forecast - Year 1'!C20</f>
        <v>0.35</v>
      </c>
      <c r="D20" s="146">
        <f>IF(AND(D$11&gt;0,$C20&gt;0),D$11*$C20,"")</f>
        <v>1642.1999999999998</v>
      </c>
      <c r="E20" s="146">
        <f t="shared" ref="E20:O20" si="6">IF(AND(E$11&gt;0,$C20&gt;0),E$11*$C20,"")</f>
        <v>2463.2999999999997</v>
      </c>
      <c r="F20" s="146">
        <f t="shared" si="6"/>
        <v>3079.125</v>
      </c>
      <c r="G20" s="146">
        <f t="shared" si="6"/>
        <v>1436.925</v>
      </c>
      <c r="H20" s="146">
        <f t="shared" si="6"/>
        <v>2052.75</v>
      </c>
      <c r="I20" s="146">
        <f t="shared" si="6"/>
        <v>1026.375</v>
      </c>
      <c r="J20" s="146">
        <f t="shared" si="6"/>
        <v>1642.1999999999998</v>
      </c>
      <c r="K20" s="146">
        <f t="shared" si="6"/>
        <v>2052.75</v>
      </c>
      <c r="L20" s="146">
        <f t="shared" si="6"/>
        <v>1642.1999999999998</v>
      </c>
      <c r="M20" s="146">
        <f t="shared" si="6"/>
        <v>1026.375</v>
      </c>
      <c r="N20" s="146">
        <f t="shared" si="6"/>
        <v>1026.375</v>
      </c>
      <c r="O20" s="146">
        <f t="shared" si="6"/>
        <v>1436.925</v>
      </c>
      <c r="P20" s="59">
        <f t="shared" si="5"/>
        <v>20527.5</v>
      </c>
      <c r="Q20" s="255">
        <f t="shared" ref="Q20:Q43" si="7">IF(P20&gt;0,P20/P$16,0)</f>
        <v>8.0500000000000002E-2</v>
      </c>
    </row>
    <row r="21" spans="1:17" x14ac:dyDescent="0.25">
      <c r="A21" s="355"/>
      <c r="B21" s="149" t="str">
        <f>'Cash Flow Forecast - Year 1'!B21</f>
        <v xml:space="preserve">Product 3 </v>
      </c>
      <c r="C21" s="145">
        <f>'Cash Flow Forecast - Year 1'!C21</f>
        <v>0</v>
      </c>
      <c r="D21" s="146" t="str">
        <f>IF(AND(D$12&gt;0,$C21&gt;0),D$12*$C21,"")</f>
        <v/>
      </c>
      <c r="E21" s="146" t="str">
        <f t="shared" ref="E21:O21" si="8">IF(AND(E$12&gt;0,$C21&gt;0),E$12*$C21,"")</f>
        <v/>
      </c>
      <c r="F21" s="146" t="str">
        <f t="shared" si="8"/>
        <v/>
      </c>
      <c r="G21" s="146" t="str">
        <f t="shared" si="8"/>
        <v/>
      </c>
      <c r="H21" s="146" t="str">
        <f t="shared" si="8"/>
        <v/>
      </c>
      <c r="I21" s="146" t="str">
        <f t="shared" si="8"/>
        <v/>
      </c>
      <c r="J21" s="146" t="str">
        <f t="shared" si="8"/>
        <v/>
      </c>
      <c r="K21" s="146" t="str">
        <f t="shared" si="8"/>
        <v/>
      </c>
      <c r="L21" s="146" t="str">
        <f t="shared" si="8"/>
        <v/>
      </c>
      <c r="M21" s="146" t="str">
        <f t="shared" si="8"/>
        <v/>
      </c>
      <c r="N21" s="146" t="str">
        <f t="shared" si="8"/>
        <v/>
      </c>
      <c r="O21" s="146" t="str">
        <f t="shared" si="8"/>
        <v/>
      </c>
      <c r="P21" s="59">
        <f t="shared" ref="P21" si="9">SUM(D21:O21)</f>
        <v>0</v>
      </c>
      <c r="Q21" s="255">
        <f t="shared" ref="Q21" si="10">IF(P21&gt;0,P21/P$16,0)</f>
        <v>0</v>
      </c>
    </row>
    <row r="22" spans="1:17" x14ac:dyDescent="0.25">
      <c r="A22" s="247"/>
      <c r="B22" s="150" t="str">
        <f>'Cash Flow Forecast - Year 1'!B22</f>
        <v xml:space="preserve">Salaries and wages </v>
      </c>
      <c r="C22" s="28"/>
      <c r="D22" s="35">
        <f>IF($O$2&lt;&gt;0.0001,'Cash Flow Forecast - Year 1'!E22*(1+'Cash Flow Forecast - Year 2'!$O$2),0)</f>
        <v>1248</v>
      </c>
      <c r="E22" s="35">
        <f>IF($O$2&lt;&gt;0.0001,'Cash Flow Forecast - Year 1'!F22*(1+'Cash Flow Forecast - Year 2'!$O$2),0)</f>
        <v>1248</v>
      </c>
      <c r="F22" s="35">
        <f>IF($O$2&lt;&gt;0.0001,'Cash Flow Forecast - Year 1'!G22*(1+'Cash Flow Forecast - Year 2'!$O$2),0)</f>
        <v>1248</v>
      </c>
      <c r="G22" s="35">
        <f>IF($O$2&lt;&gt;0.0001,'Cash Flow Forecast - Year 1'!H22*(1+'Cash Flow Forecast - Year 2'!$O$2),0)</f>
        <v>1248</v>
      </c>
      <c r="H22" s="35">
        <f>IF($O$2&lt;&gt;0.0001,'Cash Flow Forecast - Year 1'!I22*(1+'Cash Flow Forecast - Year 2'!$O$2),0)</f>
        <v>1248</v>
      </c>
      <c r="I22" s="35">
        <f>IF($O$2&lt;&gt;0.0001,'Cash Flow Forecast - Year 1'!J22*(1+'Cash Flow Forecast - Year 2'!$O$2),0)</f>
        <v>1248</v>
      </c>
      <c r="J22" s="35">
        <f>IF($O$2&lt;&gt;0.0001,'Cash Flow Forecast - Year 1'!K22*(1+'Cash Flow Forecast - Year 2'!$O$2),0)</f>
        <v>1248</v>
      </c>
      <c r="K22" s="35">
        <f>IF($O$2&lt;&gt;0.0001,'Cash Flow Forecast - Year 1'!L22*(1+'Cash Flow Forecast - Year 2'!$O$2),0)</f>
        <v>1248</v>
      </c>
      <c r="L22" s="35">
        <f>IF($O$2&lt;&gt;0.0001,'Cash Flow Forecast - Year 1'!M22*(1+'Cash Flow Forecast - Year 2'!$O$2),0)</f>
        <v>1248</v>
      </c>
      <c r="M22" s="35">
        <f>IF($O$2&lt;&gt;0.0001,'Cash Flow Forecast - Year 1'!N22*(1+'Cash Flow Forecast - Year 2'!$O$2),0)</f>
        <v>1248</v>
      </c>
      <c r="N22" s="35">
        <f>IF($O$2&lt;&gt;0.0001,'Cash Flow Forecast - Year 1'!O22*(1+'Cash Flow Forecast - Year 2'!$O$2),0)</f>
        <v>1248</v>
      </c>
      <c r="O22" s="35">
        <f>IF($O$2&lt;&gt;0.0001,'Cash Flow Forecast - Year 1'!P22*(1+'Cash Flow Forecast - Year 2'!$O$2),0)</f>
        <v>1248</v>
      </c>
      <c r="P22" s="59">
        <f t="shared" si="5"/>
        <v>14976</v>
      </c>
      <c r="Q22" s="255">
        <f t="shared" si="7"/>
        <v>5.8729411764705884E-2</v>
      </c>
    </row>
    <row r="23" spans="1:17" x14ac:dyDescent="0.25">
      <c r="A23" s="249"/>
      <c r="B23" s="150" t="str">
        <f>'Cash Flow Forecast - Year 1'!B23</f>
        <v>Workman's Comp.</v>
      </c>
      <c r="C23" s="28">
        <v>3.5000000000000003E-2</v>
      </c>
      <c r="D23" s="35">
        <f>D22*$C23</f>
        <v>43.680000000000007</v>
      </c>
      <c r="E23" s="35">
        <f t="shared" ref="E23:O23" si="11">E22*$C23</f>
        <v>43.680000000000007</v>
      </c>
      <c r="F23" s="35">
        <f t="shared" si="11"/>
        <v>43.680000000000007</v>
      </c>
      <c r="G23" s="35">
        <f t="shared" si="11"/>
        <v>43.680000000000007</v>
      </c>
      <c r="H23" s="35">
        <f t="shared" si="11"/>
        <v>43.680000000000007</v>
      </c>
      <c r="I23" s="35">
        <f t="shared" si="11"/>
        <v>43.680000000000007</v>
      </c>
      <c r="J23" s="35">
        <f t="shared" si="11"/>
        <v>43.680000000000007</v>
      </c>
      <c r="K23" s="35">
        <f t="shared" si="11"/>
        <v>43.680000000000007</v>
      </c>
      <c r="L23" s="35">
        <f t="shared" si="11"/>
        <v>43.680000000000007</v>
      </c>
      <c r="M23" s="35">
        <f t="shared" si="11"/>
        <v>43.680000000000007</v>
      </c>
      <c r="N23" s="35">
        <f t="shared" si="11"/>
        <v>43.680000000000007</v>
      </c>
      <c r="O23" s="35">
        <f t="shared" si="11"/>
        <v>43.680000000000007</v>
      </c>
      <c r="P23" s="59">
        <f t="shared" si="5"/>
        <v>524.16000000000008</v>
      </c>
      <c r="Q23" s="255">
        <f t="shared" si="7"/>
        <v>2.055529411764706E-3</v>
      </c>
    </row>
    <row r="24" spans="1:17" x14ac:dyDescent="0.25">
      <c r="A24" s="249"/>
      <c r="B24" s="150" t="str">
        <f>'Cash Flow Forecast - Year 1'!B24</f>
        <v>Payroll taxes</v>
      </c>
      <c r="C24" s="28">
        <v>0.153</v>
      </c>
      <c r="D24" s="36">
        <f t="shared" ref="D24:O24" si="12">IF(D22&gt;0,D22*$C24,0)</f>
        <v>190.94399999999999</v>
      </c>
      <c r="E24" s="36">
        <f t="shared" si="12"/>
        <v>190.94399999999999</v>
      </c>
      <c r="F24" s="36">
        <f t="shared" si="12"/>
        <v>190.94399999999999</v>
      </c>
      <c r="G24" s="36">
        <f t="shared" si="12"/>
        <v>190.94399999999999</v>
      </c>
      <c r="H24" s="36">
        <f t="shared" si="12"/>
        <v>190.94399999999999</v>
      </c>
      <c r="I24" s="36">
        <f t="shared" si="12"/>
        <v>190.94399999999999</v>
      </c>
      <c r="J24" s="36">
        <f t="shared" si="12"/>
        <v>190.94399999999999</v>
      </c>
      <c r="K24" s="36">
        <f t="shared" si="12"/>
        <v>190.94399999999999</v>
      </c>
      <c r="L24" s="36">
        <f t="shared" si="12"/>
        <v>190.94399999999999</v>
      </c>
      <c r="M24" s="36">
        <f t="shared" si="12"/>
        <v>190.94399999999999</v>
      </c>
      <c r="N24" s="36">
        <f t="shared" si="12"/>
        <v>190.94399999999999</v>
      </c>
      <c r="O24" s="36">
        <f t="shared" si="12"/>
        <v>190.94399999999999</v>
      </c>
      <c r="P24" s="59">
        <f t="shared" si="5"/>
        <v>2291.328</v>
      </c>
      <c r="Q24" s="255">
        <f t="shared" si="7"/>
        <v>8.9855999999999998E-3</v>
      </c>
    </row>
    <row r="25" spans="1:17" x14ac:dyDescent="0.25">
      <c r="A25" s="249"/>
      <c r="B25" s="151" t="str">
        <f>'Cash Flow Forecast - Year 1'!B25</f>
        <v>Advertising</v>
      </c>
      <c r="C25" s="28"/>
      <c r="D25" s="35">
        <f>IF($O$2&lt;&gt;0.0001,'Cash Flow Forecast - Year 1'!E25*(1+'Cash Flow Forecast - Year 2'!$O$2),0)</f>
        <v>1040</v>
      </c>
      <c r="E25" s="35">
        <f>IF($O$2&lt;&gt;0.0001,'Cash Flow Forecast - Year 1'!F25*(1+'Cash Flow Forecast - Year 2'!$O$2),0)</f>
        <v>1040</v>
      </c>
      <c r="F25" s="35">
        <f>IF($O$2&lt;&gt;0.0001,'Cash Flow Forecast - Year 1'!G25*(1+'Cash Flow Forecast - Year 2'!$O$2),0)</f>
        <v>2080</v>
      </c>
      <c r="G25" s="35">
        <f>IF($O$2&lt;&gt;0.0001,'Cash Flow Forecast - Year 1'!H25*(1+'Cash Flow Forecast - Year 2'!$O$2),0)</f>
        <v>2600</v>
      </c>
      <c r="H25" s="35">
        <f>IF($O$2&lt;&gt;0.0001,'Cash Flow Forecast - Year 1'!I25*(1+'Cash Flow Forecast - Year 2'!$O$2),0)</f>
        <v>2080</v>
      </c>
      <c r="I25" s="35">
        <f>IF($O$2&lt;&gt;0.0001,'Cash Flow Forecast - Year 1'!J25*(1+'Cash Flow Forecast - Year 2'!$O$2),0)</f>
        <v>1560</v>
      </c>
      <c r="J25" s="35">
        <f>IF($O$2&lt;&gt;0.0001,'Cash Flow Forecast - Year 1'!K25*(1+'Cash Flow Forecast - Year 2'!$O$2),0)</f>
        <v>1040</v>
      </c>
      <c r="K25" s="35">
        <f>IF($O$2&lt;&gt;0.0001,'Cash Flow Forecast - Year 1'!L25*(1+'Cash Flow Forecast - Year 2'!$O$2),0)</f>
        <v>1040</v>
      </c>
      <c r="L25" s="35">
        <f>IF($O$2&lt;&gt;0.0001,'Cash Flow Forecast - Year 1'!M25*(1+'Cash Flow Forecast - Year 2'!$O$2),0)</f>
        <v>1560</v>
      </c>
      <c r="M25" s="35">
        <f>IF($O$2&lt;&gt;0.0001,'Cash Flow Forecast - Year 1'!N25*(1+'Cash Flow Forecast - Year 2'!$O$2),0)</f>
        <v>1560</v>
      </c>
      <c r="N25" s="35">
        <f>IF($O$2&lt;&gt;0.0001,'Cash Flow Forecast - Year 1'!O25*(1+'Cash Flow Forecast - Year 2'!$O$2),0)</f>
        <v>1040</v>
      </c>
      <c r="O25" s="35">
        <f>IF($O$2&lt;&gt;0.0001,'Cash Flow Forecast - Year 1'!P25*(1+'Cash Flow Forecast - Year 2'!$O$2),0)</f>
        <v>1040</v>
      </c>
      <c r="P25" s="59">
        <f t="shared" si="5"/>
        <v>17680</v>
      </c>
      <c r="Q25" s="255">
        <f t="shared" si="7"/>
        <v>6.933333333333333E-2</v>
      </c>
    </row>
    <row r="26" spans="1:17" x14ac:dyDescent="0.25">
      <c r="A26" s="249"/>
      <c r="B26" s="151" t="str">
        <f>'Cash Flow Forecast - Year 1'!B26</f>
        <v>Accounting/Legal</v>
      </c>
      <c r="C26" s="28"/>
      <c r="D26" s="35">
        <f>IF($O$2&lt;&gt;0.0001,'Cash Flow Forecast - Year 1'!E26*(1+'Cash Flow Forecast - Year 2'!$O$2),0)</f>
        <v>0</v>
      </c>
      <c r="E26" s="35">
        <f>IF($O$2&lt;&gt;0.0001,'Cash Flow Forecast - Year 1'!F26*(1+'Cash Flow Forecast - Year 2'!$O$2),0)</f>
        <v>0</v>
      </c>
      <c r="F26" s="35">
        <f>IF($O$2&lt;&gt;0.0001,'Cash Flow Forecast - Year 1'!G26*(1+'Cash Flow Forecast - Year 2'!$O$2),0)</f>
        <v>0</v>
      </c>
      <c r="G26" s="35">
        <f>IF($O$2&lt;&gt;0.0001,'Cash Flow Forecast - Year 1'!H26*(1+'Cash Flow Forecast - Year 2'!$O$2),0)</f>
        <v>0</v>
      </c>
      <c r="H26" s="35">
        <f>IF($O$2&lt;&gt;0.0001,'Cash Flow Forecast - Year 1'!I26*(1+'Cash Flow Forecast - Year 2'!$O$2),0)</f>
        <v>0</v>
      </c>
      <c r="I26" s="35">
        <f>IF($O$2&lt;&gt;0.0001,'Cash Flow Forecast - Year 1'!J26*(1+'Cash Flow Forecast - Year 2'!$O$2),0)</f>
        <v>0</v>
      </c>
      <c r="J26" s="35">
        <f>IF($O$2&lt;&gt;0.0001,'Cash Flow Forecast - Year 1'!K26*(1+'Cash Flow Forecast - Year 2'!$O$2),0)</f>
        <v>0</v>
      </c>
      <c r="K26" s="35">
        <f>IF($O$2&lt;&gt;0.0001,'Cash Flow Forecast - Year 1'!L26*(1+'Cash Flow Forecast - Year 2'!$O$2),0)</f>
        <v>0</v>
      </c>
      <c r="L26" s="35">
        <f>IF($O$2&lt;&gt;0.0001,'Cash Flow Forecast - Year 1'!M26*(1+'Cash Flow Forecast - Year 2'!$O$2),0)</f>
        <v>0</v>
      </c>
      <c r="M26" s="35">
        <f>IF($O$2&lt;&gt;0.0001,'Cash Flow Forecast - Year 1'!N26*(1+'Cash Flow Forecast - Year 2'!$O$2),0)</f>
        <v>0</v>
      </c>
      <c r="N26" s="35">
        <f>IF($O$2&lt;&gt;0.0001,'Cash Flow Forecast - Year 1'!O26*(1+'Cash Flow Forecast - Year 2'!$O$2),0)</f>
        <v>0</v>
      </c>
      <c r="O26" s="35">
        <f>IF($O$2&lt;&gt;0.0001,'Cash Flow Forecast - Year 1'!P26*(1+'Cash Flow Forecast - Year 2'!$O$2),0)</f>
        <v>0</v>
      </c>
      <c r="P26" s="59">
        <f t="shared" si="5"/>
        <v>0</v>
      </c>
      <c r="Q26" s="255">
        <f t="shared" si="7"/>
        <v>0</v>
      </c>
    </row>
    <row r="27" spans="1:17" x14ac:dyDescent="0.25">
      <c r="A27" s="249"/>
      <c r="B27" s="151" t="str">
        <f>'Cash Flow Forecast - Year 1'!B27</f>
        <v>Insurance</v>
      </c>
      <c r="C27" s="28"/>
      <c r="D27" s="35">
        <f>IF($O$2&lt;&gt;0.0001,'Cash Flow Forecast - Year 1'!E27*(1+'Cash Flow Forecast - Year 2'!$O$2),0)</f>
        <v>0</v>
      </c>
      <c r="E27" s="35">
        <f>IF($O$2&lt;&gt;0.0001,'Cash Flow Forecast - Year 1'!F27*(1+'Cash Flow Forecast - Year 2'!$O$2),0)</f>
        <v>0</v>
      </c>
      <c r="F27" s="35">
        <f>IF($O$2&lt;&gt;0.0001,'Cash Flow Forecast - Year 1'!G27*(1+'Cash Flow Forecast - Year 2'!$O$2),0)</f>
        <v>0</v>
      </c>
      <c r="G27" s="35">
        <f>IF($O$2&lt;&gt;0.0001,'Cash Flow Forecast - Year 1'!H27*(1+'Cash Flow Forecast - Year 2'!$O$2),0)</f>
        <v>0</v>
      </c>
      <c r="H27" s="35">
        <f>IF($O$2&lt;&gt;0.0001,'Cash Flow Forecast - Year 1'!I27*(1+'Cash Flow Forecast - Year 2'!$O$2),0)</f>
        <v>0</v>
      </c>
      <c r="I27" s="35">
        <f>IF($O$2&lt;&gt;0.0001,'Cash Flow Forecast - Year 1'!J27*(1+'Cash Flow Forecast - Year 2'!$O$2),0)</f>
        <v>0</v>
      </c>
      <c r="J27" s="35">
        <f>IF($O$2&lt;&gt;0.0001,'Cash Flow Forecast - Year 1'!K27*(1+'Cash Flow Forecast - Year 2'!$O$2),0)</f>
        <v>0</v>
      </c>
      <c r="K27" s="35">
        <f>IF($O$2&lt;&gt;0.0001,'Cash Flow Forecast - Year 1'!L27*(1+'Cash Flow Forecast - Year 2'!$O$2),0)</f>
        <v>0</v>
      </c>
      <c r="L27" s="35">
        <f>IF($O$2&lt;&gt;0.0001,'Cash Flow Forecast - Year 1'!M27*(1+'Cash Flow Forecast - Year 2'!$O$2),0)</f>
        <v>0</v>
      </c>
      <c r="M27" s="35">
        <f>IF($O$2&lt;&gt;0.0001,'Cash Flow Forecast - Year 1'!N27*(1+'Cash Flow Forecast - Year 2'!$O$2),0)</f>
        <v>0</v>
      </c>
      <c r="N27" s="35">
        <f>IF($O$2&lt;&gt;0.0001,'Cash Flow Forecast - Year 1'!O27*(1+'Cash Flow Forecast - Year 2'!$O$2),0)</f>
        <v>0</v>
      </c>
      <c r="O27" s="35">
        <f>IF($O$2&lt;&gt;0.0001,'Cash Flow Forecast - Year 1'!P27*(1+'Cash Flow Forecast - Year 2'!$O$2),0)</f>
        <v>0</v>
      </c>
      <c r="P27" s="59">
        <f t="shared" si="5"/>
        <v>0</v>
      </c>
      <c r="Q27" s="255">
        <f t="shared" si="7"/>
        <v>0</v>
      </c>
    </row>
    <row r="28" spans="1:17" x14ac:dyDescent="0.25">
      <c r="A28" s="249"/>
      <c r="B28" s="151" t="str">
        <f>'Cash Flow Forecast - Year 1'!B28</f>
        <v>Marketing/Promotion</v>
      </c>
      <c r="C28" s="28"/>
      <c r="D28" s="35">
        <f>IF($O$2&lt;&gt;0.0001,'Cash Flow Forecast - Year 1'!E28*(1+'Cash Flow Forecast - Year 2'!$O$2),0)</f>
        <v>0</v>
      </c>
      <c r="E28" s="35">
        <f>IF($O$2&lt;&gt;0.0001,'Cash Flow Forecast - Year 1'!F28*(1+'Cash Flow Forecast - Year 2'!$O$2),0)</f>
        <v>0</v>
      </c>
      <c r="F28" s="35">
        <f>IF($O$2&lt;&gt;0.0001,'Cash Flow Forecast - Year 1'!G28*(1+'Cash Flow Forecast - Year 2'!$O$2),0)</f>
        <v>0</v>
      </c>
      <c r="G28" s="35">
        <f>IF($O$2&lt;&gt;0.0001,'Cash Flow Forecast - Year 1'!H28*(1+'Cash Flow Forecast - Year 2'!$O$2),0)</f>
        <v>0</v>
      </c>
      <c r="H28" s="35">
        <f>IF($O$2&lt;&gt;0.0001,'Cash Flow Forecast - Year 1'!I28*(1+'Cash Flow Forecast - Year 2'!$O$2),0)</f>
        <v>0</v>
      </c>
      <c r="I28" s="35">
        <f>IF($O$2&lt;&gt;0.0001,'Cash Flow Forecast - Year 1'!J28*(1+'Cash Flow Forecast - Year 2'!$O$2),0)</f>
        <v>0</v>
      </c>
      <c r="J28" s="35">
        <f>IF($O$2&lt;&gt;0.0001,'Cash Flow Forecast - Year 1'!K28*(1+'Cash Flow Forecast - Year 2'!$O$2),0)</f>
        <v>0</v>
      </c>
      <c r="K28" s="35">
        <f>IF($O$2&lt;&gt;0.0001,'Cash Flow Forecast - Year 1'!L28*(1+'Cash Flow Forecast - Year 2'!$O$2),0)</f>
        <v>0</v>
      </c>
      <c r="L28" s="35">
        <f>IF($O$2&lt;&gt;0.0001,'Cash Flow Forecast - Year 1'!M28*(1+'Cash Flow Forecast - Year 2'!$O$2),0)</f>
        <v>0</v>
      </c>
      <c r="M28" s="35">
        <f>IF($O$2&lt;&gt;0.0001,'Cash Flow Forecast - Year 1'!N28*(1+'Cash Flow Forecast - Year 2'!$O$2),0)</f>
        <v>0</v>
      </c>
      <c r="N28" s="35">
        <f>IF($O$2&lt;&gt;0.0001,'Cash Flow Forecast - Year 1'!O28*(1+'Cash Flow Forecast - Year 2'!$O$2),0)</f>
        <v>0</v>
      </c>
      <c r="O28" s="35">
        <f>IF($O$2&lt;&gt;0.0001,'Cash Flow Forecast - Year 1'!P28*(1+'Cash Flow Forecast - Year 2'!$O$2),0)</f>
        <v>0</v>
      </c>
      <c r="P28" s="59">
        <f t="shared" si="5"/>
        <v>0</v>
      </c>
      <c r="Q28" s="255">
        <f t="shared" si="7"/>
        <v>0</v>
      </c>
    </row>
    <row r="29" spans="1:17" x14ac:dyDescent="0.25">
      <c r="A29" s="249"/>
      <c r="B29" s="151" t="str">
        <f>'Cash Flow Forecast - Year 1'!B29</f>
        <v>Miscellaneous</v>
      </c>
      <c r="C29" s="28"/>
      <c r="D29" s="35">
        <f>IF($O$2&lt;&gt;0.0001,'Cash Flow Forecast - Year 1'!E29*(1+'Cash Flow Forecast - Year 2'!$O$2),0)</f>
        <v>0</v>
      </c>
      <c r="E29" s="35">
        <f>IF($O$2&lt;&gt;0.0001,'Cash Flow Forecast - Year 1'!F29*(1+'Cash Flow Forecast - Year 2'!$O$2),0)</f>
        <v>0</v>
      </c>
      <c r="F29" s="35">
        <f>IF($O$2&lt;&gt;0.0001,'Cash Flow Forecast - Year 1'!G29*(1+'Cash Flow Forecast - Year 2'!$O$2),0)</f>
        <v>0</v>
      </c>
      <c r="G29" s="35">
        <f>IF($O$2&lt;&gt;0.0001,'Cash Flow Forecast - Year 1'!H29*(1+'Cash Flow Forecast - Year 2'!$O$2),0)</f>
        <v>0</v>
      </c>
      <c r="H29" s="35">
        <f>IF($O$2&lt;&gt;0.0001,'Cash Flow Forecast - Year 1'!I29*(1+'Cash Flow Forecast - Year 2'!$O$2),0)</f>
        <v>0</v>
      </c>
      <c r="I29" s="35">
        <f>IF($O$2&lt;&gt;0.0001,'Cash Flow Forecast - Year 1'!J29*(1+'Cash Flow Forecast - Year 2'!$O$2),0)</f>
        <v>0</v>
      </c>
      <c r="J29" s="35">
        <f>IF($O$2&lt;&gt;0.0001,'Cash Flow Forecast - Year 1'!K29*(1+'Cash Flow Forecast - Year 2'!$O$2),0)</f>
        <v>0</v>
      </c>
      <c r="K29" s="35">
        <f>IF($O$2&lt;&gt;0.0001,'Cash Flow Forecast - Year 1'!L29*(1+'Cash Flow Forecast - Year 2'!$O$2),0)</f>
        <v>0</v>
      </c>
      <c r="L29" s="35">
        <f>IF($O$2&lt;&gt;0.0001,'Cash Flow Forecast - Year 1'!M29*(1+'Cash Flow Forecast - Year 2'!$O$2),0)</f>
        <v>0</v>
      </c>
      <c r="M29" s="35">
        <f>IF($O$2&lt;&gt;0.0001,'Cash Flow Forecast - Year 1'!N29*(1+'Cash Flow Forecast - Year 2'!$O$2),0)</f>
        <v>0</v>
      </c>
      <c r="N29" s="35">
        <f>IF($O$2&lt;&gt;0.0001,'Cash Flow Forecast - Year 1'!O29*(1+'Cash Flow Forecast - Year 2'!$O$2),0)</f>
        <v>0</v>
      </c>
      <c r="O29" s="35">
        <f>IF($O$2&lt;&gt;0.0001,'Cash Flow Forecast - Year 1'!P29*(1+'Cash Flow Forecast - Year 2'!$O$2),0)</f>
        <v>0</v>
      </c>
      <c r="P29" s="59">
        <f t="shared" si="5"/>
        <v>0</v>
      </c>
      <c r="Q29" s="255">
        <f t="shared" si="7"/>
        <v>0</v>
      </c>
    </row>
    <row r="30" spans="1:17" x14ac:dyDescent="0.25">
      <c r="A30" s="249"/>
      <c r="B30" s="151" t="str">
        <f>'Cash Flow Forecast - Year 1'!B30</f>
        <v>Postage</v>
      </c>
      <c r="C30" s="28"/>
      <c r="D30" s="35">
        <f>IF($O$2&lt;&gt;0.0001,'Cash Flow Forecast - Year 1'!E30*(1+'Cash Flow Forecast - Year 2'!$O$2),0)</f>
        <v>0</v>
      </c>
      <c r="E30" s="35">
        <f>IF($O$2&lt;&gt;0.0001,'Cash Flow Forecast - Year 1'!F30*(1+'Cash Flow Forecast - Year 2'!$O$2),0)</f>
        <v>0</v>
      </c>
      <c r="F30" s="35">
        <f>IF($O$2&lt;&gt;0.0001,'Cash Flow Forecast - Year 1'!G30*(1+'Cash Flow Forecast - Year 2'!$O$2),0)</f>
        <v>0</v>
      </c>
      <c r="G30" s="35">
        <f>IF($O$2&lt;&gt;0.0001,'Cash Flow Forecast - Year 1'!H30*(1+'Cash Flow Forecast - Year 2'!$O$2),0)</f>
        <v>0</v>
      </c>
      <c r="H30" s="35">
        <f>IF($O$2&lt;&gt;0.0001,'Cash Flow Forecast - Year 1'!I30*(1+'Cash Flow Forecast - Year 2'!$O$2),0)</f>
        <v>0</v>
      </c>
      <c r="I30" s="35">
        <f>IF($O$2&lt;&gt;0.0001,'Cash Flow Forecast - Year 1'!J30*(1+'Cash Flow Forecast - Year 2'!$O$2),0)</f>
        <v>0</v>
      </c>
      <c r="J30" s="35">
        <f>IF($O$2&lt;&gt;0.0001,'Cash Flow Forecast - Year 1'!K30*(1+'Cash Flow Forecast - Year 2'!$O$2),0)</f>
        <v>0</v>
      </c>
      <c r="K30" s="35">
        <f>IF($O$2&lt;&gt;0.0001,'Cash Flow Forecast - Year 1'!L30*(1+'Cash Flow Forecast - Year 2'!$O$2),0)</f>
        <v>0</v>
      </c>
      <c r="L30" s="35">
        <f>IF($O$2&lt;&gt;0.0001,'Cash Flow Forecast - Year 1'!M30*(1+'Cash Flow Forecast - Year 2'!$O$2),0)</f>
        <v>0</v>
      </c>
      <c r="M30" s="35">
        <f>IF($O$2&lt;&gt;0.0001,'Cash Flow Forecast - Year 1'!N30*(1+'Cash Flow Forecast - Year 2'!$O$2),0)</f>
        <v>0</v>
      </c>
      <c r="N30" s="35">
        <f>IF($O$2&lt;&gt;0.0001,'Cash Flow Forecast - Year 1'!O30*(1+'Cash Flow Forecast - Year 2'!$O$2),0)</f>
        <v>0</v>
      </c>
      <c r="O30" s="35">
        <f>IF($O$2&lt;&gt;0.0001,'Cash Flow Forecast - Year 1'!P30*(1+'Cash Flow Forecast - Year 2'!$O$2),0)</f>
        <v>0</v>
      </c>
      <c r="P30" s="59">
        <f t="shared" si="5"/>
        <v>0</v>
      </c>
      <c r="Q30" s="255">
        <f t="shared" si="7"/>
        <v>0</v>
      </c>
    </row>
    <row r="31" spans="1:17" x14ac:dyDescent="0.25">
      <c r="A31" s="249"/>
      <c r="B31" s="151" t="str">
        <f>'Cash Flow Forecast - Year 1'!B31</f>
        <v>Security System</v>
      </c>
      <c r="C31" s="28"/>
      <c r="D31" s="35">
        <f>IF($O$2&lt;&gt;0.0001,'Cash Flow Forecast - Year 1'!E31*(1+'Cash Flow Forecast - Year 2'!$O$2),0)</f>
        <v>0</v>
      </c>
      <c r="E31" s="35">
        <f>IF($O$2&lt;&gt;0.0001,'Cash Flow Forecast - Year 1'!F31*(1+'Cash Flow Forecast - Year 2'!$O$2),0)</f>
        <v>0</v>
      </c>
      <c r="F31" s="35">
        <f>IF($O$2&lt;&gt;0.0001,'Cash Flow Forecast - Year 1'!G31*(1+'Cash Flow Forecast - Year 2'!$O$2),0)</f>
        <v>0</v>
      </c>
      <c r="G31" s="35">
        <f>IF($O$2&lt;&gt;0.0001,'Cash Flow Forecast - Year 1'!H31*(1+'Cash Flow Forecast - Year 2'!$O$2),0)</f>
        <v>0</v>
      </c>
      <c r="H31" s="35">
        <f>IF($O$2&lt;&gt;0.0001,'Cash Flow Forecast - Year 1'!I31*(1+'Cash Flow Forecast - Year 2'!$O$2),0)</f>
        <v>0</v>
      </c>
      <c r="I31" s="35">
        <f>IF($O$2&lt;&gt;0.0001,'Cash Flow Forecast - Year 1'!J31*(1+'Cash Flow Forecast - Year 2'!$O$2),0)</f>
        <v>0</v>
      </c>
      <c r="J31" s="35">
        <f>IF($O$2&lt;&gt;0.0001,'Cash Flow Forecast - Year 1'!K31*(1+'Cash Flow Forecast - Year 2'!$O$2),0)</f>
        <v>0</v>
      </c>
      <c r="K31" s="35">
        <f>IF($O$2&lt;&gt;0.0001,'Cash Flow Forecast - Year 1'!L31*(1+'Cash Flow Forecast - Year 2'!$O$2),0)</f>
        <v>0</v>
      </c>
      <c r="L31" s="35">
        <f>IF($O$2&lt;&gt;0.0001,'Cash Flow Forecast - Year 1'!M31*(1+'Cash Flow Forecast - Year 2'!$O$2),0)</f>
        <v>0</v>
      </c>
      <c r="M31" s="35">
        <f>IF($O$2&lt;&gt;0.0001,'Cash Flow Forecast - Year 1'!N31*(1+'Cash Flow Forecast - Year 2'!$O$2),0)</f>
        <v>0</v>
      </c>
      <c r="N31" s="35">
        <f>IF($O$2&lt;&gt;0.0001,'Cash Flow Forecast - Year 1'!O31*(1+'Cash Flow Forecast - Year 2'!$O$2),0)</f>
        <v>0</v>
      </c>
      <c r="O31" s="35">
        <f>IF($O$2&lt;&gt;0.0001,'Cash Flow Forecast - Year 1'!P31*(1+'Cash Flow Forecast - Year 2'!$O$2),0)</f>
        <v>0</v>
      </c>
      <c r="P31" s="59">
        <f t="shared" si="5"/>
        <v>0</v>
      </c>
      <c r="Q31" s="255">
        <f t="shared" si="7"/>
        <v>0</v>
      </c>
    </row>
    <row r="32" spans="1:17" x14ac:dyDescent="0.25">
      <c r="A32" s="249"/>
      <c r="B32" s="151" t="str">
        <f>'Cash Flow Forecast - Year 1'!B32</f>
        <v>Rent + Triple Net</v>
      </c>
      <c r="C32" s="28"/>
      <c r="D32" s="35">
        <f>IF($O$2&lt;&gt;0.0001,'Cash Flow Forecast - Year 1'!E32*(1+'Cash Flow Forecast - Year 2'!$O$2),0)</f>
        <v>2600</v>
      </c>
      <c r="E32" s="35">
        <f>IF($O$2&lt;&gt;0.0001,'Cash Flow Forecast - Year 1'!F32*(1+'Cash Flow Forecast - Year 2'!$O$2),0)</f>
        <v>2600</v>
      </c>
      <c r="F32" s="35">
        <f>IF($O$2&lt;&gt;0.0001,'Cash Flow Forecast - Year 1'!G32*(1+'Cash Flow Forecast - Year 2'!$O$2),0)</f>
        <v>2600</v>
      </c>
      <c r="G32" s="35">
        <f>IF($O$2&lt;&gt;0.0001,'Cash Flow Forecast - Year 1'!H32*(1+'Cash Flow Forecast - Year 2'!$O$2),0)</f>
        <v>2600</v>
      </c>
      <c r="H32" s="35">
        <f>IF($O$2&lt;&gt;0.0001,'Cash Flow Forecast - Year 1'!I32*(1+'Cash Flow Forecast - Year 2'!$O$2),0)</f>
        <v>2600</v>
      </c>
      <c r="I32" s="35">
        <f>IF($O$2&lt;&gt;0.0001,'Cash Flow Forecast - Year 1'!J32*(1+'Cash Flow Forecast - Year 2'!$O$2),0)</f>
        <v>2600</v>
      </c>
      <c r="J32" s="35">
        <f>IF($O$2&lt;&gt;0.0001,'Cash Flow Forecast - Year 1'!K32*(1+'Cash Flow Forecast - Year 2'!$O$2),0)</f>
        <v>2600</v>
      </c>
      <c r="K32" s="35">
        <f>IF($O$2&lt;&gt;0.0001,'Cash Flow Forecast - Year 1'!L32*(1+'Cash Flow Forecast - Year 2'!$O$2),0)</f>
        <v>2600</v>
      </c>
      <c r="L32" s="35">
        <f>IF($O$2&lt;&gt;0.0001,'Cash Flow Forecast - Year 1'!M32*(1+'Cash Flow Forecast - Year 2'!$O$2),0)</f>
        <v>2600</v>
      </c>
      <c r="M32" s="35">
        <f>IF($O$2&lt;&gt;0.0001,'Cash Flow Forecast - Year 1'!N32*(1+'Cash Flow Forecast - Year 2'!$O$2),0)</f>
        <v>2600</v>
      </c>
      <c r="N32" s="35">
        <f>IF($O$2&lt;&gt;0.0001,'Cash Flow Forecast - Year 1'!O32*(1+'Cash Flow Forecast - Year 2'!$O$2),0)</f>
        <v>2600</v>
      </c>
      <c r="O32" s="35">
        <f>IF($O$2&lt;&gt;0.0001,'Cash Flow Forecast - Year 1'!P32*(1+'Cash Flow Forecast - Year 2'!$O$2),0)</f>
        <v>2600</v>
      </c>
      <c r="P32" s="59">
        <f t="shared" si="5"/>
        <v>31200</v>
      </c>
      <c r="Q32" s="255">
        <f t="shared" si="7"/>
        <v>0.12235294117647059</v>
      </c>
    </row>
    <row r="33" spans="1:17" x14ac:dyDescent="0.25">
      <c r="A33" s="249"/>
      <c r="B33" s="151" t="str">
        <f>'Cash Flow Forecast - Year 1'!B33</f>
        <v>Repairs and maintenance</v>
      </c>
      <c r="C33" s="28"/>
      <c r="D33" s="35">
        <f>IF($O$2&lt;&gt;0.0001,'Cash Flow Forecast - Year 1'!E33*(1+'Cash Flow Forecast - Year 2'!$O$2),0)</f>
        <v>0</v>
      </c>
      <c r="E33" s="35">
        <f>IF($O$2&lt;&gt;0.0001,'Cash Flow Forecast - Year 1'!F33*(1+'Cash Flow Forecast - Year 2'!$O$2),0)</f>
        <v>0</v>
      </c>
      <c r="F33" s="35">
        <f>IF($O$2&lt;&gt;0.0001,'Cash Flow Forecast - Year 1'!G33*(1+'Cash Flow Forecast - Year 2'!$O$2),0)</f>
        <v>0</v>
      </c>
      <c r="G33" s="35">
        <f>IF($O$2&lt;&gt;0.0001,'Cash Flow Forecast - Year 1'!H33*(1+'Cash Flow Forecast - Year 2'!$O$2),0)</f>
        <v>0</v>
      </c>
      <c r="H33" s="35">
        <f>IF($O$2&lt;&gt;0.0001,'Cash Flow Forecast - Year 1'!I33*(1+'Cash Flow Forecast - Year 2'!$O$2),0)</f>
        <v>0</v>
      </c>
      <c r="I33" s="35">
        <f>IF($O$2&lt;&gt;0.0001,'Cash Flow Forecast - Year 1'!J33*(1+'Cash Flow Forecast - Year 2'!$O$2),0)</f>
        <v>0</v>
      </c>
      <c r="J33" s="35">
        <f>IF($O$2&lt;&gt;0.0001,'Cash Flow Forecast - Year 1'!K33*(1+'Cash Flow Forecast - Year 2'!$O$2),0)</f>
        <v>0</v>
      </c>
      <c r="K33" s="35">
        <f>IF($O$2&lt;&gt;0.0001,'Cash Flow Forecast - Year 1'!L33*(1+'Cash Flow Forecast - Year 2'!$O$2),0)</f>
        <v>0</v>
      </c>
      <c r="L33" s="35">
        <f>IF($O$2&lt;&gt;0.0001,'Cash Flow Forecast - Year 1'!M33*(1+'Cash Flow Forecast - Year 2'!$O$2),0)</f>
        <v>0</v>
      </c>
      <c r="M33" s="35">
        <f>IF($O$2&lt;&gt;0.0001,'Cash Flow Forecast - Year 1'!N33*(1+'Cash Flow Forecast - Year 2'!$O$2),0)</f>
        <v>0</v>
      </c>
      <c r="N33" s="35">
        <f>IF($O$2&lt;&gt;0.0001,'Cash Flow Forecast - Year 1'!O33*(1+'Cash Flow Forecast - Year 2'!$O$2),0)</f>
        <v>0</v>
      </c>
      <c r="O33" s="35">
        <f>IF($O$2&lt;&gt;0.0001,'Cash Flow Forecast - Year 1'!P33*(1+'Cash Flow Forecast - Year 2'!$O$2),0)</f>
        <v>0</v>
      </c>
      <c r="P33" s="59">
        <f>SUM(D33:O33)</f>
        <v>0</v>
      </c>
      <c r="Q33" s="255">
        <f t="shared" si="7"/>
        <v>0</v>
      </c>
    </row>
    <row r="34" spans="1:17" x14ac:dyDescent="0.25">
      <c r="A34" s="249"/>
      <c r="B34" s="151" t="str">
        <f>'Cash Flow Forecast - Year 1'!B34</f>
        <v>Supplies</v>
      </c>
      <c r="C34" s="28"/>
      <c r="D34" s="35">
        <f>IF($O$2&lt;&gt;0.0001,'Cash Flow Forecast - Year 1'!E34*(1+'Cash Flow Forecast - Year 2'!$O$2),0)</f>
        <v>3328</v>
      </c>
      <c r="E34" s="35">
        <f>IF($O$2&lt;&gt;0.0001,'Cash Flow Forecast - Year 1'!F34*(1+'Cash Flow Forecast - Year 2'!$O$2),0)</f>
        <v>3328</v>
      </c>
      <c r="F34" s="35">
        <f>IF($O$2&lt;&gt;0.0001,'Cash Flow Forecast - Year 1'!G34*(1+'Cash Flow Forecast - Year 2'!$O$2),0)</f>
        <v>3328</v>
      </c>
      <c r="G34" s="35">
        <f>IF($O$2&lt;&gt;0.0001,'Cash Flow Forecast - Year 1'!H34*(1+'Cash Flow Forecast - Year 2'!$O$2),0)</f>
        <v>4992</v>
      </c>
      <c r="H34" s="35">
        <f>IF($O$2&lt;&gt;0.0001,'Cash Flow Forecast - Year 1'!I34*(1+'Cash Flow Forecast - Year 2'!$O$2),0)</f>
        <v>4160</v>
      </c>
      <c r="I34" s="35">
        <f>IF($O$2&lt;&gt;0.0001,'Cash Flow Forecast - Year 1'!J34*(1+'Cash Flow Forecast - Year 2'!$O$2),0)</f>
        <v>3744</v>
      </c>
      <c r="J34" s="35">
        <f>IF($O$2&lt;&gt;0.0001,'Cash Flow Forecast - Year 1'!K34*(1+'Cash Flow Forecast - Year 2'!$O$2),0)</f>
        <v>3328</v>
      </c>
      <c r="K34" s="35">
        <f>IF($O$2&lt;&gt;0.0001,'Cash Flow Forecast - Year 1'!L34*(1+'Cash Flow Forecast - Year 2'!$O$2),0)</f>
        <v>3328</v>
      </c>
      <c r="L34" s="35">
        <f>IF($O$2&lt;&gt;0.0001,'Cash Flow Forecast - Year 1'!M34*(1+'Cash Flow Forecast - Year 2'!$O$2),0)</f>
        <v>2912.0000000000005</v>
      </c>
      <c r="M34" s="35">
        <f>IF($O$2&lt;&gt;0.0001,'Cash Flow Forecast - Year 1'!N34*(1+'Cash Flow Forecast - Year 2'!$O$2),0)</f>
        <v>2496</v>
      </c>
      <c r="N34" s="35">
        <f>IF($O$2&lt;&gt;0.0001,'Cash Flow Forecast - Year 1'!O34*(1+'Cash Flow Forecast - Year 2'!$O$2),0)</f>
        <v>3328</v>
      </c>
      <c r="O34" s="35">
        <f>IF($O$2&lt;&gt;0.0001,'Cash Flow Forecast - Year 1'!P34*(1+'Cash Flow Forecast - Year 2'!$O$2),0)</f>
        <v>3328</v>
      </c>
      <c r="P34" s="59">
        <f t="shared" si="5"/>
        <v>41600</v>
      </c>
      <c r="Q34" s="255">
        <f t="shared" si="7"/>
        <v>0.16313725490196079</v>
      </c>
    </row>
    <row r="35" spans="1:17" x14ac:dyDescent="0.25">
      <c r="A35" s="249"/>
      <c r="B35" s="151" t="str">
        <f>'Cash Flow Forecast - Year 1'!B35</f>
        <v>Telephone/Internet</v>
      </c>
      <c r="C35" s="28"/>
      <c r="D35" s="35">
        <f>IF($O$2&lt;&gt;0.0001,'Cash Flow Forecast - Year 1'!E35*(1+'Cash Flow Forecast - Year 2'!$O$2),0)</f>
        <v>0</v>
      </c>
      <c r="E35" s="35">
        <f>IF($O$2&lt;&gt;0.0001,'Cash Flow Forecast - Year 1'!F35*(1+'Cash Flow Forecast - Year 2'!$O$2),0)</f>
        <v>0</v>
      </c>
      <c r="F35" s="35">
        <f>IF($O$2&lt;&gt;0.0001,'Cash Flow Forecast - Year 1'!G35*(1+'Cash Flow Forecast - Year 2'!$O$2),0)</f>
        <v>0</v>
      </c>
      <c r="G35" s="35">
        <f>IF($O$2&lt;&gt;0.0001,'Cash Flow Forecast - Year 1'!H35*(1+'Cash Flow Forecast - Year 2'!$O$2),0)</f>
        <v>0</v>
      </c>
      <c r="H35" s="35">
        <f>IF($O$2&lt;&gt;0.0001,'Cash Flow Forecast - Year 1'!I35*(1+'Cash Flow Forecast - Year 2'!$O$2),0)</f>
        <v>0</v>
      </c>
      <c r="I35" s="35">
        <f>IF($O$2&lt;&gt;0.0001,'Cash Flow Forecast - Year 1'!J35*(1+'Cash Flow Forecast - Year 2'!$O$2),0)</f>
        <v>0</v>
      </c>
      <c r="J35" s="35">
        <f>IF($O$2&lt;&gt;0.0001,'Cash Flow Forecast - Year 1'!K35*(1+'Cash Flow Forecast - Year 2'!$O$2),0)</f>
        <v>0</v>
      </c>
      <c r="K35" s="35">
        <f>IF($O$2&lt;&gt;0.0001,'Cash Flow Forecast - Year 1'!L35*(1+'Cash Flow Forecast - Year 2'!$O$2),0)</f>
        <v>0</v>
      </c>
      <c r="L35" s="35">
        <f>IF($O$2&lt;&gt;0.0001,'Cash Flow Forecast - Year 1'!M35*(1+'Cash Flow Forecast - Year 2'!$O$2),0)</f>
        <v>0</v>
      </c>
      <c r="M35" s="35">
        <f>IF($O$2&lt;&gt;0.0001,'Cash Flow Forecast - Year 1'!N35*(1+'Cash Flow Forecast - Year 2'!$O$2),0)</f>
        <v>0</v>
      </c>
      <c r="N35" s="35">
        <f>IF($O$2&lt;&gt;0.0001,'Cash Flow Forecast - Year 1'!O35*(1+'Cash Flow Forecast - Year 2'!$O$2),0)</f>
        <v>0</v>
      </c>
      <c r="O35" s="35">
        <f>IF($O$2&lt;&gt;0.0001,'Cash Flow Forecast - Year 1'!P35*(1+'Cash Flow Forecast - Year 2'!$O$2),0)</f>
        <v>0</v>
      </c>
      <c r="P35" s="59">
        <f t="shared" si="5"/>
        <v>0</v>
      </c>
      <c r="Q35" s="255">
        <f t="shared" si="7"/>
        <v>0</v>
      </c>
    </row>
    <row r="36" spans="1:17" x14ac:dyDescent="0.25">
      <c r="A36" s="249"/>
      <c r="B36" s="151" t="str">
        <f>'Cash Flow Forecast - Year 1'!B36</f>
        <v>Training and development</v>
      </c>
      <c r="C36" s="28"/>
      <c r="D36" s="35">
        <f>IF($O$2&lt;&gt;0.0001,'Cash Flow Forecast - Year 1'!E36*(1+'Cash Flow Forecast - Year 2'!$O$2),0)</f>
        <v>0</v>
      </c>
      <c r="E36" s="35">
        <f>IF($O$2&lt;&gt;0.0001,'Cash Flow Forecast - Year 1'!F36*(1+'Cash Flow Forecast - Year 2'!$O$2),0)</f>
        <v>0</v>
      </c>
      <c r="F36" s="35">
        <f>IF($O$2&lt;&gt;0.0001,'Cash Flow Forecast - Year 1'!G36*(1+'Cash Flow Forecast - Year 2'!$O$2),0)</f>
        <v>0</v>
      </c>
      <c r="G36" s="35">
        <f>IF($O$2&lt;&gt;0.0001,'Cash Flow Forecast - Year 1'!H36*(1+'Cash Flow Forecast - Year 2'!$O$2),0)</f>
        <v>0</v>
      </c>
      <c r="H36" s="35">
        <f>IF($O$2&lt;&gt;0.0001,'Cash Flow Forecast - Year 1'!I36*(1+'Cash Flow Forecast - Year 2'!$O$2),0)</f>
        <v>0</v>
      </c>
      <c r="I36" s="35">
        <f>IF($O$2&lt;&gt;0.0001,'Cash Flow Forecast - Year 1'!J36*(1+'Cash Flow Forecast - Year 2'!$O$2),0)</f>
        <v>0</v>
      </c>
      <c r="J36" s="35">
        <f>IF($O$2&lt;&gt;0.0001,'Cash Flow Forecast - Year 1'!K36*(1+'Cash Flow Forecast - Year 2'!$O$2),0)</f>
        <v>0</v>
      </c>
      <c r="K36" s="35">
        <f>IF($O$2&lt;&gt;0.0001,'Cash Flow Forecast - Year 1'!L36*(1+'Cash Flow Forecast - Year 2'!$O$2),0)</f>
        <v>0</v>
      </c>
      <c r="L36" s="35">
        <f>IF($O$2&lt;&gt;0.0001,'Cash Flow Forecast - Year 1'!M36*(1+'Cash Flow Forecast - Year 2'!$O$2),0)</f>
        <v>0</v>
      </c>
      <c r="M36" s="35">
        <f>IF($O$2&lt;&gt;0.0001,'Cash Flow Forecast - Year 1'!N36*(1+'Cash Flow Forecast - Year 2'!$O$2),0)</f>
        <v>0</v>
      </c>
      <c r="N36" s="35">
        <f>IF($O$2&lt;&gt;0.0001,'Cash Flow Forecast - Year 1'!O36*(1+'Cash Flow Forecast - Year 2'!$O$2),0)</f>
        <v>0</v>
      </c>
      <c r="O36" s="35">
        <f>IF($O$2&lt;&gt;0.0001,'Cash Flow Forecast - Year 1'!P36*(1+'Cash Flow Forecast - Year 2'!$O$2),0)</f>
        <v>0</v>
      </c>
      <c r="P36" s="59">
        <f t="shared" si="5"/>
        <v>0</v>
      </c>
      <c r="Q36" s="255">
        <f t="shared" si="7"/>
        <v>0</v>
      </c>
    </row>
    <row r="37" spans="1:17" x14ac:dyDescent="0.25">
      <c r="A37" s="249"/>
      <c r="B37" s="151" t="str">
        <f>'Cash Flow Forecast - Year 1'!B37</f>
        <v>Travel</v>
      </c>
      <c r="C37" s="28"/>
      <c r="D37" s="35">
        <f>IF($O$2&lt;&gt;0.0001,'Cash Flow Forecast - Year 1'!E37*(1+'Cash Flow Forecast - Year 2'!$O$2),0)</f>
        <v>0</v>
      </c>
      <c r="E37" s="35">
        <f>IF($O$2&lt;&gt;0.0001,'Cash Flow Forecast - Year 1'!F37*(1+'Cash Flow Forecast - Year 2'!$O$2),0)</f>
        <v>0</v>
      </c>
      <c r="F37" s="35">
        <f>IF($O$2&lt;&gt;0.0001,'Cash Flow Forecast - Year 1'!G37*(1+'Cash Flow Forecast - Year 2'!$O$2),0)</f>
        <v>0</v>
      </c>
      <c r="G37" s="35">
        <f>IF($O$2&lt;&gt;0.0001,'Cash Flow Forecast - Year 1'!H37*(1+'Cash Flow Forecast - Year 2'!$O$2),0)</f>
        <v>0</v>
      </c>
      <c r="H37" s="35">
        <f>IF($O$2&lt;&gt;0.0001,'Cash Flow Forecast - Year 1'!I37*(1+'Cash Flow Forecast - Year 2'!$O$2),0)</f>
        <v>0</v>
      </c>
      <c r="I37" s="35">
        <f>IF($O$2&lt;&gt;0.0001,'Cash Flow Forecast - Year 1'!J37*(1+'Cash Flow Forecast - Year 2'!$O$2),0)</f>
        <v>0</v>
      </c>
      <c r="J37" s="35">
        <f>IF($O$2&lt;&gt;0.0001,'Cash Flow Forecast - Year 1'!K37*(1+'Cash Flow Forecast - Year 2'!$O$2),0)</f>
        <v>0</v>
      </c>
      <c r="K37" s="35">
        <f>IF($O$2&lt;&gt;0.0001,'Cash Flow Forecast - Year 1'!L37*(1+'Cash Flow Forecast - Year 2'!$O$2),0)</f>
        <v>0</v>
      </c>
      <c r="L37" s="35">
        <f>IF($O$2&lt;&gt;0.0001,'Cash Flow Forecast - Year 1'!M37*(1+'Cash Flow Forecast - Year 2'!$O$2),0)</f>
        <v>0</v>
      </c>
      <c r="M37" s="35">
        <f>IF($O$2&lt;&gt;0.0001,'Cash Flow Forecast - Year 1'!N37*(1+'Cash Flow Forecast - Year 2'!$O$2),0)</f>
        <v>0</v>
      </c>
      <c r="N37" s="35">
        <f>IF($O$2&lt;&gt;0.0001,'Cash Flow Forecast - Year 1'!O37*(1+'Cash Flow Forecast - Year 2'!$O$2),0)</f>
        <v>0</v>
      </c>
      <c r="O37" s="35">
        <f>IF($O$2&lt;&gt;0.0001,'Cash Flow Forecast - Year 1'!P37*(1+'Cash Flow Forecast - Year 2'!$O$2),0)</f>
        <v>0</v>
      </c>
      <c r="P37" s="59">
        <f t="shared" si="5"/>
        <v>0</v>
      </c>
      <c r="Q37" s="255">
        <f t="shared" si="7"/>
        <v>0</v>
      </c>
    </row>
    <row r="38" spans="1:17" x14ac:dyDescent="0.25">
      <c r="A38" s="249"/>
      <c r="B38" s="151" t="str">
        <f>'Cash Flow Forecast - Year 1'!B38</f>
        <v>Utiltities (Included in Rent)</v>
      </c>
      <c r="C38" s="28"/>
      <c r="D38" s="35">
        <f>IF($O$2&lt;&gt;0.0001,'Cash Flow Forecast - Year 1'!E38*(1+'Cash Flow Forecast - Year 2'!$O$2),0)</f>
        <v>0</v>
      </c>
      <c r="E38" s="35">
        <f>IF($O$2&lt;&gt;0.0001,'Cash Flow Forecast - Year 1'!F38*(1+'Cash Flow Forecast - Year 2'!$O$2),0)</f>
        <v>0</v>
      </c>
      <c r="F38" s="35">
        <f>IF($O$2&lt;&gt;0.0001,'Cash Flow Forecast - Year 1'!G38*(1+'Cash Flow Forecast - Year 2'!$O$2),0)</f>
        <v>0</v>
      </c>
      <c r="G38" s="35">
        <f>IF($O$2&lt;&gt;0.0001,'Cash Flow Forecast - Year 1'!H38*(1+'Cash Flow Forecast - Year 2'!$O$2),0)</f>
        <v>0</v>
      </c>
      <c r="H38" s="35">
        <f>IF($O$2&lt;&gt;0.0001,'Cash Flow Forecast - Year 1'!I38*(1+'Cash Flow Forecast - Year 2'!$O$2),0)</f>
        <v>0</v>
      </c>
      <c r="I38" s="35">
        <f>IF($O$2&lt;&gt;0.0001,'Cash Flow Forecast - Year 1'!J38*(1+'Cash Flow Forecast - Year 2'!$O$2),0)</f>
        <v>0</v>
      </c>
      <c r="J38" s="35">
        <f>IF($O$2&lt;&gt;0.0001,'Cash Flow Forecast - Year 1'!K38*(1+'Cash Flow Forecast - Year 2'!$O$2),0)</f>
        <v>0</v>
      </c>
      <c r="K38" s="35">
        <f>IF($O$2&lt;&gt;0.0001,'Cash Flow Forecast - Year 1'!L38*(1+'Cash Flow Forecast - Year 2'!$O$2),0)</f>
        <v>0</v>
      </c>
      <c r="L38" s="35">
        <f>IF($O$2&lt;&gt;0.0001,'Cash Flow Forecast - Year 1'!M38*(1+'Cash Flow Forecast - Year 2'!$O$2),0)</f>
        <v>0</v>
      </c>
      <c r="M38" s="35">
        <f>IF($O$2&lt;&gt;0.0001,'Cash Flow Forecast - Year 1'!N38*(1+'Cash Flow Forecast - Year 2'!$O$2),0)</f>
        <v>0</v>
      </c>
      <c r="N38" s="35">
        <f>IF($O$2&lt;&gt;0.0001,'Cash Flow Forecast - Year 1'!O38*(1+'Cash Flow Forecast - Year 2'!$O$2),0)</f>
        <v>0</v>
      </c>
      <c r="O38" s="35">
        <f>IF($O$2&lt;&gt;0.0001,'Cash Flow Forecast - Year 1'!P38*(1+'Cash Flow Forecast - Year 2'!$O$2),0)</f>
        <v>0</v>
      </c>
      <c r="P38" s="59">
        <f t="shared" si="5"/>
        <v>0</v>
      </c>
      <c r="Q38" s="255">
        <f t="shared" si="7"/>
        <v>0</v>
      </c>
    </row>
    <row r="39" spans="1:17" x14ac:dyDescent="0.25">
      <c r="A39" s="249"/>
      <c r="B39" s="150" t="str">
        <f>'Cash Flow Forecast - Year 1'!B39</f>
        <v>Owner's drawings</v>
      </c>
      <c r="C39" s="28"/>
      <c r="D39" s="35">
        <v>0</v>
      </c>
      <c r="E39" s="35">
        <v>0</v>
      </c>
      <c r="F39" s="35">
        <v>0</v>
      </c>
      <c r="G39" s="35">
        <v>0</v>
      </c>
      <c r="H39" s="35">
        <v>0</v>
      </c>
      <c r="I39" s="35">
        <v>0</v>
      </c>
      <c r="J39" s="35">
        <v>0</v>
      </c>
      <c r="K39" s="35">
        <v>0</v>
      </c>
      <c r="L39" s="35">
        <v>0</v>
      </c>
      <c r="M39" s="35">
        <v>0</v>
      </c>
      <c r="N39" s="35">
        <v>0</v>
      </c>
      <c r="O39" s="35">
        <v>0</v>
      </c>
      <c r="P39" s="59">
        <f t="shared" si="5"/>
        <v>0</v>
      </c>
      <c r="Q39" s="255">
        <f t="shared" si="7"/>
        <v>0</v>
      </c>
    </row>
    <row r="40" spans="1:17" x14ac:dyDescent="0.25">
      <c r="A40" s="249"/>
      <c r="B40" s="150" t="str">
        <f>'Cash Flow Forecast - Year 1'!B40</f>
        <v>Loan repayments</v>
      </c>
      <c r="C40" s="32"/>
      <c r="D40" s="35">
        <f>Loan!$B$15+Loan!$G$15</f>
        <v>0</v>
      </c>
      <c r="E40" s="35">
        <f>Loan!$B$15+Loan!$G$15</f>
        <v>0</v>
      </c>
      <c r="F40" s="35">
        <f>Loan!$B$15+Loan!$G$15</f>
        <v>0</v>
      </c>
      <c r="G40" s="35">
        <f>Loan!$B$15+Loan!$G$15</f>
        <v>0</v>
      </c>
      <c r="H40" s="35">
        <f>Loan!$B$15+Loan!$G$15</f>
        <v>0</v>
      </c>
      <c r="I40" s="35">
        <f>Loan!$B$15+Loan!$G$15</f>
        <v>0</v>
      </c>
      <c r="J40" s="35">
        <f>Loan!$B$15+Loan!$G$15</f>
        <v>0</v>
      </c>
      <c r="K40" s="35">
        <f>Loan!$B$15+Loan!$G$15</f>
        <v>0</v>
      </c>
      <c r="L40" s="35">
        <f>Loan!$B$15+Loan!$G$15</f>
        <v>0</v>
      </c>
      <c r="M40" s="35">
        <f>Loan!$B$15+Loan!$G$15</f>
        <v>0</v>
      </c>
      <c r="N40" s="35">
        <f>Loan!$B$15+Loan!$G$15</f>
        <v>0</v>
      </c>
      <c r="O40" s="35">
        <f>Loan!$B$15+Loan!$G$15</f>
        <v>0</v>
      </c>
      <c r="P40" s="59">
        <f t="shared" si="5"/>
        <v>0</v>
      </c>
      <c r="Q40" s="255">
        <f t="shared" si="7"/>
        <v>0</v>
      </c>
    </row>
    <row r="41" spans="1:17" x14ac:dyDescent="0.25">
      <c r="A41" s="249"/>
      <c r="B41" s="150" t="str">
        <f>'Cash Flow Forecast - Year 1'!B41</f>
        <v>Tax payments</v>
      </c>
      <c r="C41" s="28"/>
      <c r="D41" s="35"/>
      <c r="E41" s="35"/>
      <c r="F41" s="35"/>
      <c r="G41" s="35"/>
      <c r="H41" s="35"/>
      <c r="I41" s="35"/>
      <c r="J41" s="35"/>
      <c r="K41" s="35"/>
      <c r="L41" s="35"/>
      <c r="M41" s="35"/>
      <c r="N41" s="35"/>
      <c r="O41" s="35"/>
      <c r="P41" s="59">
        <f t="shared" si="5"/>
        <v>0</v>
      </c>
      <c r="Q41" s="255">
        <f t="shared" si="7"/>
        <v>0</v>
      </c>
    </row>
    <row r="42" spans="1:17" x14ac:dyDescent="0.25">
      <c r="A42" s="249"/>
      <c r="B42" s="152" t="str">
        <f>'Cash Flow Forecast - Year 1'!B42</f>
        <v>Capital purchases</v>
      </c>
      <c r="C42" s="28"/>
      <c r="D42" s="26"/>
      <c r="E42" s="26"/>
      <c r="F42" s="26"/>
      <c r="G42" s="26"/>
      <c r="H42" s="26"/>
      <c r="I42" s="26"/>
      <c r="J42" s="26"/>
      <c r="K42" s="26"/>
      <c r="L42" s="26"/>
      <c r="M42" s="26"/>
      <c r="N42" s="26"/>
      <c r="O42" s="26"/>
      <c r="P42" s="59">
        <f t="shared" si="5"/>
        <v>0</v>
      </c>
      <c r="Q42" s="255">
        <f t="shared" si="7"/>
        <v>0</v>
      </c>
    </row>
    <row r="43" spans="1:17" ht="13" thickBot="1" x14ac:dyDescent="0.3">
      <c r="A43" s="247"/>
      <c r="B43" s="152" t="s">
        <v>8</v>
      </c>
      <c r="C43" s="28"/>
      <c r="D43" s="26"/>
      <c r="E43" s="26"/>
      <c r="F43" s="26"/>
      <c r="G43" s="26"/>
      <c r="H43" s="26"/>
      <c r="I43" s="26"/>
      <c r="J43" s="26"/>
      <c r="K43" s="26"/>
      <c r="L43" s="26"/>
      <c r="M43" s="26"/>
      <c r="N43" s="26"/>
      <c r="O43" s="26"/>
      <c r="P43" s="59">
        <f t="shared" si="5"/>
        <v>0</v>
      </c>
      <c r="Q43" s="255">
        <f t="shared" si="7"/>
        <v>0</v>
      </c>
    </row>
    <row r="44" spans="1:17" ht="13" thickBot="1" x14ac:dyDescent="0.3">
      <c r="A44" s="250"/>
      <c r="B44" s="34" t="s">
        <v>23</v>
      </c>
      <c r="C44" s="34"/>
      <c r="D44" s="30">
        <f t="shared" ref="D44:O44" si="13">SUM(D19:D43)</f>
        <v>17742.824000000001</v>
      </c>
      <c r="E44" s="30">
        <f t="shared" si="13"/>
        <v>22388.923999999999</v>
      </c>
      <c r="F44" s="30">
        <f t="shared" si="13"/>
        <v>26913.499</v>
      </c>
      <c r="G44" s="30">
        <f t="shared" si="13"/>
        <v>19805.298999999999</v>
      </c>
      <c r="H44" s="30">
        <f t="shared" si="13"/>
        <v>21937.874</v>
      </c>
      <c r="I44" s="30">
        <f t="shared" si="13"/>
        <v>15194.249</v>
      </c>
      <c r="J44" s="30">
        <f t="shared" si="13"/>
        <v>17742.824000000001</v>
      </c>
      <c r="K44" s="30">
        <f t="shared" si="13"/>
        <v>20065.874</v>
      </c>
      <c r="L44" s="30">
        <f t="shared" si="13"/>
        <v>17846.824000000001</v>
      </c>
      <c r="M44" s="30">
        <f t="shared" si="13"/>
        <v>13946.249</v>
      </c>
      <c r="N44" s="30">
        <f t="shared" si="13"/>
        <v>14258.249</v>
      </c>
      <c r="O44" s="31">
        <f t="shared" si="13"/>
        <v>16581.298999999999</v>
      </c>
      <c r="P44" s="162">
        <f>SUM(P19:P43)</f>
        <v>224423.98800000001</v>
      </c>
      <c r="Q44" s="257">
        <f>IF(P44&gt;0,P44/P$16,0)</f>
        <v>0.8800940705882353</v>
      </c>
    </row>
    <row r="45" spans="1:17" ht="13.5" thickTop="1" thickBot="1" x14ac:dyDescent="0.3">
      <c r="A45" s="247"/>
      <c r="B45" s="153"/>
      <c r="C45" s="68"/>
      <c r="D45" s="70"/>
      <c r="E45" s="70"/>
      <c r="F45" s="70"/>
      <c r="G45" s="70"/>
      <c r="H45" s="70"/>
      <c r="I45" s="70"/>
      <c r="J45" s="70"/>
      <c r="K45" s="70"/>
      <c r="L45" s="70"/>
      <c r="M45" s="70"/>
      <c r="N45" s="70"/>
      <c r="O45" s="159"/>
      <c r="P45" s="238"/>
    </row>
    <row r="46" spans="1:17" ht="13" thickBot="1" x14ac:dyDescent="0.3">
      <c r="A46" s="250"/>
      <c r="B46" s="34" t="s">
        <v>24</v>
      </c>
      <c r="C46" s="34"/>
      <c r="D46" s="30">
        <f t="shared" ref="D46:O46" si="14">D16-D44</f>
        <v>2657.1759999999995</v>
      </c>
      <c r="E46" s="30">
        <f t="shared" si="14"/>
        <v>8211.0760000000009</v>
      </c>
      <c r="F46" s="30">
        <f t="shared" si="14"/>
        <v>11336.501</v>
      </c>
      <c r="G46" s="30">
        <f t="shared" si="14"/>
        <v>-1955.2989999999991</v>
      </c>
      <c r="H46" s="30">
        <f t="shared" si="14"/>
        <v>3562.1260000000002</v>
      </c>
      <c r="I46" s="30">
        <f t="shared" si="14"/>
        <v>-2444.2489999999998</v>
      </c>
      <c r="J46" s="30">
        <f t="shared" si="14"/>
        <v>2657.1759999999995</v>
      </c>
      <c r="K46" s="30">
        <f t="shared" si="14"/>
        <v>5434.1260000000002</v>
      </c>
      <c r="L46" s="30">
        <f t="shared" si="14"/>
        <v>2553.1759999999995</v>
      </c>
      <c r="M46" s="30">
        <f t="shared" si="14"/>
        <v>-1196.2489999999998</v>
      </c>
      <c r="N46" s="30">
        <f t="shared" si="14"/>
        <v>-1508.2489999999998</v>
      </c>
      <c r="O46" s="160">
        <f t="shared" si="14"/>
        <v>1268.7010000000009</v>
      </c>
      <c r="P46" s="239"/>
    </row>
    <row r="47" spans="1:17" ht="13" thickBot="1" x14ac:dyDescent="0.3">
      <c r="A47" s="247"/>
      <c r="B47" s="153"/>
      <c r="C47" s="71"/>
      <c r="D47" s="73"/>
      <c r="E47" s="73"/>
      <c r="F47" s="73"/>
      <c r="G47" s="73"/>
      <c r="H47" s="73"/>
      <c r="I47" s="73"/>
      <c r="J47" s="73"/>
      <c r="K47" s="73"/>
      <c r="L47" s="73"/>
      <c r="M47" s="73"/>
      <c r="N47" s="73"/>
      <c r="O47" s="161"/>
      <c r="P47" s="240"/>
    </row>
    <row r="48" spans="1:17" ht="13" thickBot="1" x14ac:dyDescent="0.3">
      <c r="A48" s="250"/>
      <c r="B48" s="34" t="s">
        <v>25</v>
      </c>
      <c r="C48" s="34"/>
      <c r="D48" s="30">
        <f>'Cash Flow Forecast - Year 1'!P50</f>
        <v>32017.800000000017</v>
      </c>
      <c r="E48" s="30">
        <f t="shared" ref="E48:O48" si="15">D50</f>
        <v>34674.976000000017</v>
      </c>
      <c r="F48" s="30">
        <f t="shared" si="15"/>
        <v>42886.052000000018</v>
      </c>
      <c r="G48" s="30">
        <f t="shared" si="15"/>
        <v>54222.553000000014</v>
      </c>
      <c r="H48" s="30">
        <f t="shared" si="15"/>
        <v>52267.254000000015</v>
      </c>
      <c r="I48" s="30">
        <f t="shared" si="15"/>
        <v>55829.380000000019</v>
      </c>
      <c r="J48" s="30">
        <f t="shared" si="15"/>
        <v>53385.131000000023</v>
      </c>
      <c r="K48" s="30">
        <f t="shared" si="15"/>
        <v>56042.307000000023</v>
      </c>
      <c r="L48" s="30">
        <f t="shared" si="15"/>
        <v>61476.433000000019</v>
      </c>
      <c r="M48" s="30">
        <f t="shared" si="15"/>
        <v>64029.609000000019</v>
      </c>
      <c r="N48" s="30">
        <f t="shared" si="15"/>
        <v>62833.360000000015</v>
      </c>
      <c r="O48" s="160">
        <f t="shared" si="15"/>
        <v>61325.111000000019</v>
      </c>
      <c r="P48" s="239"/>
    </row>
    <row r="49" spans="1:16" ht="13" thickBot="1" x14ac:dyDescent="0.3">
      <c r="A49" s="247"/>
      <c r="B49" s="153"/>
      <c r="C49" s="71"/>
      <c r="D49" s="73"/>
      <c r="E49" s="73"/>
      <c r="F49" s="73"/>
      <c r="G49" s="73"/>
      <c r="H49" s="73"/>
      <c r="I49" s="73"/>
      <c r="J49" s="73"/>
      <c r="K49" s="73"/>
      <c r="L49" s="73"/>
      <c r="M49" s="73"/>
      <c r="N49" s="73"/>
      <c r="O49" s="161"/>
      <c r="P49" s="240"/>
    </row>
    <row r="50" spans="1:16" ht="13" thickBot="1" x14ac:dyDescent="0.3">
      <c r="A50" s="241"/>
      <c r="B50" s="259" t="s">
        <v>26</v>
      </c>
      <c r="C50" s="259"/>
      <c r="D50" s="260">
        <f t="shared" ref="D50:O50" si="16">D46+D48</f>
        <v>34674.976000000017</v>
      </c>
      <c r="E50" s="260">
        <f t="shared" si="16"/>
        <v>42886.052000000018</v>
      </c>
      <c r="F50" s="260">
        <f t="shared" si="16"/>
        <v>54222.553000000014</v>
      </c>
      <c r="G50" s="260">
        <f t="shared" si="16"/>
        <v>52267.254000000015</v>
      </c>
      <c r="H50" s="260">
        <f t="shared" si="16"/>
        <v>55829.380000000019</v>
      </c>
      <c r="I50" s="260">
        <f t="shared" si="16"/>
        <v>53385.131000000023</v>
      </c>
      <c r="J50" s="260">
        <f t="shared" si="16"/>
        <v>56042.307000000023</v>
      </c>
      <c r="K50" s="260">
        <f t="shared" si="16"/>
        <v>61476.433000000019</v>
      </c>
      <c r="L50" s="260">
        <f t="shared" si="16"/>
        <v>64029.609000000019</v>
      </c>
      <c r="M50" s="260">
        <f t="shared" si="16"/>
        <v>62833.360000000015</v>
      </c>
      <c r="N50" s="260">
        <f t="shared" si="16"/>
        <v>61325.111000000019</v>
      </c>
      <c r="O50" s="261">
        <f t="shared" si="16"/>
        <v>62593.81200000002</v>
      </c>
      <c r="P50" s="239"/>
    </row>
    <row r="51" spans="1:16" ht="13" thickTop="1" x14ac:dyDescent="0.25">
      <c r="B51" s="2"/>
      <c r="C51" s="2"/>
      <c r="D51" s="2"/>
      <c r="E51" s="2"/>
      <c r="F51" s="2"/>
      <c r="G51" s="2"/>
      <c r="H51" s="2"/>
      <c r="I51" s="2"/>
      <c r="J51" s="2"/>
      <c r="K51" s="2"/>
      <c r="L51" s="2"/>
      <c r="M51" s="2"/>
      <c r="N51" s="2"/>
      <c r="O51" s="2"/>
      <c r="P51" s="2"/>
    </row>
    <row r="52" spans="1:16" x14ac:dyDescent="0.25">
      <c r="B52" s="337"/>
      <c r="C52" s="337"/>
      <c r="D52" s="338"/>
      <c r="E52" s="338"/>
      <c r="F52" s="338"/>
      <c r="G52" s="338"/>
      <c r="H52" s="338"/>
      <c r="I52" s="338"/>
      <c r="J52" s="338"/>
      <c r="K52" s="338"/>
      <c r="L52" s="338"/>
      <c r="M52" s="338"/>
      <c r="N52" s="338"/>
      <c r="O52" s="338"/>
      <c r="P52" s="338"/>
    </row>
  </sheetData>
  <sheetProtection password="83EF" sheet="1" objects="1" scenarios="1"/>
  <mergeCells count="25">
    <mergeCell ref="B8:C8"/>
    <mergeCell ref="C4:D4"/>
    <mergeCell ref="A2:J3"/>
    <mergeCell ref="M2:M3"/>
    <mergeCell ref="P2:P3"/>
    <mergeCell ref="K2:K3"/>
    <mergeCell ref="L2:L3"/>
    <mergeCell ref="N2:N3"/>
    <mergeCell ref="O2:O3"/>
    <mergeCell ref="A10:A12"/>
    <mergeCell ref="A19:A21"/>
    <mergeCell ref="O6:O7"/>
    <mergeCell ref="P6:P7"/>
    <mergeCell ref="B52:P52"/>
    <mergeCell ref="I6:I7"/>
    <mergeCell ref="J6:J7"/>
    <mergeCell ref="K6:K7"/>
    <mergeCell ref="L6:L7"/>
    <mergeCell ref="M6:M7"/>
    <mergeCell ref="N6:N7"/>
    <mergeCell ref="D6:D7"/>
    <mergeCell ref="E6:E7"/>
    <mergeCell ref="F6:F7"/>
    <mergeCell ref="G6:G7"/>
    <mergeCell ref="H6:H7"/>
  </mergeCells>
  <conditionalFormatting sqref="D40:O40">
    <cfRule type="cellIs" dxfId="7" priority="2" operator="equal">
      <formula>0</formula>
    </cfRule>
  </conditionalFormatting>
  <conditionalFormatting sqref="P8">
    <cfRule type="cellIs" dxfId="6" priority="1" operator="notEqual">
      <formula>1</formula>
    </cfRule>
  </conditionalFormatting>
  <printOptions horizontalCentered="1"/>
  <pageMargins left="0.23622047244094499" right="0.23622047244094499" top="0.74803149606299202" bottom="0.74803149606299202" header="0.23622047244094499" footer="0.511811023622047"/>
  <pageSetup scale="77" orientation="landscape" r:id="rId1"/>
  <headerFooter alignWithMargins="0"/>
  <colBreaks count="1" manualBreakCount="1">
    <brk id="13"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499984740745262"/>
    <pageSetUpPr fitToPage="1"/>
  </sheetPr>
  <dimension ref="A1:Q52"/>
  <sheetViews>
    <sheetView showGridLines="0" zoomScaleNormal="100" workbookViewId="0">
      <pane ySplit="4" topLeftCell="A5" activePane="bottomLeft" state="frozen"/>
      <selection pane="bottomLeft" activeCell="E35" sqref="E35"/>
    </sheetView>
  </sheetViews>
  <sheetFormatPr defaultColWidth="9.08984375" defaultRowHeight="12.5" x14ac:dyDescent="0.25"/>
  <cols>
    <col min="1" max="1" width="5.36328125" customWidth="1"/>
    <col min="2" max="2" width="30.7265625" style="102" customWidth="1"/>
    <col min="3" max="3" width="5.7265625" style="102" customWidth="1"/>
    <col min="4" max="14" width="9.7265625" style="102" customWidth="1"/>
    <col min="15" max="15" width="9.26953125" style="102" bestFit="1" customWidth="1"/>
    <col min="16" max="16" width="9.7265625" style="102" bestFit="1" customWidth="1"/>
    <col min="17" max="17" width="9.26953125" style="48" bestFit="1" customWidth="1"/>
    <col min="18" max="16384" width="9.08984375" style="48"/>
  </cols>
  <sheetData>
    <row r="1" spans="1:17" ht="1.5" customHeight="1" thickBot="1" x14ac:dyDescent="0.3">
      <c r="B1" s="48"/>
      <c r="C1" s="48"/>
      <c r="D1" s="48"/>
      <c r="E1" s="48"/>
      <c r="F1" s="48"/>
      <c r="G1" s="48"/>
      <c r="H1" s="48"/>
      <c r="I1" s="48"/>
      <c r="J1" s="48"/>
      <c r="K1" s="48"/>
      <c r="L1" s="48"/>
      <c r="M1" s="48"/>
      <c r="N1" s="48"/>
      <c r="O1" s="48"/>
      <c r="P1" s="48"/>
    </row>
    <row r="2" spans="1:17" x14ac:dyDescent="0.25">
      <c r="A2" s="360" t="s">
        <v>113</v>
      </c>
      <c r="B2" s="361"/>
      <c r="C2" s="361"/>
      <c r="D2" s="361"/>
      <c r="E2" s="361"/>
      <c r="F2" s="361"/>
      <c r="G2" s="361"/>
      <c r="H2" s="361"/>
      <c r="I2" s="361"/>
      <c r="J2" s="361"/>
      <c r="K2" s="368" t="s">
        <v>40</v>
      </c>
      <c r="L2" s="369">
        <v>0.05</v>
      </c>
      <c r="M2" s="345"/>
      <c r="N2" s="368" t="s">
        <v>51</v>
      </c>
      <c r="O2" s="369">
        <v>0.08</v>
      </c>
      <c r="P2" s="346"/>
    </row>
    <row r="3" spans="1:17" ht="33" customHeight="1" x14ac:dyDescent="0.25">
      <c r="A3" s="362"/>
      <c r="B3" s="305"/>
      <c r="C3" s="305"/>
      <c r="D3" s="305"/>
      <c r="E3" s="305"/>
      <c r="F3" s="305"/>
      <c r="G3" s="305"/>
      <c r="H3" s="305"/>
      <c r="I3" s="305"/>
      <c r="J3" s="305"/>
      <c r="K3" s="350"/>
      <c r="L3" s="370"/>
      <c r="M3" s="347"/>
      <c r="N3" s="350"/>
      <c r="O3" s="370"/>
      <c r="P3" s="348"/>
    </row>
    <row r="4" spans="1:17" x14ac:dyDescent="0.25">
      <c r="A4" s="246"/>
      <c r="B4" s="225" t="str">
        <f>'Cash Flow Forecast - Year 1'!B4</f>
        <v>Client name</v>
      </c>
      <c r="C4" s="367">
        <f ca="1">'Cash Flow Forecast - Year 1'!D4</f>
        <v>44658.526145833333</v>
      </c>
      <c r="D4" s="367"/>
      <c r="E4" s="170"/>
      <c r="F4" s="170"/>
      <c r="G4" s="170"/>
      <c r="H4" s="170"/>
      <c r="I4" s="170"/>
      <c r="J4" s="170"/>
      <c r="K4" s="170"/>
      <c r="L4" s="170">
        <v>3</v>
      </c>
      <c r="M4" s="170"/>
      <c r="N4" s="170"/>
      <c r="O4" s="170"/>
      <c r="P4" s="228"/>
    </row>
    <row r="5" spans="1:17" x14ac:dyDescent="0.25">
      <c r="A5" s="247"/>
      <c r="B5" s="134"/>
      <c r="C5" s="134"/>
      <c r="D5" s="135"/>
      <c r="E5" s="135"/>
      <c r="F5" s="135"/>
      <c r="G5" s="135"/>
      <c r="H5" s="135"/>
      <c r="I5" s="135"/>
      <c r="J5" s="135"/>
      <c r="K5" s="135"/>
      <c r="L5" s="135"/>
      <c r="M5" s="135"/>
      <c r="N5" s="135"/>
      <c r="O5" s="135"/>
      <c r="P5" s="229"/>
    </row>
    <row r="6" spans="1:17" x14ac:dyDescent="0.25">
      <c r="A6" s="247"/>
      <c r="B6" s="134"/>
      <c r="C6" s="134"/>
      <c r="D6" s="365">
        <f>'Cash Flow Forecast - Year 2'!E6:E7+360</f>
        <v>45432</v>
      </c>
      <c r="E6" s="341">
        <f>D6+30</f>
        <v>45462</v>
      </c>
      <c r="F6" s="341">
        <f t="shared" ref="F6:O6" si="0">E6+30</f>
        <v>45492</v>
      </c>
      <c r="G6" s="341">
        <f t="shared" si="0"/>
        <v>45522</v>
      </c>
      <c r="H6" s="341">
        <f t="shared" si="0"/>
        <v>45552</v>
      </c>
      <c r="I6" s="341">
        <f t="shared" si="0"/>
        <v>45582</v>
      </c>
      <c r="J6" s="341">
        <f t="shared" si="0"/>
        <v>45612</v>
      </c>
      <c r="K6" s="341">
        <f t="shared" si="0"/>
        <v>45642</v>
      </c>
      <c r="L6" s="341">
        <f t="shared" si="0"/>
        <v>45672</v>
      </c>
      <c r="M6" s="341">
        <f t="shared" si="0"/>
        <v>45702</v>
      </c>
      <c r="N6" s="341">
        <f t="shared" si="0"/>
        <v>45732</v>
      </c>
      <c r="O6" s="341">
        <f t="shared" si="0"/>
        <v>45762</v>
      </c>
      <c r="P6" s="356" t="s">
        <v>3</v>
      </c>
    </row>
    <row r="7" spans="1:17" ht="13" thickBot="1" x14ac:dyDescent="0.3">
      <c r="A7" s="247"/>
      <c r="B7" s="136" t="s">
        <v>1</v>
      </c>
      <c r="C7" s="136"/>
      <c r="D7" s="366"/>
      <c r="E7" s="342"/>
      <c r="F7" s="342"/>
      <c r="G7" s="342"/>
      <c r="H7" s="342"/>
      <c r="I7" s="342"/>
      <c r="J7" s="342"/>
      <c r="K7" s="342"/>
      <c r="L7" s="342"/>
      <c r="M7" s="342"/>
      <c r="N7" s="342"/>
      <c r="O7" s="342"/>
      <c r="P7" s="357"/>
    </row>
    <row r="8" spans="1:17" s="75" customFormat="1" x14ac:dyDescent="0.25">
      <c r="A8" s="258"/>
      <c r="B8" s="358" t="s">
        <v>42</v>
      </c>
      <c r="C8" s="359"/>
      <c r="D8" s="65">
        <v>0.08</v>
      </c>
      <c r="E8" s="65">
        <v>0.12</v>
      </c>
      <c r="F8" s="65">
        <v>0.15</v>
      </c>
      <c r="G8" s="65">
        <v>7.0000000000000007E-2</v>
      </c>
      <c r="H8" s="65">
        <v>0.1</v>
      </c>
      <c r="I8" s="65">
        <v>0.05</v>
      </c>
      <c r="J8" s="65">
        <v>0.08</v>
      </c>
      <c r="K8" s="65">
        <v>0.1</v>
      </c>
      <c r="L8" s="65">
        <v>0.08</v>
      </c>
      <c r="M8" s="65">
        <v>0.05</v>
      </c>
      <c r="N8" s="65">
        <v>0.05</v>
      </c>
      <c r="O8" s="66">
        <v>7.0000000000000007E-2</v>
      </c>
      <c r="P8" s="230">
        <f>SUM(D8:O8)</f>
        <v>1</v>
      </c>
    </row>
    <row r="9" spans="1:17" ht="13" thickBot="1" x14ac:dyDescent="0.3">
      <c r="A9" s="271"/>
      <c r="B9" s="155" t="s">
        <v>4</v>
      </c>
      <c r="C9" s="137"/>
      <c r="D9" s="138"/>
      <c r="E9" s="138"/>
      <c r="F9" s="139"/>
      <c r="G9" s="139"/>
      <c r="H9" s="139"/>
      <c r="I9" s="139"/>
      <c r="J9" s="139"/>
      <c r="K9" s="139"/>
      <c r="L9" s="139"/>
      <c r="M9" s="139"/>
      <c r="N9" s="139"/>
      <c r="O9" s="139"/>
      <c r="P9" s="231" t="s">
        <v>5</v>
      </c>
    </row>
    <row r="10" spans="1:17" ht="13" thickTop="1" x14ac:dyDescent="0.25">
      <c r="A10" s="353" t="s">
        <v>111</v>
      </c>
      <c r="B10" s="149" t="str">
        <f>'Cash Flow Forecast - Year 1'!B10</f>
        <v>Product 1</v>
      </c>
      <c r="C10" s="149"/>
      <c r="D10" s="146">
        <f>$P10*D$8</f>
        <v>16065</v>
      </c>
      <c r="E10" s="146">
        <f t="shared" ref="E10:O12" si="1">$P10*E$8</f>
        <v>24097.5</v>
      </c>
      <c r="F10" s="146">
        <f t="shared" si="1"/>
        <v>30121.875</v>
      </c>
      <c r="G10" s="146">
        <f t="shared" si="1"/>
        <v>14056.875000000002</v>
      </c>
      <c r="H10" s="146">
        <f t="shared" si="1"/>
        <v>20081.25</v>
      </c>
      <c r="I10" s="146">
        <f t="shared" si="1"/>
        <v>10040.625</v>
      </c>
      <c r="J10" s="146">
        <f t="shared" si="1"/>
        <v>16065</v>
      </c>
      <c r="K10" s="146">
        <f t="shared" si="1"/>
        <v>20081.25</v>
      </c>
      <c r="L10" s="146">
        <f t="shared" si="1"/>
        <v>16065</v>
      </c>
      <c r="M10" s="146">
        <f t="shared" si="1"/>
        <v>10040.625</v>
      </c>
      <c r="N10" s="146">
        <f t="shared" si="1"/>
        <v>10040.625</v>
      </c>
      <c r="O10" s="146">
        <f t="shared" si="1"/>
        <v>14056.875000000002</v>
      </c>
      <c r="P10" s="59">
        <f>'Cash Flow Forecast - Year 2'!P10*(1+L$2)</f>
        <v>200812.5</v>
      </c>
      <c r="Q10" s="262">
        <f>IF(P10&gt;0,P10/P$16,0)</f>
        <v>0.75</v>
      </c>
    </row>
    <row r="11" spans="1:17" x14ac:dyDescent="0.25">
      <c r="A11" s="354"/>
      <c r="B11" s="149" t="str">
        <f>'Cash Flow Forecast - Year 1'!B11</f>
        <v>Product 2</v>
      </c>
      <c r="C11" s="149"/>
      <c r="D11" s="146">
        <f>$P11*D$8</f>
        <v>4926.6000000000004</v>
      </c>
      <c r="E11" s="146">
        <f t="shared" si="1"/>
        <v>7389.9</v>
      </c>
      <c r="F11" s="146">
        <f t="shared" si="1"/>
        <v>9237.375</v>
      </c>
      <c r="G11" s="146">
        <f t="shared" si="1"/>
        <v>4310.7750000000005</v>
      </c>
      <c r="H11" s="146">
        <f t="shared" si="1"/>
        <v>6158.25</v>
      </c>
      <c r="I11" s="146">
        <f t="shared" si="1"/>
        <v>3079.125</v>
      </c>
      <c r="J11" s="146">
        <f t="shared" si="1"/>
        <v>4926.6000000000004</v>
      </c>
      <c r="K11" s="146">
        <f t="shared" si="1"/>
        <v>6158.25</v>
      </c>
      <c r="L11" s="146">
        <f t="shared" si="1"/>
        <v>4926.6000000000004</v>
      </c>
      <c r="M11" s="146">
        <f t="shared" si="1"/>
        <v>3079.125</v>
      </c>
      <c r="N11" s="146">
        <f t="shared" si="1"/>
        <v>3079.125</v>
      </c>
      <c r="O11" s="146">
        <f t="shared" si="1"/>
        <v>4310.7750000000005</v>
      </c>
      <c r="P11" s="59">
        <f>'Cash Flow Forecast - Year 2'!P11*(1+L$2)</f>
        <v>61582.5</v>
      </c>
      <c r="Q11" s="255">
        <f t="shared" ref="Q11:Q15" si="2">IF(P11&gt;0,P11/P$16,0)</f>
        <v>0.23</v>
      </c>
    </row>
    <row r="12" spans="1:17" x14ac:dyDescent="0.25">
      <c r="A12" s="355"/>
      <c r="B12" s="149" t="str">
        <f>'Cash Flow Forecast - Year 1'!B12</f>
        <v xml:space="preserve">Product 3 </v>
      </c>
      <c r="C12" s="149"/>
      <c r="D12" s="146">
        <f>$P12*D$8</f>
        <v>428.40000000000003</v>
      </c>
      <c r="E12" s="146">
        <f t="shared" si="1"/>
        <v>642.6</v>
      </c>
      <c r="F12" s="146">
        <f t="shared" si="1"/>
        <v>803.25</v>
      </c>
      <c r="G12" s="146">
        <f t="shared" si="1"/>
        <v>374.85</v>
      </c>
      <c r="H12" s="146">
        <f t="shared" si="1"/>
        <v>535.5</v>
      </c>
      <c r="I12" s="146">
        <f t="shared" si="1"/>
        <v>267.75</v>
      </c>
      <c r="J12" s="146">
        <f t="shared" si="1"/>
        <v>428.40000000000003</v>
      </c>
      <c r="K12" s="146">
        <f t="shared" si="1"/>
        <v>535.5</v>
      </c>
      <c r="L12" s="146">
        <f t="shared" si="1"/>
        <v>428.40000000000003</v>
      </c>
      <c r="M12" s="146">
        <f t="shared" si="1"/>
        <v>267.75</v>
      </c>
      <c r="N12" s="146">
        <f t="shared" si="1"/>
        <v>267.75</v>
      </c>
      <c r="O12" s="146">
        <f t="shared" si="1"/>
        <v>374.85</v>
      </c>
      <c r="P12" s="59">
        <f>'Cash Flow Forecast - Year 2'!P12*(1+L$2)</f>
        <v>5355</v>
      </c>
      <c r="Q12" s="255">
        <f t="shared" si="2"/>
        <v>0.02</v>
      </c>
    </row>
    <row r="13" spans="1:17" x14ac:dyDescent="0.25">
      <c r="A13" s="272"/>
      <c r="B13" s="150" t="str">
        <f>'Cash Flow Forecast - Year 1'!B13</f>
        <v>New equity inflow</v>
      </c>
      <c r="C13" s="150"/>
      <c r="D13" s="140"/>
      <c r="E13" s="140"/>
      <c r="F13" s="140"/>
      <c r="G13" s="140"/>
      <c r="H13" s="140"/>
      <c r="I13" s="140"/>
      <c r="J13" s="140"/>
      <c r="K13" s="140"/>
      <c r="L13" s="140"/>
      <c r="M13" s="140"/>
      <c r="N13" s="140"/>
      <c r="O13" s="140"/>
      <c r="P13" s="59">
        <f>SUM(D13:O13)</f>
        <v>0</v>
      </c>
      <c r="Q13" s="255">
        <f t="shared" si="2"/>
        <v>0</v>
      </c>
    </row>
    <row r="14" spans="1:17" x14ac:dyDescent="0.25">
      <c r="A14" s="273"/>
      <c r="B14" s="150" t="str">
        <f>'Cash Flow Forecast - Year 1'!B14</f>
        <v>Loans received</v>
      </c>
      <c r="C14" s="150"/>
      <c r="D14" s="140"/>
      <c r="E14" s="140"/>
      <c r="F14" s="140"/>
      <c r="G14" s="140"/>
      <c r="H14" s="140"/>
      <c r="I14" s="140"/>
      <c r="J14" s="140"/>
      <c r="K14" s="140"/>
      <c r="L14" s="140"/>
      <c r="M14" s="140"/>
      <c r="N14" s="140"/>
      <c r="O14" s="140"/>
      <c r="P14" s="59">
        <f>SUM(D14:O14)</f>
        <v>0</v>
      </c>
      <c r="Q14" s="255">
        <f t="shared" si="2"/>
        <v>0</v>
      </c>
    </row>
    <row r="15" spans="1:17" ht="13" thickBot="1" x14ac:dyDescent="0.3">
      <c r="A15" s="272"/>
      <c r="B15" s="150" t="str">
        <f>'Cash Flow Forecast - Year 1'!B15</f>
        <v>Other</v>
      </c>
      <c r="C15" s="156"/>
      <c r="D15" s="140"/>
      <c r="E15" s="140"/>
      <c r="F15" s="140"/>
      <c r="G15" s="140"/>
      <c r="H15" s="140"/>
      <c r="I15" s="140"/>
      <c r="J15" s="140"/>
      <c r="K15" s="140"/>
      <c r="L15" s="140"/>
      <c r="M15" s="140"/>
      <c r="N15" s="140"/>
      <c r="O15" s="140"/>
      <c r="P15" s="59">
        <f>SUM(D15:O15)</f>
        <v>0</v>
      </c>
      <c r="Q15" s="255">
        <f t="shared" si="2"/>
        <v>0</v>
      </c>
    </row>
    <row r="16" spans="1:17" ht="13" thickBot="1" x14ac:dyDescent="0.3">
      <c r="A16" s="274"/>
      <c r="B16" s="34" t="str">
        <f>'Cash Flow Forecast - Year 1'!B16</f>
        <v>Total Receipts</v>
      </c>
      <c r="C16" s="34"/>
      <c r="D16" s="30">
        <f t="shared" ref="D16:O16" si="3">SUM(D10:D15)</f>
        <v>21420</v>
      </c>
      <c r="E16" s="30">
        <f t="shared" si="3"/>
        <v>32130</v>
      </c>
      <c r="F16" s="30">
        <f t="shared" si="3"/>
        <v>40162.5</v>
      </c>
      <c r="G16" s="30">
        <f t="shared" si="3"/>
        <v>18742.5</v>
      </c>
      <c r="H16" s="30">
        <f t="shared" si="3"/>
        <v>26775</v>
      </c>
      <c r="I16" s="30">
        <f t="shared" si="3"/>
        <v>13387.5</v>
      </c>
      <c r="J16" s="30">
        <f t="shared" si="3"/>
        <v>21420</v>
      </c>
      <c r="K16" s="30">
        <f t="shared" si="3"/>
        <v>26775</v>
      </c>
      <c r="L16" s="30">
        <f t="shared" si="3"/>
        <v>21420</v>
      </c>
      <c r="M16" s="30">
        <f t="shared" si="3"/>
        <v>13387.5</v>
      </c>
      <c r="N16" s="30">
        <f t="shared" si="3"/>
        <v>13387.5</v>
      </c>
      <c r="O16" s="30">
        <f t="shared" si="3"/>
        <v>18742.5</v>
      </c>
      <c r="P16" s="60">
        <f>SUM(P10:P15)</f>
        <v>267750</v>
      </c>
      <c r="Q16" s="256">
        <f>IF(P16&gt;0,P16/P$16,0)</f>
        <v>1</v>
      </c>
    </row>
    <row r="17" spans="1:17" x14ac:dyDescent="0.25">
      <c r="A17" s="247"/>
      <c r="B17" s="141"/>
      <c r="C17" s="141"/>
      <c r="D17" s="142"/>
      <c r="E17" s="142"/>
      <c r="F17" s="142"/>
      <c r="G17" s="142"/>
      <c r="H17" s="142"/>
      <c r="I17" s="142"/>
      <c r="J17" s="142"/>
      <c r="K17" s="142"/>
      <c r="L17" s="142"/>
      <c r="M17" s="142"/>
      <c r="N17" s="142"/>
      <c r="O17" s="142"/>
      <c r="P17" s="54"/>
      <c r="Q17" s="235"/>
    </row>
    <row r="18" spans="1:17" x14ac:dyDescent="0.25">
      <c r="A18" s="247"/>
      <c r="B18" s="154" t="s">
        <v>10</v>
      </c>
      <c r="C18" s="143"/>
      <c r="D18" s="58"/>
      <c r="E18" s="58"/>
      <c r="F18" s="58"/>
      <c r="G18" s="58"/>
      <c r="H18" s="58"/>
      <c r="I18" s="58"/>
      <c r="J18" s="58"/>
      <c r="K18" s="58"/>
      <c r="L18" s="58"/>
      <c r="M18" s="58"/>
      <c r="N18" s="58"/>
      <c r="O18" s="58"/>
      <c r="P18" s="58"/>
      <c r="Q18" s="236"/>
    </row>
    <row r="19" spans="1:17" x14ac:dyDescent="0.25">
      <c r="A19" s="353" t="s">
        <v>110</v>
      </c>
      <c r="B19" s="149" t="str">
        <f>'Cash Flow Forecast - Year 1'!B19</f>
        <v>Product 1</v>
      </c>
      <c r="C19" s="157">
        <f>'Cash Flow Forecast - Year 1'!C19</f>
        <v>0.5</v>
      </c>
      <c r="D19" s="146">
        <f>IF(AND(D$10&gt;0,$C19&gt;0),D$10*$C19,"")</f>
        <v>8032.5</v>
      </c>
      <c r="E19" s="146">
        <f t="shared" ref="E19:O19" si="4">IF(AND(E$10&gt;0,$C19&gt;0),E$10*$C19,"")</f>
        <v>12048.75</v>
      </c>
      <c r="F19" s="146">
        <f t="shared" si="4"/>
        <v>15060.9375</v>
      </c>
      <c r="G19" s="146">
        <f t="shared" si="4"/>
        <v>7028.4375000000009</v>
      </c>
      <c r="H19" s="146">
        <f t="shared" si="4"/>
        <v>10040.625</v>
      </c>
      <c r="I19" s="146">
        <f t="shared" si="4"/>
        <v>5020.3125</v>
      </c>
      <c r="J19" s="146">
        <f t="shared" si="4"/>
        <v>8032.5</v>
      </c>
      <c r="K19" s="146">
        <f t="shared" si="4"/>
        <v>10040.625</v>
      </c>
      <c r="L19" s="146">
        <f t="shared" si="4"/>
        <v>8032.5</v>
      </c>
      <c r="M19" s="146">
        <f t="shared" si="4"/>
        <v>5020.3125</v>
      </c>
      <c r="N19" s="146">
        <f t="shared" si="4"/>
        <v>5020.3125</v>
      </c>
      <c r="O19" s="146">
        <f t="shared" si="4"/>
        <v>7028.4375000000009</v>
      </c>
      <c r="P19" s="59">
        <f t="shared" ref="P19:P43" si="5">SUM(D19:O19)</f>
        <v>100406.25</v>
      </c>
      <c r="Q19" s="255">
        <f>IF(P19&gt;0,P19/P$16,0)</f>
        <v>0.375</v>
      </c>
    </row>
    <row r="20" spans="1:17" x14ac:dyDescent="0.25">
      <c r="A20" s="354"/>
      <c r="B20" s="149" t="str">
        <f>'Cash Flow Forecast - Year 1'!B20</f>
        <v>Product 2</v>
      </c>
      <c r="C20" s="157">
        <f>'Cash Flow Forecast - Year 1'!C20</f>
        <v>0.35</v>
      </c>
      <c r="D20" s="146">
        <f>IF(AND(D$11&gt;0,$C20&gt;0),D$11*$C20,"")</f>
        <v>1724.31</v>
      </c>
      <c r="E20" s="146">
        <f t="shared" ref="E20:O20" si="6">IF(AND(E$11&gt;0,$C20&gt;0),E$11*$C20,"")</f>
        <v>2586.4649999999997</v>
      </c>
      <c r="F20" s="146">
        <f t="shared" si="6"/>
        <v>3233.0812499999997</v>
      </c>
      <c r="G20" s="146">
        <f t="shared" si="6"/>
        <v>1508.77125</v>
      </c>
      <c r="H20" s="146">
        <f t="shared" si="6"/>
        <v>2155.3874999999998</v>
      </c>
      <c r="I20" s="146">
        <f t="shared" si="6"/>
        <v>1077.6937499999999</v>
      </c>
      <c r="J20" s="146">
        <f t="shared" si="6"/>
        <v>1724.31</v>
      </c>
      <c r="K20" s="146">
        <f t="shared" si="6"/>
        <v>2155.3874999999998</v>
      </c>
      <c r="L20" s="146">
        <f t="shared" si="6"/>
        <v>1724.31</v>
      </c>
      <c r="M20" s="146">
        <f t="shared" si="6"/>
        <v>1077.6937499999999</v>
      </c>
      <c r="N20" s="146">
        <f t="shared" si="6"/>
        <v>1077.6937499999999</v>
      </c>
      <c r="O20" s="146">
        <f t="shared" si="6"/>
        <v>1508.77125</v>
      </c>
      <c r="P20" s="59">
        <f t="shared" si="5"/>
        <v>21553.875</v>
      </c>
      <c r="Q20" s="255">
        <f t="shared" ref="Q20:Q43" si="7">IF(P20&gt;0,P20/P$16,0)</f>
        <v>8.0500000000000002E-2</v>
      </c>
    </row>
    <row r="21" spans="1:17" x14ac:dyDescent="0.25">
      <c r="A21" s="355"/>
      <c r="B21" s="149" t="str">
        <f>'Cash Flow Forecast - Year 1'!B21</f>
        <v xml:space="preserve">Product 3 </v>
      </c>
      <c r="C21" s="157">
        <f>'Cash Flow Forecast - Year 1'!C21</f>
        <v>0</v>
      </c>
      <c r="D21" s="146" t="str">
        <f>IF(AND(D$12&gt;0,$C21&gt;0),D$12*$C21,"")</f>
        <v/>
      </c>
      <c r="E21" s="146" t="str">
        <f t="shared" ref="E21:O21" si="8">IF(AND(E$12&gt;0,$C21&gt;0),E$12*$C21,"")</f>
        <v/>
      </c>
      <c r="F21" s="146" t="str">
        <f t="shared" si="8"/>
        <v/>
      </c>
      <c r="G21" s="146" t="str">
        <f t="shared" si="8"/>
        <v/>
      </c>
      <c r="H21" s="146" t="str">
        <f t="shared" si="8"/>
        <v/>
      </c>
      <c r="I21" s="146" t="str">
        <f t="shared" si="8"/>
        <v/>
      </c>
      <c r="J21" s="146" t="str">
        <f t="shared" si="8"/>
        <v/>
      </c>
      <c r="K21" s="146" t="str">
        <f t="shared" si="8"/>
        <v/>
      </c>
      <c r="L21" s="146" t="str">
        <f t="shared" si="8"/>
        <v/>
      </c>
      <c r="M21" s="146" t="str">
        <f t="shared" si="8"/>
        <v/>
      </c>
      <c r="N21" s="146" t="str">
        <f t="shared" si="8"/>
        <v/>
      </c>
      <c r="O21" s="146" t="str">
        <f t="shared" si="8"/>
        <v/>
      </c>
      <c r="P21" s="59">
        <f t="shared" ref="P21" si="9">SUM(D21:O21)</f>
        <v>0</v>
      </c>
      <c r="Q21" s="255">
        <f t="shared" ref="Q21" si="10">IF(P21&gt;0,P21/P$16,0)</f>
        <v>0</v>
      </c>
    </row>
    <row r="22" spans="1:17" x14ac:dyDescent="0.25">
      <c r="A22" s="272"/>
      <c r="B22" s="150" t="str">
        <f>'Cash Flow Forecast - Year 1'!B22</f>
        <v xml:space="preserve">Salaries and wages </v>
      </c>
      <c r="C22" s="158"/>
      <c r="D22" s="35">
        <f>IF($O$3&lt;&gt;0.0001,'Cash Flow Forecast - Year 2'!D22*(1+$O$2),0)</f>
        <v>1347.8400000000001</v>
      </c>
      <c r="E22" s="35">
        <f>IF($O$3&lt;&gt;0.0001,'Cash Flow Forecast - Year 2'!E22*(1+$O$2),0)</f>
        <v>1347.8400000000001</v>
      </c>
      <c r="F22" s="35">
        <f>IF($O$3&lt;&gt;0.0001,'Cash Flow Forecast - Year 2'!F22*(1+$O$2),0)</f>
        <v>1347.8400000000001</v>
      </c>
      <c r="G22" s="35">
        <f>IF($O$3&lt;&gt;0.0001,'Cash Flow Forecast - Year 2'!G22*(1+$O$2),0)</f>
        <v>1347.8400000000001</v>
      </c>
      <c r="H22" s="35">
        <f>IF($O$3&lt;&gt;0.0001,'Cash Flow Forecast - Year 2'!H22*(1+$O$2),0)</f>
        <v>1347.8400000000001</v>
      </c>
      <c r="I22" s="35">
        <f>IF($O$3&lt;&gt;0.0001,'Cash Flow Forecast - Year 2'!I22*(1+$O$2),0)</f>
        <v>1347.8400000000001</v>
      </c>
      <c r="J22" s="35">
        <f>IF($O$3&lt;&gt;0.0001,'Cash Flow Forecast - Year 2'!J22*(1+$O$2),0)</f>
        <v>1347.8400000000001</v>
      </c>
      <c r="K22" s="35">
        <f>IF($O$3&lt;&gt;0.0001,'Cash Flow Forecast - Year 2'!K22*(1+$O$2),0)</f>
        <v>1347.8400000000001</v>
      </c>
      <c r="L22" s="35">
        <f>IF($O$3&lt;&gt;0.0001,'Cash Flow Forecast - Year 2'!L22*(1+$O$2),0)</f>
        <v>1347.8400000000001</v>
      </c>
      <c r="M22" s="35">
        <f>IF($O$3&lt;&gt;0.0001,'Cash Flow Forecast - Year 2'!M22*(1+$O$2),0)</f>
        <v>1347.8400000000001</v>
      </c>
      <c r="N22" s="35">
        <f>IF($O$3&lt;&gt;0.0001,'Cash Flow Forecast - Year 2'!N22*(1+$O$2),0)</f>
        <v>1347.8400000000001</v>
      </c>
      <c r="O22" s="35">
        <f>IF($O$3&lt;&gt;0.0001,'Cash Flow Forecast - Year 2'!O22*(1+$O$2),0)</f>
        <v>1347.8400000000001</v>
      </c>
      <c r="P22" s="59">
        <f t="shared" si="5"/>
        <v>16174.080000000002</v>
      </c>
      <c r="Q22" s="255">
        <f t="shared" si="7"/>
        <v>6.0407394957983203E-2</v>
      </c>
    </row>
    <row r="23" spans="1:17" x14ac:dyDescent="0.25">
      <c r="A23" s="273"/>
      <c r="B23" s="150" t="str">
        <f>'Cash Flow Forecast - Year 1'!B23</f>
        <v>Workman's Comp.</v>
      </c>
      <c r="C23" s="158">
        <v>3.5000000000000003E-2</v>
      </c>
      <c r="D23" s="35">
        <f>D22*$C23</f>
        <v>47.174400000000013</v>
      </c>
      <c r="E23" s="35">
        <f t="shared" ref="E23:O23" si="11">E22*$C23</f>
        <v>47.174400000000013</v>
      </c>
      <c r="F23" s="35">
        <f t="shared" si="11"/>
        <v>47.174400000000013</v>
      </c>
      <c r="G23" s="35">
        <f t="shared" si="11"/>
        <v>47.174400000000013</v>
      </c>
      <c r="H23" s="35">
        <f t="shared" si="11"/>
        <v>47.174400000000013</v>
      </c>
      <c r="I23" s="35">
        <f t="shared" si="11"/>
        <v>47.174400000000013</v>
      </c>
      <c r="J23" s="35">
        <f t="shared" si="11"/>
        <v>47.174400000000013</v>
      </c>
      <c r="K23" s="35">
        <f t="shared" si="11"/>
        <v>47.174400000000013</v>
      </c>
      <c r="L23" s="35">
        <f t="shared" si="11"/>
        <v>47.174400000000013</v>
      </c>
      <c r="M23" s="35">
        <f t="shared" si="11"/>
        <v>47.174400000000013</v>
      </c>
      <c r="N23" s="35">
        <f t="shared" si="11"/>
        <v>47.174400000000013</v>
      </c>
      <c r="O23" s="35">
        <f t="shared" si="11"/>
        <v>47.174400000000013</v>
      </c>
      <c r="P23" s="59">
        <f t="shared" si="5"/>
        <v>566.09280000000001</v>
      </c>
      <c r="Q23" s="255">
        <f t="shared" si="7"/>
        <v>2.1142588235294117E-3</v>
      </c>
    </row>
    <row r="24" spans="1:17" x14ac:dyDescent="0.25">
      <c r="A24" s="273"/>
      <c r="B24" s="150" t="str">
        <f>'Cash Flow Forecast - Year 1'!B24</f>
        <v>Payroll taxes</v>
      </c>
      <c r="C24" s="158">
        <v>0.153</v>
      </c>
      <c r="D24" s="35">
        <f>IF(D22&gt;0,D22*$C24,0)</f>
        <v>206.21952000000002</v>
      </c>
      <c r="E24" s="35">
        <f t="shared" ref="E24:O24" si="12">IF(E22&gt;0,E22*$C24,0)</f>
        <v>206.21952000000002</v>
      </c>
      <c r="F24" s="35">
        <f t="shared" si="12"/>
        <v>206.21952000000002</v>
      </c>
      <c r="G24" s="35">
        <f t="shared" si="12"/>
        <v>206.21952000000002</v>
      </c>
      <c r="H24" s="35">
        <f t="shared" si="12"/>
        <v>206.21952000000002</v>
      </c>
      <c r="I24" s="35">
        <f t="shared" si="12"/>
        <v>206.21952000000002</v>
      </c>
      <c r="J24" s="35">
        <f t="shared" si="12"/>
        <v>206.21952000000002</v>
      </c>
      <c r="K24" s="35">
        <f t="shared" si="12"/>
        <v>206.21952000000002</v>
      </c>
      <c r="L24" s="35">
        <f t="shared" si="12"/>
        <v>206.21952000000002</v>
      </c>
      <c r="M24" s="35">
        <f t="shared" si="12"/>
        <v>206.21952000000002</v>
      </c>
      <c r="N24" s="35">
        <f t="shared" si="12"/>
        <v>206.21952000000002</v>
      </c>
      <c r="O24" s="35">
        <f t="shared" si="12"/>
        <v>206.21952000000002</v>
      </c>
      <c r="P24" s="59">
        <f t="shared" si="5"/>
        <v>2474.6342400000008</v>
      </c>
      <c r="Q24" s="255">
        <f t="shared" si="7"/>
        <v>9.2423314285714313E-3</v>
      </c>
    </row>
    <row r="25" spans="1:17" x14ac:dyDescent="0.25">
      <c r="A25" s="275"/>
      <c r="B25" s="151" t="str">
        <f>'Cash Flow Forecast - Year 1'!B25</f>
        <v>Advertising</v>
      </c>
      <c r="C25" s="158"/>
      <c r="D25" s="35">
        <f>IF($O$3&lt;&gt;0.0001,'Cash Flow Forecast - Year 2'!D25*(1+$O$2),0)</f>
        <v>1123.2</v>
      </c>
      <c r="E25" s="35">
        <f>IF($O$3&lt;&gt;0.0001,'Cash Flow Forecast - Year 2'!E25*(1+$O$2),0)</f>
        <v>1123.2</v>
      </c>
      <c r="F25" s="35">
        <f>IF($O$3&lt;&gt;0.0001,'Cash Flow Forecast - Year 2'!F25*(1+$O$2),0)</f>
        <v>2246.4</v>
      </c>
      <c r="G25" s="35">
        <f>IF($O$3&lt;&gt;0.0001,'Cash Flow Forecast - Year 2'!G25*(1+$O$2),0)</f>
        <v>2808</v>
      </c>
      <c r="H25" s="35">
        <f>IF($O$3&lt;&gt;0.0001,'Cash Flow Forecast - Year 2'!H25*(1+$O$2),0)</f>
        <v>2246.4</v>
      </c>
      <c r="I25" s="35">
        <f>IF($O$3&lt;&gt;0.0001,'Cash Flow Forecast - Year 2'!I25*(1+$O$2),0)</f>
        <v>1684.8000000000002</v>
      </c>
      <c r="J25" s="35">
        <f>IF($O$3&lt;&gt;0.0001,'Cash Flow Forecast - Year 2'!J25*(1+$O$2),0)</f>
        <v>1123.2</v>
      </c>
      <c r="K25" s="35">
        <f>IF($O$3&lt;&gt;0.0001,'Cash Flow Forecast - Year 2'!K25*(1+$O$2),0)</f>
        <v>1123.2</v>
      </c>
      <c r="L25" s="35">
        <f>IF($O$3&lt;&gt;0.0001,'Cash Flow Forecast - Year 2'!L25*(1+$O$2),0)</f>
        <v>1684.8000000000002</v>
      </c>
      <c r="M25" s="35">
        <f>IF($O$3&lt;&gt;0.0001,'Cash Flow Forecast - Year 2'!M25*(1+$O$2),0)</f>
        <v>1684.8000000000002</v>
      </c>
      <c r="N25" s="35">
        <f>IF($O$3&lt;&gt;0.0001,'Cash Flow Forecast - Year 2'!N25*(1+$O$2),0)</f>
        <v>1123.2</v>
      </c>
      <c r="O25" s="35">
        <f>IF($O$3&lt;&gt;0.0001,'Cash Flow Forecast - Year 2'!O25*(1+$O$2),0)</f>
        <v>1123.2</v>
      </c>
      <c r="P25" s="59">
        <f t="shared" si="5"/>
        <v>19094.400000000001</v>
      </c>
      <c r="Q25" s="255">
        <f t="shared" si="7"/>
        <v>7.1314285714285719E-2</v>
      </c>
    </row>
    <row r="26" spans="1:17" x14ac:dyDescent="0.25">
      <c r="A26" s="275"/>
      <c r="B26" s="151" t="str">
        <f>'Cash Flow Forecast - Year 1'!B26</f>
        <v>Accounting/Legal</v>
      </c>
      <c r="C26" s="158"/>
      <c r="D26" s="35">
        <f>IF($O$3&lt;&gt;0.0001,'Cash Flow Forecast - Year 2'!D26*(1+$O$2),0)</f>
        <v>0</v>
      </c>
      <c r="E26" s="35">
        <f>IF($O$3&lt;&gt;0.0001,'Cash Flow Forecast - Year 2'!E26*(1+$O$2),0)</f>
        <v>0</v>
      </c>
      <c r="F26" s="35">
        <f>IF($O$3&lt;&gt;0.0001,'Cash Flow Forecast - Year 2'!F26*(1+$O$2),0)</f>
        <v>0</v>
      </c>
      <c r="G26" s="35">
        <f>IF($O$3&lt;&gt;0.0001,'Cash Flow Forecast - Year 2'!G26*(1+$O$2),0)</f>
        <v>0</v>
      </c>
      <c r="H26" s="35">
        <f>IF($O$3&lt;&gt;0.0001,'Cash Flow Forecast - Year 2'!H26*(1+$O$2),0)</f>
        <v>0</v>
      </c>
      <c r="I26" s="35">
        <f>IF($O$3&lt;&gt;0.0001,'Cash Flow Forecast - Year 2'!I26*(1+$O$2),0)</f>
        <v>0</v>
      </c>
      <c r="J26" s="35">
        <f>IF($O$3&lt;&gt;0.0001,'Cash Flow Forecast - Year 2'!J26*(1+$O$2),0)</f>
        <v>0</v>
      </c>
      <c r="K26" s="35">
        <f>IF($O$3&lt;&gt;0.0001,'Cash Flow Forecast - Year 2'!K26*(1+$O$2),0)</f>
        <v>0</v>
      </c>
      <c r="L26" s="35">
        <f>IF($O$3&lt;&gt;0.0001,'Cash Flow Forecast - Year 2'!L26*(1+$O$2),0)</f>
        <v>0</v>
      </c>
      <c r="M26" s="35">
        <f>IF($O$3&lt;&gt;0.0001,'Cash Flow Forecast - Year 2'!M26*(1+$O$2),0)</f>
        <v>0</v>
      </c>
      <c r="N26" s="35">
        <f>IF($O$3&lt;&gt;0.0001,'Cash Flow Forecast - Year 2'!N26*(1+$O$2),0)</f>
        <v>0</v>
      </c>
      <c r="O26" s="35">
        <f>IF($O$3&lt;&gt;0.0001,'Cash Flow Forecast - Year 2'!O26*(1+$O$2),0)</f>
        <v>0</v>
      </c>
      <c r="P26" s="59">
        <f t="shared" si="5"/>
        <v>0</v>
      </c>
      <c r="Q26" s="255">
        <f t="shared" si="7"/>
        <v>0</v>
      </c>
    </row>
    <row r="27" spans="1:17" x14ac:dyDescent="0.25">
      <c r="A27" s="275"/>
      <c r="B27" s="151" t="str">
        <f>'Cash Flow Forecast - Year 1'!B27</f>
        <v>Insurance</v>
      </c>
      <c r="C27" s="158"/>
      <c r="D27" s="35">
        <f>IF($O$3&lt;&gt;0.0001,'Cash Flow Forecast - Year 2'!D27*(1+$O$2),0)</f>
        <v>0</v>
      </c>
      <c r="E27" s="35">
        <f>IF($O$3&lt;&gt;0.0001,'Cash Flow Forecast - Year 2'!E27*(1+$O$2),0)</f>
        <v>0</v>
      </c>
      <c r="F27" s="35">
        <f>IF($O$3&lt;&gt;0.0001,'Cash Flow Forecast - Year 2'!F27*(1+$O$2),0)</f>
        <v>0</v>
      </c>
      <c r="G27" s="35">
        <f>IF($O$3&lt;&gt;0.0001,'Cash Flow Forecast - Year 2'!G27*(1+$O$2),0)</f>
        <v>0</v>
      </c>
      <c r="H27" s="35">
        <f>IF($O$3&lt;&gt;0.0001,'Cash Flow Forecast - Year 2'!H27*(1+$O$2),0)</f>
        <v>0</v>
      </c>
      <c r="I27" s="35">
        <f>IF($O$3&lt;&gt;0.0001,'Cash Flow Forecast - Year 2'!I27*(1+$O$2),0)</f>
        <v>0</v>
      </c>
      <c r="J27" s="35">
        <f>IF($O$3&lt;&gt;0.0001,'Cash Flow Forecast - Year 2'!J27*(1+$O$2),0)</f>
        <v>0</v>
      </c>
      <c r="K27" s="35">
        <f>IF($O$3&lt;&gt;0.0001,'Cash Flow Forecast - Year 2'!K27*(1+$O$2),0)</f>
        <v>0</v>
      </c>
      <c r="L27" s="35">
        <f>IF($O$3&lt;&gt;0.0001,'Cash Flow Forecast - Year 2'!L27*(1+$O$2),0)</f>
        <v>0</v>
      </c>
      <c r="M27" s="35">
        <f>IF($O$3&lt;&gt;0.0001,'Cash Flow Forecast - Year 2'!M27*(1+$O$2),0)</f>
        <v>0</v>
      </c>
      <c r="N27" s="35">
        <f>IF($O$3&lt;&gt;0.0001,'Cash Flow Forecast - Year 2'!N27*(1+$O$2),0)</f>
        <v>0</v>
      </c>
      <c r="O27" s="35">
        <f>IF($O$3&lt;&gt;0.0001,'Cash Flow Forecast - Year 2'!O27*(1+$O$2),0)</f>
        <v>0</v>
      </c>
      <c r="P27" s="59">
        <f t="shared" si="5"/>
        <v>0</v>
      </c>
      <c r="Q27" s="255">
        <f t="shared" si="7"/>
        <v>0</v>
      </c>
    </row>
    <row r="28" spans="1:17" x14ac:dyDescent="0.25">
      <c r="A28" s="275"/>
      <c r="B28" s="151" t="str">
        <f>'Cash Flow Forecast - Year 1'!B28</f>
        <v>Marketing/Promotion</v>
      </c>
      <c r="C28" s="158"/>
      <c r="D28" s="35">
        <f>IF($O$3&lt;&gt;0.0001,'Cash Flow Forecast - Year 2'!D28*(1+$O$2),0)</f>
        <v>0</v>
      </c>
      <c r="E28" s="35">
        <f>IF($O$3&lt;&gt;0.0001,'Cash Flow Forecast - Year 2'!E28*(1+$O$2),0)</f>
        <v>0</v>
      </c>
      <c r="F28" s="35">
        <f>IF($O$3&lt;&gt;0.0001,'Cash Flow Forecast - Year 2'!F28*(1+$O$2),0)</f>
        <v>0</v>
      </c>
      <c r="G28" s="35">
        <f>IF($O$3&lt;&gt;0.0001,'Cash Flow Forecast - Year 2'!G28*(1+$O$2),0)</f>
        <v>0</v>
      </c>
      <c r="H28" s="35">
        <f>IF($O$3&lt;&gt;0.0001,'Cash Flow Forecast - Year 2'!H28*(1+$O$2),0)</f>
        <v>0</v>
      </c>
      <c r="I28" s="35">
        <f>IF($O$3&lt;&gt;0.0001,'Cash Flow Forecast - Year 2'!I28*(1+$O$2),0)</f>
        <v>0</v>
      </c>
      <c r="J28" s="35">
        <f>IF($O$3&lt;&gt;0.0001,'Cash Flow Forecast - Year 2'!J28*(1+$O$2),0)</f>
        <v>0</v>
      </c>
      <c r="K28" s="35">
        <f>IF($O$3&lt;&gt;0.0001,'Cash Flow Forecast - Year 2'!K28*(1+$O$2),0)</f>
        <v>0</v>
      </c>
      <c r="L28" s="35">
        <f>IF($O$3&lt;&gt;0.0001,'Cash Flow Forecast - Year 2'!L28*(1+$O$2),0)</f>
        <v>0</v>
      </c>
      <c r="M28" s="35">
        <f>IF($O$3&lt;&gt;0.0001,'Cash Flow Forecast - Year 2'!M28*(1+$O$2),0)</f>
        <v>0</v>
      </c>
      <c r="N28" s="35">
        <f>IF($O$3&lt;&gt;0.0001,'Cash Flow Forecast - Year 2'!N28*(1+$O$2),0)</f>
        <v>0</v>
      </c>
      <c r="O28" s="35">
        <f>IF($O$3&lt;&gt;0.0001,'Cash Flow Forecast - Year 2'!O28*(1+$O$2),0)</f>
        <v>0</v>
      </c>
      <c r="P28" s="59">
        <f t="shared" si="5"/>
        <v>0</v>
      </c>
      <c r="Q28" s="255">
        <f t="shared" si="7"/>
        <v>0</v>
      </c>
    </row>
    <row r="29" spans="1:17" x14ac:dyDescent="0.25">
      <c r="A29" s="275"/>
      <c r="B29" s="151" t="str">
        <f>'Cash Flow Forecast - Year 1'!B29</f>
        <v>Miscellaneous</v>
      </c>
      <c r="C29" s="158"/>
      <c r="D29" s="35">
        <f>IF($O$3&lt;&gt;0.0001,'Cash Flow Forecast - Year 2'!D29*(1+$O$2),0)</f>
        <v>0</v>
      </c>
      <c r="E29" s="35">
        <f>IF($O$3&lt;&gt;0.0001,'Cash Flow Forecast - Year 2'!E29*(1+$O$2),0)</f>
        <v>0</v>
      </c>
      <c r="F29" s="35">
        <f>IF($O$3&lt;&gt;0.0001,'Cash Flow Forecast - Year 2'!F29*(1+$O$2),0)</f>
        <v>0</v>
      </c>
      <c r="G29" s="35">
        <f>IF($O$3&lt;&gt;0.0001,'Cash Flow Forecast - Year 2'!G29*(1+$O$2),0)</f>
        <v>0</v>
      </c>
      <c r="H29" s="35">
        <f>IF($O$3&lt;&gt;0.0001,'Cash Flow Forecast - Year 2'!H29*(1+$O$2),0)</f>
        <v>0</v>
      </c>
      <c r="I29" s="35">
        <f>IF($O$3&lt;&gt;0.0001,'Cash Flow Forecast - Year 2'!I29*(1+$O$2),0)</f>
        <v>0</v>
      </c>
      <c r="J29" s="35">
        <f>IF($O$3&lt;&gt;0.0001,'Cash Flow Forecast - Year 2'!J29*(1+$O$2),0)</f>
        <v>0</v>
      </c>
      <c r="K29" s="35">
        <f>IF($O$3&lt;&gt;0.0001,'Cash Flow Forecast - Year 2'!K29*(1+$O$2),0)</f>
        <v>0</v>
      </c>
      <c r="L29" s="35">
        <f>IF($O$3&lt;&gt;0.0001,'Cash Flow Forecast - Year 2'!L29*(1+$O$2),0)</f>
        <v>0</v>
      </c>
      <c r="M29" s="35">
        <f>IF($O$3&lt;&gt;0.0001,'Cash Flow Forecast - Year 2'!M29*(1+$O$2),0)</f>
        <v>0</v>
      </c>
      <c r="N29" s="35">
        <f>IF($O$3&lt;&gt;0.0001,'Cash Flow Forecast - Year 2'!N29*(1+$O$2),0)</f>
        <v>0</v>
      </c>
      <c r="O29" s="35">
        <f>IF($O$3&lt;&gt;0.0001,'Cash Flow Forecast - Year 2'!O29*(1+$O$2),0)</f>
        <v>0</v>
      </c>
      <c r="P29" s="59">
        <f t="shared" si="5"/>
        <v>0</v>
      </c>
      <c r="Q29" s="255">
        <f t="shared" si="7"/>
        <v>0</v>
      </c>
    </row>
    <row r="30" spans="1:17" x14ac:dyDescent="0.25">
      <c r="A30" s="275"/>
      <c r="B30" s="151" t="str">
        <f>'Cash Flow Forecast - Year 1'!B30</f>
        <v>Postage</v>
      </c>
      <c r="C30" s="158"/>
      <c r="D30" s="35">
        <f>IF($O$3&lt;&gt;0.0001,'Cash Flow Forecast - Year 2'!D30*(1+$O$2),0)</f>
        <v>0</v>
      </c>
      <c r="E30" s="35">
        <f>IF($O$3&lt;&gt;0.0001,'Cash Flow Forecast - Year 2'!E30*(1+$O$2),0)</f>
        <v>0</v>
      </c>
      <c r="F30" s="35">
        <f>IF($O$3&lt;&gt;0.0001,'Cash Flow Forecast - Year 2'!F30*(1+$O$2),0)</f>
        <v>0</v>
      </c>
      <c r="G30" s="35">
        <f>IF($O$3&lt;&gt;0.0001,'Cash Flow Forecast - Year 2'!G30*(1+$O$2),0)</f>
        <v>0</v>
      </c>
      <c r="H30" s="35">
        <f>IF($O$3&lt;&gt;0.0001,'Cash Flow Forecast - Year 2'!H30*(1+$O$2),0)</f>
        <v>0</v>
      </c>
      <c r="I30" s="35">
        <f>IF($O$3&lt;&gt;0.0001,'Cash Flow Forecast - Year 2'!I30*(1+$O$2),0)</f>
        <v>0</v>
      </c>
      <c r="J30" s="35">
        <f>IF($O$3&lt;&gt;0.0001,'Cash Flow Forecast - Year 2'!J30*(1+$O$2),0)</f>
        <v>0</v>
      </c>
      <c r="K30" s="35">
        <f>IF($O$3&lt;&gt;0.0001,'Cash Flow Forecast - Year 2'!K30*(1+$O$2),0)</f>
        <v>0</v>
      </c>
      <c r="L30" s="35">
        <f>IF($O$3&lt;&gt;0.0001,'Cash Flow Forecast - Year 2'!L30*(1+$O$2),0)</f>
        <v>0</v>
      </c>
      <c r="M30" s="35">
        <f>IF($O$3&lt;&gt;0.0001,'Cash Flow Forecast - Year 2'!M30*(1+$O$2),0)</f>
        <v>0</v>
      </c>
      <c r="N30" s="35">
        <f>IF($O$3&lt;&gt;0.0001,'Cash Flow Forecast - Year 2'!N30*(1+$O$2),0)</f>
        <v>0</v>
      </c>
      <c r="O30" s="35">
        <f>IF($O$3&lt;&gt;0.0001,'Cash Flow Forecast - Year 2'!O30*(1+$O$2),0)</f>
        <v>0</v>
      </c>
      <c r="P30" s="59">
        <f t="shared" si="5"/>
        <v>0</v>
      </c>
      <c r="Q30" s="255">
        <f t="shared" si="7"/>
        <v>0</v>
      </c>
    </row>
    <row r="31" spans="1:17" x14ac:dyDescent="0.25">
      <c r="A31" s="275"/>
      <c r="B31" s="151" t="str">
        <f>'Cash Flow Forecast - Year 1'!B31</f>
        <v>Security System</v>
      </c>
      <c r="C31" s="158"/>
      <c r="D31" s="35">
        <f>IF($O$3&lt;&gt;0.0001,'Cash Flow Forecast - Year 2'!D31*(1+$O$2),0)</f>
        <v>0</v>
      </c>
      <c r="E31" s="35">
        <f>IF($O$3&lt;&gt;0.0001,'Cash Flow Forecast - Year 2'!E31*(1+$O$2),0)</f>
        <v>0</v>
      </c>
      <c r="F31" s="35">
        <f>IF($O$3&lt;&gt;0.0001,'Cash Flow Forecast - Year 2'!F31*(1+$O$2),0)</f>
        <v>0</v>
      </c>
      <c r="G31" s="35">
        <f>IF($O$3&lt;&gt;0.0001,'Cash Flow Forecast - Year 2'!G31*(1+$O$2),0)</f>
        <v>0</v>
      </c>
      <c r="H31" s="35">
        <f>IF($O$3&lt;&gt;0.0001,'Cash Flow Forecast - Year 2'!H31*(1+$O$2),0)</f>
        <v>0</v>
      </c>
      <c r="I31" s="35">
        <f>IF($O$3&lt;&gt;0.0001,'Cash Flow Forecast - Year 2'!I31*(1+$O$2),0)</f>
        <v>0</v>
      </c>
      <c r="J31" s="35">
        <f>IF($O$3&lt;&gt;0.0001,'Cash Flow Forecast - Year 2'!J31*(1+$O$2),0)</f>
        <v>0</v>
      </c>
      <c r="K31" s="35">
        <f>IF($O$3&lt;&gt;0.0001,'Cash Flow Forecast - Year 2'!K31*(1+$O$2),0)</f>
        <v>0</v>
      </c>
      <c r="L31" s="35">
        <f>IF($O$3&lt;&gt;0.0001,'Cash Flow Forecast - Year 2'!L31*(1+$O$2),0)</f>
        <v>0</v>
      </c>
      <c r="M31" s="35">
        <f>IF($O$3&lt;&gt;0.0001,'Cash Flow Forecast - Year 2'!M31*(1+$O$2),0)</f>
        <v>0</v>
      </c>
      <c r="N31" s="35">
        <f>IF($O$3&lt;&gt;0.0001,'Cash Flow Forecast - Year 2'!N31*(1+$O$2),0)</f>
        <v>0</v>
      </c>
      <c r="O31" s="35">
        <f>IF($O$3&lt;&gt;0.0001,'Cash Flow Forecast - Year 2'!O31*(1+$O$2),0)</f>
        <v>0</v>
      </c>
      <c r="P31" s="59">
        <f t="shared" si="5"/>
        <v>0</v>
      </c>
      <c r="Q31" s="255">
        <f t="shared" si="7"/>
        <v>0</v>
      </c>
    </row>
    <row r="32" spans="1:17" x14ac:dyDescent="0.25">
      <c r="A32" s="275"/>
      <c r="B32" s="151" t="str">
        <f>'Cash Flow Forecast - Year 1'!B32</f>
        <v>Rent + Triple Net</v>
      </c>
      <c r="C32" s="158"/>
      <c r="D32" s="35">
        <f>IF($O$3&lt;&gt;0.0001,'Cash Flow Forecast - Year 2'!D32*(1+$O$2),0)</f>
        <v>2808</v>
      </c>
      <c r="E32" s="35">
        <f>IF($O$3&lt;&gt;0.0001,'Cash Flow Forecast - Year 2'!E32*(1+$O$2),0)</f>
        <v>2808</v>
      </c>
      <c r="F32" s="35">
        <f>IF($O$3&lt;&gt;0.0001,'Cash Flow Forecast - Year 2'!F32*(1+$O$2),0)</f>
        <v>2808</v>
      </c>
      <c r="G32" s="35">
        <f>IF($O$3&lt;&gt;0.0001,'Cash Flow Forecast - Year 2'!G32*(1+$O$2),0)</f>
        <v>2808</v>
      </c>
      <c r="H32" s="35">
        <f>IF($O$3&lt;&gt;0.0001,'Cash Flow Forecast - Year 2'!H32*(1+$O$2),0)</f>
        <v>2808</v>
      </c>
      <c r="I32" s="35">
        <f>IF($O$3&lt;&gt;0.0001,'Cash Flow Forecast - Year 2'!I32*(1+$O$2),0)</f>
        <v>2808</v>
      </c>
      <c r="J32" s="35">
        <f>IF($O$3&lt;&gt;0.0001,'Cash Flow Forecast - Year 2'!J32*(1+$O$2),0)</f>
        <v>2808</v>
      </c>
      <c r="K32" s="35">
        <f>IF($O$3&lt;&gt;0.0001,'Cash Flow Forecast - Year 2'!K32*(1+$O$2),0)</f>
        <v>2808</v>
      </c>
      <c r="L32" s="35">
        <f>IF($O$3&lt;&gt;0.0001,'Cash Flow Forecast - Year 2'!L32*(1+$O$2),0)</f>
        <v>2808</v>
      </c>
      <c r="M32" s="35">
        <f>IF($O$3&lt;&gt;0.0001,'Cash Flow Forecast - Year 2'!M32*(1+$O$2),0)</f>
        <v>2808</v>
      </c>
      <c r="N32" s="35">
        <f>IF($O$3&lt;&gt;0.0001,'Cash Flow Forecast - Year 2'!N32*(1+$O$2),0)</f>
        <v>2808</v>
      </c>
      <c r="O32" s="35">
        <f>IF($O$3&lt;&gt;0.0001,'Cash Flow Forecast - Year 2'!O32*(1+$O$2),0)</f>
        <v>2808</v>
      </c>
      <c r="P32" s="59">
        <f t="shared" si="5"/>
        <v>33696</v>
      </c>
      <c r="Q32" s="255">
        <f t="shared" si="7"/>
        <v>0.12584873949579831</v>
      </c>
    </row>
    <row r="33" spans="1:17" x14ac:dyDescent="0.25">
      <c r="A33" s="275"/>
      <c r="B33" s="151" t="str">
        <f>'Cash Flow Forecast - Year 1'!B33</f>
        <v>Repairs and maintenance</v>
      </c>
      <c r="C33" s="158"/>
      <c r="D33" s="35">
        <f>IF($O$3&lt;&gt;0.0001,'Cash Flow Forecast - Year 2'!D33*(1+$O$2),0)</f>
        <v>0</v>
      </c>
      <c r="E33" s="35">
        <f>IF($O$3&lt;&gt;0.0001,'Cash Flow Forecast - Year 2'!E33*(1+$O$2),0)</f>
        <v>0</v>
      </c>
      <c r="F33" s="35">
        <f>IF($O$3&lt;&gt;0.0001,'Cash Flow Forecast - Year 2'!F33*(1+$O$2),0)</f>
        <v>0</v>
      </c>
      <c r="G33" s="35">
        <f>IF($O$3&lt;&gt;0.0001,'Cash Flow Forecast - Year 2'!G33*(1+$O$2),0)</f>
        <v>0</v>
      </c>
      <c r="H33" s="35">
        <f>IF($O$3&lt;&gt;0.0001,'Cash Flow Forecast - Year 2'!H33*(1+$O$2),0)</f>
        <v>0</v>
      </c>
      <c r="I33" s="35">
        <f>IF($O$3&lt;&gt;0.0001,'Cash Flow Forecast - Year 2'!I33*(1+$O$2),0)</f>
        <v>0</v>
      </c>
      <c r="J33" s="35">
        <f>IF($O$3&lt;&gt;0.0001,'Cash Flow Forecast - Year 2'!J33*(1+$O$2),0)</f>
        <v>0</v>
      </c>
      <c r="K33" s="35">
        <f>IF($O$3&lt;&gt;0.0001,'Cash Flow Forecast - Year 2'!K33*(1+$O$2),0)</f>
        <v>0</v>
      </c>
      <c r="L33" s="35">
        <f>IF($O$3&lt;&gt;0.0001,'Cash Flow Forecast - Year 2'!L33*(1+$O$2),0)</f>
        <v>0</v>
      </c>
      <c r="M33" s="35">
        <f>IF($O$3&lt;&gt;0.0001,'Cash Flow Forecast - Year 2'!M33*(1+$O$2),0)</f>
        <v>0</v>
      </c>
      <c r="N33" s="35">
        <f>IF($O$3&lt;&gt;0.0001,'Cash Flow Forecast - Year 2'!N33*(1+$O$2),0)</f>
        <v>0</v>
      </c>
      <c r="O33" s="35">
        <f>IF($O$3&lt;&gt;0.0001,'Cash Flow Forecast - Year 2'!O33*(1+$O$2),0)</f>
        <v>0</v>
      </c>
      <c r="P33" s="59">
        <f>SUM(D33:O33)</f>
        <v>0</v>
      </c>
      <c r="Q33" s="255">
        <f t="shared" si="7"/>
        <v>0</v>
      </c>
    </row>
    <row r="34" spans="1:17" x14ac:dyDescent="0.25">
      <c r="A34" s="275"/>
      <c r="B34" s="151" t="str">
        <f>'Cash Flow Forecast - Year 1'!B34</f>
        <v>Supplies</v>
      </c>
      <c r="C34" s="158"/>
      <c r="D34" s="35">
        <f>IF($O$3&lt;&gt;0.0001,'Cash Flow Forecast - Year 2'!D34*(1+$O$2),0)</f>
        <v>3594.2400000000002</v>
      </c>
      <c r="E34" s="35">
        <f>IF($O$3&lt;&gt;0.0001,'Cash Flow Forecast - Year 2'!E34*(1+$O$2),0)</f>
        <v>3594.2400000000002</v>
      </c>
      <c r="F34" s="35">
        <f>IF($O$3&lt;&gt;0.0001,'Cash Flow Forecast - Year 2'!F34*(1+$O$2),0)</f>
        <v>3594.2400000000002</v>
      </c>
      <c r="G34" s="35">
        <f>IF($O$3&lt;&gt;0.0001,'Cash Flow Forecast - Year 2'!G34*(1+$O$2),0)</f>
        <v>5391.3600000000006</v>
      </c>
      <c r="H34" s="35">
        <f>IF($O$3&lt;&gt;0.0001,'Cash Flow Forecast - Year 2'!H34*(1+$O$2),0)</f>
        <v>4492.8</v>
      </c>
      <c r="I34" s="35">
        <f>IF($O$3&lt;&gt;0.0001,'Cash Flow Forecast - Year 2'!I34*(1+$O$2),0)</f>
        <v>4043.5200000000004</v>
      </c>
      <c r="J34" s="35">
        <f>IF($O$3&lt;&gt;0.0001,'Cash Flow Forecast - Year 2'!J34*(1+$O$2),0)</f>
        <v>3594.2400000000002</v>
      </c>
      <c r="K34" s="35">
        <f>IF($O$3&lt;&gt;0.0001,'Cash Flow Forecast - Year 2'!K34*(1+$O$2),0)</f>
        <v>3594.2400000000002</v>
      </c>
      <c r="L34" s="35">
        <f>IF($O$3&lt;&gt;0.0001,'Cash Flow Forecast - Year 2'!L34*(1+$O$2),0)</f>
        <v>3144.9600000000005</v>
      </c>
      <c r="M34" s="35">
        <f>IF($O$3&lt;&gt;0.0001,'Cash Flow Forecast - Year 2'!M34*(1+$O$2),0)</f>
        <v>2695.6800000000003</v>
      </c>
      <c r="N34" s="35">
        <f>IF($O$3&lt;&gt;0.0001,'Cash Flow Forecast - Year 2'!N34*(1+$O$2),0)</f>
        <v>3594.2400000000002</v>
      </c>
      <c r="O34" s="35">
        <f>IF($O$3&lt;&gt;0.0001,'Cash Flow Forecast - Year 2'!O34*(1+$O$2),0)</f>
        <v>3594.2400000000002</v>
      </c>
      <c r="P34" s="59">
        <f t="shared" si="5"/>
        <v>44928</v>
      </c>
      <c r="Q34" s="255">
        <f t="shared" si="7"/>
        <v>0.16779831932773109</v>
      </c>
    </row>
    <row r="35" spans="1:17" x14ac:dyDescent="0.25">
      <c r="A35" s="275"/>
      <c r="B35" s="151" t="str">
        <f>'Cash Flow Forecast - Year 1'!B35</f>
        <v>Telephone/Internet</v>
      </c>
      <c r="C35" s="158"/>
      <c r="D35" s="35">
        <f>IF($O$3&lt;&gt;0.0001,'Cash Flow Forecast - Year 2'!D35*(1+$O$2),0)</f>
        <v>0</v>
      </c>
      <c r="E35" s="35">
        <f>IF($O$3&lt;&gt;0.0001,'Cash Flow Forecast - Year 2'!E35*(1+$O$2),0)</f>
        <v>0</v>
      </c>
      <c r="F35" s="35">
        <f>IF($O$3&lt;&gt;0.0001,'Cash Flow Forecast - Year 2'!F35*(1+$O$2),0)</f>
        <v>0</v>
      </c>
      <c r="G35" s="35">
        <f>IF($O$3&lt;&gt;0.0001,'Cash Flow Forecast - Year 2'!G35*(1+$O$2),0)</f>
        <v>0</v>
      </c>
      <c r="H35" s="35">
        <f>IF($O$3&lt;&gt;0.0001,'Cash Flow Forecast - Year 2'!H35*(1+$O$2),0)</f>
        <v>0</v>
      </c>
      <c r="I35" s="35">
        <f>IF($O$3&lt;&gt;0.0001,'Cash Flow Forecast - Year 2'!I35*(1+$O$2),0)</f>
        <v>0</v>
      </c>
      <c r="J35" s="35">
        <f>IF($O$3&lt;&gt;0.0001,'Cash Flow Forecast - Year 2'!J35*(1+$O$2),0)</f>
        <v>0</v>
      </c>
      <c r="K35" s="35">
        <f>IF($O$3&lt;&gt;0.0001,'Cash Flow Forecast - Year 2'!K35*(1+$O$2),0)</f>
        <v>0</v>
      </c>
      <c r="L35" s="35">
        <f>IF($O$3&lt;&gt;0.0001,'Cash Flow Forecast - Year 2'!L35*(1+$O$2),0)</f>
        <v>0</v>
      </c>
      <c r="M35" s="35">
        <f>IF($O$3&lt;&gt;0.0001,'Cash Flow Forecast - Year 2'!M35*(1+$O$2),0)</f>
        <v>0</v>
      </c>
      <c r="N35" s="35">
        <f>IF($O$3&lt;&gt;0.0001,'Cash Flow Forecast - Year 2'!N35*(1+$O$2),0)</f>
        <v>0</v>
      </c>
      <c r="O35" s="35">
        <f>IF($O$3&lt;&gt;0.0001,'Cash Flow Forecast - Year 2'!O35*(1+$O$2),0)</f>
        <v>0</v>
      </c>
      <c r="P35" s="59">
        <f t="shared" si="5"/>
        <v>0</v>
      </c>
      <c r="Q35" s="255">
        <f t="shared" si="7"/>
        <v>0</v>
      </c>
    </row>
    <row r="36" spans="1:17" x14ac:dyDescent="0.25">
      <c r="A36" s="275"/>
      <c r="B36" s="151" t="str">
        <f>'Cash Flow Forecast - Year 1'!B36</f>
        <v>Training and development</v>
      </c>
      <c r="C36" s="158"/>
      <c r="D36" s="35">
        <f>IF($O$3&lt;&gt;0.0001,'Cash Flow Forecast - Year 2'!D36*(1+$O$2),0)</f>
        <v>0</v>
      </c>
      <c r="E36" s="35">
        <f>IF($O$3&lt;&gt;0.0001,'Cash Flow Forecast - Year 2'!E36*(1+$O$2),0)</f>
        <v>0</v>
      </c>
      <c r="F36" s="35">
        <f>IF($O$3&lt;&gt;0.0001,'Cash Flow Forecast - Year 2'!F36*(1+$O$2),0)</f>
        <v>0</v>
      </c>
      <c r="G36" s="35">
        <f>IF($O$3&lt;&gt;0.0001,'Cash Flow Forecast - Year 2'!G36*(1+$O$2),0)</f>
        <v>0</v>
      </c>
      <c r="H36" s="35">
        <f>IF($O$3&lt;&gt;0.0001,'Cash Flow Forecast - Year 2'!H36*(1+$O$2),0)</f>
        <v>0</v>
      </c>
      <c r="I36" s="35">
        <f>IF($O$3&lt;&gt;0.0001,'Cash Flow Forecast - Year 2'!I36*(1+$O$2),0)</f>
        <v>0</v>
      </c>
      <c r="J36" s="35">
        <f>IF($O$3&lt;&gt;0.0001,'Cash Flow Forecast - Year 2'!J36*(1+$O$2),0)</f>
        <v>0</v>
      </c>
      <c r="K36" s="35">
        <f>IF($O$3&lt;&gt;0.0001,'Cash Flow Forecast - Year 2'!K36*(1+$O$2),0)</f>
        <v>0</v>
      </c>
      <c r="L36" s="35">
        <f>IF($O$3&lt;&gt;0.0001,'Cash Flow Forecast - Year 2'!L36*(1+$O$2),0)</f>
        <v>0</v>
      </c>
      <c r="M36" s="35">
        <f>IF($O$3&lt;&gt;0.0001,'Cash Flow Forecast - Year 2'!M36*(1+$O$2),0)</f>
        <v>0</v>
      </c>
      <c r="N36" s="35">
        <f>IF($O$3&lt;&gt;0.0001,'Cash Flow Forecast - Year 2'!N36*(1+$O$2),0)</f>
        <v>0</v>
      </c>
      <c r="O36" s="35">
        <f>IF($O$3&lt;&gt;0.0001,'Cash Flow Forecast - Year 2'!O36*(1+$O$2),0)</f>
        <v>0</v>
      </c>
      <c r="P36" s="59">
        <f t="shared" si="5"/>
        <v>0</v>
      </c>
      <c r="Q36" s="255">
        <f t="shared" si="7"/>
        <v>0</v>
      </c>
    </row>
    <row r="37" spans="1:17" x14ac:dyDescent="0.25">
      <c r="A37" s="275"/>
      <c r="B37" s="151" t="str">
        <f>'Cash Flow Forecast - Year 1'!B37</f>
        <v>Travel</v>
      </c>
      <c r="C37" s="158"/>
      <c r="D37" s="35">
        <f>IF($O$3&lt;&gt;0.0001,'Cash Flow Forecast - Year 2'!D37*(1+$O$2),0)</f>
        <v>0</v>
      </c>
      <c r="E37" s="35">
        <f>IF($O$3&lt;&gt;0.0001,'Cash Flow Forecast - Year 2'!E37*(1+$O$2),0)</f>
        <v>0</v>
      </c>
      <c r="F37" s="35">
        <f>IF($O$3&lt;&gt;0.0001,'Cash Flow Forecast - Year 2'!F37*(1+$O$2),0)</f>
        <v>0</v>
      </c>
      <c r="G37" s="35">
        <f>IF($O$3&lt;&gt;0.0001,'Cash Flow Forecast - Year 2'!G37*(1+$O$2),0)</f>
        <v>0</v>
      </c>
      <c r="H37" s="35">
        <f>IF($O$3&lt;&gt;0.0001,'Cash Flow Forecast - Year 2'!H37*(1+$O$2),0)</f>
        <v>0</v>
      </c>
      <c r="I37" s="35">
        <f>IF($O$3&lt;&gt;0.0001,'Cash Flow Forecast - Year 2'!I37*(1+$O$2),0)</f>
        <v>0</v>
      </c>
      <c r="J37" s="35">
        <f>IF($O$3&lt;&gt;0.0001,'Cash Flow Forecast - Year 2'!J37*(1+$O$2),0)</f>
        <v>0</v>
      </c>
      <c r="K37" s="35">
        <f>IF($O$3&lt;&gt;0.0001,'Cash Flow Forecast - Year 2'!K37*(1+$O$2),0)</f>
        <v>0</v>
      </c>
      <c r="L37" s="35">
        <f>IF($O$3&lt;&gt;0.0001,'Cash Flow Forecast - Year 2'!L37*(1+$O$2),0)</f>
        <v>0</v>
      </c>
      <c r="M37" s="35">
        <f>IF($O$3&lt;&gt;0.0001,'Cash Flow Forecast - Year 2'!M37*(1+$O$2),0)</f>
        <v>0</v>
      </c>
      <c r="N37" s="35">
        <f>IF($O$3&lt;&gt;0.0001,'Cash Flow Forecast - Year 2'!N37*(1+$O$2),0)</f>
        <v>0</v>
      </c>
      <c r="O37" s="35">
        <f>IF($O$3&lt;&gt;0.0001,'Cash Flow Forecast - Year 2'!O37*(1+$O$2),0)</f>
        <v>0</v>
      </c>
      <c r="P37" s="59">
        <f t="shared" si="5"/>
        <v>0</v>
      </c>
      <c r="Q37" s="255">
        <f t="shared" si="7"/>
        <v>0</v>
      </c>
    </row>
    <row r="38" spans="1:17" x14ac:dyDescent="0.25">
      <c r="A38" s="275"/>
      <c r="B38" s="151" t="str">
        <f>'Cash Flow Forecast - Year 1'!B38</f>
        <v>Utiltities (Included in Rent)</v>
      </c>
      <c r="C38" s="158"/>
      <c r="D38" s="35">
        <f>IF($O$3&lt;&gt;0.0001,'Cash Flow Forecast - Year 2'!D38*(1+$O$2),0)</f>
        <v>0</v>
      </c>
      <c r="E38" s="35">
        <f>IF($O$3&lt;&gt;0.0001,'Cash Flow Forecast - Year 2'!E38*(1+$O$2),0)</f>
        <v>0</v>
      </c>
      <c r="F38" s="35">
        <f>IF($O$3&lt;&gt;0.0001,'Cash Flow Forecast - Year 2'!F38*(1+$O$2),0)</f>
        <v>0</v>
      </c>
      <c r="G38" s="35">
        <f>IF($O$3&lt;&gt;0.0001,'Cash Flow Forecast - Year 2'!G38*(1+$O$2),0)</f>
        <v>0</v>
      </c>
      <c r="H38" s="35">
        <f>IF($O$3&lt;&gt;0.0001,'Cash Flow Forecast - Year 2'!H38*(1+$O$2),0)</f>
        <v>0</v>
      </c>
      <c r="I38" s="35">
        <f>IF($O$3&lt;&gt;0.0001,'Cash Flow Forecast - Year 2'!I38*(1+$O$2),0)</f>
        <v>0</v>
      </c>
      <c r="J38" s="35">
        <f>IF($O$3&lt;&gt;0.0001,'Cash Flow Forecast - Year 2'!J38*(1+$O$2),0)</f>
        <v>0</v>
      </c>
      <c r="K38" s="35">
        <f>IF($O$3&lt;&gt;0.0001,'Cash Flow Forecast - Year 2'!K38*(1+$O$2),0)</f>
        <v>0</v>
      </c>
      <c r="L38" s="35">
        <f>IF($O$3&lt;&gt;0.0001,'Cash Flow Forecast - Year 2'!L38*(1+$O$2),0)</f>
        <v>0</v>
      </c>
      <c r="M38" s="35">
        <f>IF($O$3&lt;&gt;0.0001,'Cash Flow Forecast - Year 2'!M38*(1+$O$2),0)</f>
        <v>0</v>
      </c>
      <c r="N38" s="35">
        <f>IF($O$3&lt;&gt;0.0001,'Cash Flow Forecast - Year 2'!N38*(1+$O$2),0)</f>
        <v>0</v>
      </c>
      <c r="O38" s="35">
        <f>IF($O$3&lt;&gt;0.0001,'Cash Flow Forecast - Year 2'!O38*(1+$O$2),0)</f>
        <v>0</v>
      </c>
      <c r="P38" s="59">
        <f t="shared" si="5"/>
        <v>0</v>
      </c>
      <c r="Q38" s="255">
        <f t="shared" si="7"/>
        <v>0</v>
      </c>
    </row>
    <row r="39" spans="1:17" x14ac:dyDescent="0.25">
      <c r="A39" s="273"/>
      <c r="B39" s="150" t="str">
        <f>'Cash Flow Forecast - Year 1'!B39</f>
        <v>Owner's drawings</v>
      </c>
      <c r="C39" s="158"/>
      <c r="D39" s="35">
        <f>IF($O$3&lt;&gt;0.0001,'Cash Flow Forecast - Year 2'!D39*(1+$O$2),0)</f>
        <v>0</v>
      </c>
      <c r="E39" s="35">
        <f>IF($O$3&lt;&gt;0.0001,'Cash Flow Forecast - Year 2'!E39*(1+$O$2),0)</f>
        <v>0</v>
      </c>
      <c r="F39" s="35">
        <f>IF($O$3&lt;&gt;0.0001,'Cash Flow Forecast - Year 2'!F39*(1+$O$2),0)</f>
        <v>0</v>
      </c>
      <c r="G39" s="35">
        <f>IF($O$3&lt;&gt;0.0001,'Cash Flow Forecast - Year 2'!G39*(1+$O$2),0)</f>
        <v>0</v>
      </c>
      <c r="H39" s="35">
        <f>IF($O$3&lt;&gt;0.0001,'Cash Flow Forecast - Year 2'!H39*(1+$O$2),0)</f>
        <v>0</v>
      </c>
      <c r="I39" s="35">
        <f>IF($O$3&lt;&gt;0.0001,'Cash Flow Forecast - Year 2'!I39*(1+$O$2),0)</f>
        <v>0</v>
      </c>
      <c r="J39" s="35">
        <f>IF($O$3&lt;&gt;0.0001,'Cash Flow Forecast - Year 2'!J39*(1+$O$2),0)</f>
        <v>0</v>
      </c>
      <c r="K39" s="35">
        <f>IF($O$3&lt;&gt;0.0001,'Cash Flow Forecast - Year 2'!K39*(1+$O$2),0)</f>
        <v>0</v>
      </c>
      <c r="L39" s="35">
        <f>IF($O$3&lt;&gt;0.0001,'Cash Flow Forecast - Year 2'!L39*(1+$O$2),0)</f>
        <v>0</v>
      </c>
      <c r="M39" s="35">
        <f>IF($O$3&lt;&gt;0.0001,'Cash Flow Forecast - Year 2'!M39*(1+$O$2),0)</f>
        <v>0</v>
      </c>
      <c r="N39" s="35">
        <f>IF($O$3&lt;&gt;0.0001,'Cash Flow Forecast - Year 2'!N39*(1+$O$2),0)</f>
        <v>0</v>
      </c>
      <c r="O39" s="35">
        <f>IF($O$3&lt;&gt;0.0001,'Cash Flow Forecast - Year 2'!O39*(1+$O$2),0)</f>
        <v>0</v>
      </c>
      <c r="P39" s="59">
        <f t="shared" si="5"/>
        <v>0</v>
      </c>
      <c r="Q39" s="255">
        <f t="shared" si="7"/>
        <v>0</v>
      </c>
    </row>
    <row r="40" spans="1:17" x14ac:dyDescent="0.25">
      <c r="A40" s="273"/>
      <c r="B40" s="150" t="str">
        <f>'Cash Flow Forecast - Year 1'!B40</f>
        <v>Loan repayments</v>
      </c>
      <c r="C40" s="158"/>
      <c r="D40" s="35">
        <f>Loan!$B$15+Loan!$G$15</f>
        <v>0</v>
      </c>
      <c r="E40" s="35">
        <f>Loan!$B$15+Loan!$G$15</f>
        <v>0</v>
      </c>
      <c r="F40" s="35">
        <f>Loan!$B$15+Loan!$G$15</f>
        <v>0</v>
      </c>
      <c r="G40" s="35">
        <f>Loan!$B$15+Loan!$G$15</f>
        <v>0</v>
      </c>
      <c r="H40" s="35">
        <f>Loan!$B$15+Loan!$G$15</f>
        <v>0</v>
      </c>
      <c r="I40" s="35">
        <f>Loan!$B$15+Loan!$G$15</f>
        <v>0</v>
      </c>
      <c r="J40" s="35">
        <f>Loan!$B$15+Loan!$G$15</f>
        <v>0</v>
      </c>
      <c r="K40" s="35">
        <f>Loan!$B$15+Loan!$G$15</f>
        <v>0</v>
      </c>
      <c r="L40" s="35">
        <f>Loan!$B$15+Loan!$G$15</f>
        <v>0</v>
      </c>
      <c r="M40" s="35">
        <f>Loan!$B$15+Loan!$G$15</f>
        <v>0</v>
      </c>
      <c r="N40" s="35">
        <f>Loan!$B$15+Loan!$G$15</f>
        <v>0</v>
      </c>
      <c r="O40" s="35">
        <f>Loan!$B$15+Loan!$G$15</f>
        <v>0</v>
      </c>
      <c r="P40" s="59">
        <f t="shared" si="5"/>
        <v>0</v>
      </c>
      <c r="Q40" s="255">
        <f t="shared" si="7"/>
        <v>0</v>
      </c>
    </row>
    <row r="41" spans="1:17" x14ac:dyDescent="0.25">
      <c r="A41" s="273"/>
      <c r="B41" s="150" t="str">
        <f>'Cash Flow Forecast - Year 1'!B41</f>
        <v>Tax payments</v>
      </c>
      <c r="C41" s="158"/>
      <c r="D41" s="35"/>
      <c r="E41" s="35"/>
      <c r="F41" s="35"/>
      <c r="G41" s="35"/>
      <c r="H41" s="35"/>
      <c r="I41" s="35"/>
      <c r="J41" s="35"/>
      <c r="K41" s="35"/>
      <c r="L41" s="35"/>
      <c r="M41" s="35"/>
      <c r="N41" s="35"/>
      <c r="O41" s="35"/>
      <c r="P41" s="59">
        <f t="shared" si="5"/>
        <v>0</v>
      </c>
      <c r="Q41" s="255">
        <f t="shared" si="7"/>
        <v>0</v>
      </c>
    </row>
    <row r="42" spans="1:17" x14ac:dyDescent="0.25">
      <c r="A42" s="276"/>
      <c r="B42" s="152" t="str">
        <f>'Cash Flow Forecast - Year 1'!B42</f>
        <v>Capital purchases</v>
      </c>
      <c r="C42" s="158"/>
      <c r="D42" s="140"/>
      <c r="E42" s="140"/>
      <c r="F42" s="140"/>
      <c r="G42" s="140"/>
      <c r="H42" s="140"/>
      <c r="I42" s="140"/>
      <c r="J42" s="140"/>
      <c r="K42" s="140"/>
      <c r="L42" s="140"/>
      <c r="M42" s="140"/>
      <c r="N42" s="140"/>
      <c r="O42" s="140"/>
      <c r="P42" s="59">
        <f t="shared" si="5"/>
        <v>0</v>
      </c>
      <c r="Q42" s="255">
        <f t="shared" si="7"/>
        <v>0</v>
      </c>
    </row>
    <row r="43" spans="1:17" ht="13" thickBot="1" x14ac:dyDescent="0.3">
      <c r="A43" s="277"/>
      <c r="B43" s="152" t="s">
        <v>8</v>
      </c>
      <c r="C43" s="158"/>
      <c r="D43" s="140"/>
      <c r="E43" s="140"/>
      <c r="F43" s="140"/>
      <c r="G43" s="140"/>
      <c r="H43" s="140"/>
      <c r="I43" s="140"/>
      <c r="J43" s="140"/>
      <c r="K43" s="140"/>
      <c r="L43" s="140"/>
      <c r="M43" s="140"/>
      <c r="N43" s="140"/>
      <c r="O43" s="140"/>
      <c r="P43" s="59">
        <f t="shared" si="5"/>
        <v>0</v>
      </c>
      <c r="Q43" s="255">
        <f t="shared" si="7"/>
        <v>0</v>
      </c>
    </row>
    <row r="44" spans="1:17" ht="13" thickBot="1" x14ac:dyDescent="0.3">
      <c r="A44" s="274"/>
      <c r="B44" s="34" t="s">
        <v>23</v>
      </c>
      <c r="C44" s="34"/>
      <c r="D44" s="30">
        <f t="shared" ref="D44:O44" si="13">SUM(D19:D43)</f>
        <v>18883.483920000002</v>
      </c>
      <c r="E44" s="30">
        <f t="shared" si="13"/>
        <v>23761.888920000001</v>
      </c>
      <c r="F44" s="30">
        <f t="shared" si="13"/>
        <v>28543.892670000001</v>
      </c>
      <c r="G44" s="30">
        <f t="shared" si="13"/>
        <v>21145.802670000005</v>
      </c>
      <c r="H44" s="30">
        <f t="shared" si="13"/>
        <v>23344.44642</v>
      </c>
      <c r="I44" s="30">
        <f t="shared" si="13"/>
        <v>16235.560170000001</v>
      </c>
      <c r="J44" s="30">
        <f t="shared" si="13"/>
        <v>18883.483920000002</v>
      </c>
      <c r="K44" s="30">
        <f t="shared" si="13"/>
        <v>21322.686420000002</v>
      </c>
      <c r="L44" s="30">
        <f t="shared" si="13"/>
        <v>18995.803919999998</v>
      </c>
      <c r="M44" s="30">
        <f t="shared" si="13"/>
        <v>14887.720170000001</v>
      </c>
      <c r="N44" s="30">
        <f t="shared" si="13"/>
        <v>15224.68017</v>
      </c>
      <c r="O44" s="31">
        <f t="shared" si="13"/>
        <v>17663.882670000003</v>
      </c>
      <c r="P44" s="162">
        <f>SUM(P19:P43)</f>
        <v>238893.33204000004</v>
      </c>
      <c r="Q44" s="257">
        <f>IF(P44&gt;0,P44/P$16,0)</f>
        <v>0.89222532974789925</v>
      </c>
    </row>
    <row r="45" spans="1:17" ht="13.5" thickTop="1" thickBot="1" x14ac:dyDescent="0.3">
      <c r="A45" s="247"/>
      <c r="B45" s="153"/>
      <c r="C45" s="68"/>
      <c r="D45" s="70"/>
      <c r="E45" s="70"/>
      <c r="F45" s="70"/>
      <c r="G45" s="70"/>
      <c r="H45" s="70"/>
      <c r="I45" s="70"/>
      <c r="J45" s="70"/>
      <c r="K45" s="70"/>
      <c r="L45" s="70"/>
      <c r="M45" s="70"/>
      <c r="N45" s="70"/>
      <c r="O45" s="263"/>
      <c r="P45" s="264"/>
    </row>
    <row r="46" spans="1:17" ht="13" thickBot="1" x14ac:dyDescent="0.3">
      <c r="A46" s="274"/>
      <c r="B46" s="34" t="s">
        <v>24</v>
      </c>
      <c r="C46" s="34"/>
      <c r="D46" s="30">
        <f t="shared" ref="D46:O46" si="14">D16-D44</f>
        <v>2536.5160799999976</v>
      </c>
      <c r="E46" s="30">
        <f t="shared" si="14"/>
        <v>8368.1110799999988</v>
      </c>
      <c r="F46" s="30">
        <f t="shared" si="14"/>
        <v>11618.607329999999</v>
      </c>
      <c r="G46" s="30">
        <f t="shared" si="14"/>
        <v>-2403.3026700000046</v>
      </c>
      <c r="H46" s="30">
        <f t="shared" si="14"/>
        <v>3430.5535799999998</v>
      </c>
      <c r="I46" s="30">
        <f t="shared" si="14"/>
        <v>-2848.0601700000007</v>
      </c>
      <c r="J46" s="30">
        <f t="shared" si="14"/>
        <v>2536.5160799999976</v>
      </c>
      <c r="K46" s="30">
        <f t="shared" si="14"/>
        <v>5452.3135799999982</v>
      </c>
      <c r="L46" s="30">
        <f t="shared" si="14"/>
        <v>2424.1960800000015</v>
      </c>
      <c r="M46" s="30">
        <f t="shared" si="14"/>
        <v>-1500.2201700000005</v>
      </c>
      <c r="N46" s="30">
        <f t="shared" si="14"/>
        <v>-1837.1801699999996</v>
      </c>
      <c r="O46" s="160">
        <f t="shared" si="14"/>
        <v>1078.6173299999973</v>
      </c>
      <c r="P46" s="265"/>
    </row>
    <row r="47" spans="1:17" ht="13" thickBot="1" x14ac:dyDescent="0.3">
      <c r="A47" s="247"/>
      <c r="B47" s="153"/>
      <c r="C47" s="153"/>
      <c r="D47" s="73"/>
      <c r="E47" s="73"/>
      <c r="F47" s="73"/>
      <c r="G47" s="73"/>
      <c r="H47" s="73"/>
      <c r="I47" s="73"/>
      <c r="J47" s="73"/>
      <c r="K47" s="73"/>
      <c r="L47" s="73"/>
      <c r="M47" s="73"/>
      <c r="N47" s="73"/>
      <c r="O47" s="161"/>
      <c r="P47" s="266"/>
    </row>
    <row r="48" spans="1:17" ht="13" thickBot="1" x14ac:dyDescent="0.3">
      <c r="A48" s="274"/>
      <c r="B48" s="34" t="s">
        <v>25</v>
      </c>
      <c r="C48" s="34"/>
      <c r="D48" s="30">
        <f>'Cash Flow Forecast - Year 1'!P50</f>
        <v>32017.800000000017</v>
      </c>
      <c r="E48" s="30">
        <f t="shared" ref="E48:O48" si="15">D50</f>
        <v>34554.316080000019</v>
      </c>
      <c r="F48" s="30">
        <f t="shared" si="15"/>
        <v>42922.427160000021</v>
      </c>
      <c r="G48" s="30">
        <f t="shared" si="15"/>
        <v>54541.03449000002</v>
      </c>
      <c r="H48" s="30">
        <f t="shared" si="15"/>
        <v>52137.731820000015</v>
      </c>
      <c r="I48" s="30">
        <f t="shared" si="15"/>
        <v>55568.285400000015</v>
      </c>
      <c r="J48" s="30">
        <f t="shared" si="15"/>
        <v>52720.225230000011</v>
      </c>
      <c r="K48" s="30">
        <f t="shared" si="15"/>
        <v>55256.741310000012</v>
      </c>
      <c r="L48" s="30">
        <f t="shared" si="15"/>
        <v>60709.054890000014</v>
      </c>
      <c r="M48" s="30">
        <f t="shared" si="15"/>
        <v>63133.250970000016</v>
      </c>
      <c r="N48" s="30">
        <f t="shared" si="15"/>
        <v>61633.030800000015</v>
      </c>
      <c r="O48" s="160">
        <f t="shared" si="15"/>
        <v>59795.850630000015</v>
      </c>
      <c r="P48" s="265"/>
    </row>
    <row r="49" spans="1:16" ht="13" thickBot="1" x14ac:dyDescent="0.3">
      <c r="A49" s="247"/>
      <c r="B49" s="153"/>
      <c r="C49" s="153"/>
      <c r="D49" s="73"/>
      <c r="E49" s="73"/>
      <c r="F49" s="73"/>
      <c r="G49" s="73"/>
      <c r="H49" s="73"/>
      <c r="I49" s="73"/>
      <c r="J49" s="73"/>
      <c r="K49" s="73"/>
      <c r="L49" s="73"/>
      <c r="M49" s="73"/>
      <c r="N49" s="73"/>
      <c r="O49" s="161"/>
      <c r="P49" s="266"/>
    </row>
    <row r="50" spans="1:16" ht="13" thickBot="1" x14ac:dyDescent="0.3">
      <c r="A50" s="278"/>
      <c r="B50" s="242" t="s">
        <v>26</v>
      </c>
      <c r="C50" s="242"/>
      <c r="D50" s="244">
        <f t="shared" ref="D50:O50" si="16">D46+D48</f>
        <v>34554.316080000019</v>
      </c>
      <c r="E50" s="244">
        <f t="shared" si="16"/>
        <v>42922.427160000021</v>
      </c>
      <c r="F50" s="244">
        <f t="shared" si="16"/>
        <v>54541.03449000002</v>
      </c>
      <c r="G50" s="244">
        <f t="shared" si="16"/>
        <v>52137.731820000015</v>
      </c>
      <c r="H50" s="244">
        <f t="shared" si="16"/>
        <v>55568.285400000015</v>
      </c>
      <c r="I50" s="244">
        <f t="shared" si="16"/>
        <v>52720.225230000011</v>
      </c>
      <c r="J50" s="244">
        <f t="shared" si="16"/>
        <v>55256.741310000012</v>
      </c>
      <c r="K50" s="267">
        <f t="shared" si="16"/>
        <v>60709.054890000014</v>
      </c>
      <c r="L50" s="267">
        <f t="shared" si="16"/>
        <v>63133.250970000016</v>
      </c>
      <c r="M50" s="267">
        <f t="shared" si="16"/>
        <v>61633.030800000015</v>
      </c>
      <c r="N50" s="267">
        <f t="shared" si="16"/>
        <v>59795.850630000015</v>
      </c>
      <c r="O50" s="268">
        <f t="shared" si="16"/>
        <v>60874.467960000009</v>
      </c>
      <c r="P50" s="265"/>
    </row>
    <row r="51" spans="1:16" ht="13" thickTop="1" x14ac:dyDescent="0.25">
      <c r="A51" s="269"/>
      <c r="B51" s="270"/>
      <c r="C51" s="270"/>
      <c r="D51" s="270"/>
      <c r="E51" s="270"/>
      <c r="F51" s="270"/>
      <c r="G51" s="270"/>
      <c r="H51" s="270"/>
      <c r="I51" s="270"/>
      <c r="J51" s="270"/>
      <c r="K51" s="270"/>
      <c r="L51" s="270"/>
      <c r="M51" s="270"/>
      <c r="N51" s="270"/>
      <c r="O51" s="270"/>
      <c r="P51" s="144"/>
    </row>
    <row r="52" spans="1:16" x14ac:dyDescent="0.25">
      <c r="B52" s="337"/>
      <c r="C52" s="337"/>
      <c r="D52" s="338"/>
      <c r="E52" s="338"/>
      <c r="F52" s="338"/>
      <c r="G52" s="338"/>
      <c r="H52" s="338"/>
      <c r="I52" s="338"/>
      <c r="J52" s="338"/>
      <c r="K52" s="338"/>
      <c r="L52" s="338"/>
      <c r="M52" s="338"/>
      <c r="N52" s="338"/>
      <c r="O52" s="338"/>
      <c r="P52" s="338"/>
    </row>
  </sheetData>
  <sheetProtection password="83EF" sheet="1" objects="1" scenarios="1"/>
  <mergeCells count="25">
    <mergeCell ref="I6:I7"/>
    <mergeCell ref="O2:O3"/>
    <mergeCell ref="P2:P3"/>
    <mergeCell ref="C4:D4"/>
    <mergeCell ref="A2:J3"/>
    <mergeCell ref="K2:K3"/>
    <mergeCell ref="L2:L3"/>
    <mergeCell ref="M2:M3"/>
    <mergeCell ref="N2:N3"/>
    <mergeCell ref="A10:A12"/>
    <mergeCell ref="A19:A21"/>
    <mergeCell ref="P6:P7"/>
    <mergeCell ref="B8:C8"/>
    <mergeCell ref="B52:P52"/>
    <mergeCell ref="J6:J7"/>
    <mergeCell ref="K6:K7"/>
    <mergeCell ref="L6:L7"/>
    <mergeCell ref="M6:M7"/>
    <mergeCell ref="N6:N7"/>
    <mergeCell ref="O6:O7"/>
    <mergeCell ref="D6:D7"/>
    <mergeCell ref="E6:E7"/>
    <mergeCell ref="F6:F7"/>
    <mergeCell ref="G6:G7"/>
    <mergeCell ref="H6:H7"/>
  </mergeCells>
  <conditionalFormatting sqref="D40:O40">
    <cfRule type="cellIs" dxfId="5" priority="2" operator="equal">
      <formula>0</formula>
    </cfRule>
  </conditionalFormatting>
  <conditionalFormatting sqref="P8">
    <cfRule type="cellIs" dxfId="4" priority="1" operator="notEqual">
      <formula>1</formula>
    </cfRule>
  </conditionalFormatting>
  <pageMargins left="0.7" right="0.7" top="0.75" bottom="0.75" header="0.3" footer="0.3"/>
  <pageSetup scale="7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52"/>
  <sheetViews>
    <sheetView workbookViewId="0">
      <selection activeCell="M36" sqref="M36"/>
    </sheetView>
  </sheetViews>
  <sheetFormatPr defaultColWidth="9.08984375" defaultRowHeight="12.5" x14ac:dyDescent="0.25"/>
  <cols>
    <col min="1" max="1" width="5.36328125" customWidth="1"/>
    <col min="2" max="2" width="30.7265625" style="102" customWidth="1"/>
    <col min="3" max="3" width="5.7265625" style="102" customWidth="1"/>
    <col min="4" max="14" width="9.7265625" style="102" customWidth="1"/>
    <col min="15" max="15" width="9.26953125" style="102" bestFit="1" customWidth="1"/>
    <col min="16" max="16" width="9.7265625" style="102" bestFit="1" customWidth="1"/>
    <col min="17" max="17" width="9.26953125" style="48" bestFit="1" customWidth="1"/>
    <col min="18" max="16384" width="9.08984375" style="48"/>
  </cols>
  <sheetData>
    <row r="1" spans="1:17" ht="1.5" customHeight="1" thickBot="1" x14ac:dyDescent="0.3">
      <c r="B1" s="48"/>
      <c r="C1" s="48"/>
      <c r="D1" s="48"/>
      <c r="E1" s="48"/>
      <c r="F1" s="48"/>
      <c r="G1" s="48"/>
      <c r="H1" s="48"/>
      <c r="I1" s="48"/>
      <c r="J1" s="48"/>
      <c r="K1" s="48"/>
      <c r="L1" s="48"/>
      <c r="M1" s="48"/>
      <c r="N1" s="48"/>
      <c r="O1" s="48"/>
      <c r="P1" s="48"/>
    </row>
    <row r="2" spans="1:17" x14ac:dyDescent="0.25">
      <c r="A2" s="360" t="s">
        <v>114</v>
      </c>
      <c r="B2" s="361"/>
      <c r="C2" s="361"/>
      <c r="D2" s="361"/>
      <c r="E2" s="361"/>
      <c r="F2" s="361"/>
      <c r="G2" s="361"/>
      <c r="H2" s="361"/>
      <c r="I2" s="361"/>
      <c r="J2" s="361"/>
      <c r="K2" s="368" t="s">
        <v>40</v>
      </c>
      <c r="L2" s="369">
        <v>0.04</v>
      </c>
      <c r="M2" s="345"/>
      <c r="N2" s="368" t="s">
        <v>51</v>
      </c>
      <c r="O2" s="369">
        <v>0.05</v>
      </c>
      <c r="P2" s="346"/>
    </row>
    <row r="3" spans="1:17" ht="33" customHeight="1" x14ac:dyDescent="0.25">
      <c r="A3" s="362"/>
      <c r="B3" s="305"/>
      <c r="C3" s="305"/>
      <c r="D3" s="305"/>
      <c r="E3" s="305"/>
      <c r="F3" s="305"/>
      <c r="G3" s="305"/>
      <c r="H3" s="305"/>
      <c r="I3" s="305"/>
      <c r="J3" s="305"/>
      <c r="K3" s="350"/>
      <c r="L3" s="370"/>
      <c r="M3" s="347"/>
      <c r="N3" s="350"/>
      <c r="O3" s="370"/>
      <c r="P3" s="348"/>
    </row>
    <row r="4" spans="1:17" x14ac:dyDescent="0.25">
      <c r="A4" s="246"/>
      <c r="B4" s="225" t="str">
        <f>'Cash Flow Forecast - Year 1'!B4</f>
        <v>Client name</v>
      </c>
      <c r="C4" s="367">
        <f ca="1">'Cash Flow Forecast - Year 1'!D4</f>
        <v>44658.526145833333</v>
      </c>
      <c r="D4" s="367"/>
      <c r="E4" s="170"/>
      <c r="F4" s="170"/>
      <c r="G4" s="170"/>
      <c r="H4" s="170"/>
      <c r="I4" s="170"/>
      <c r="J4" s="170"/>
      <c r="K4" s="170"/>
      <c r="L4" s="170"/>
      <c r="M4" s="170"/>
      <c r="N4" s="170"/>
      <c r="O4" s="170"/>
      <c r="P4" s="228"/>
    </row>
    <row r="5" spans="1:17" x14ac:dyDescent="0.25">
      <c r="A5" s="247"/>
      <c r="B5" s="134"/>
      <c r="C5" s="134"/>
      <c r="D5" s="135"/>
      <c r="E5" s="135"/>
      <c r="F5" s="135"/>
      <c r="G5" s="135"/>
      <c r="H5" s="135"/>
      <c r="I5" s="135"/>
      <c r="J5" s="135"/>
      <c r="K5" s="135"/>
      <c r="L5" s="135"/>
      <c r="M5" s="135"/>
      <c r="N5" s="135"/>
      <c r="O5" s="135"/>
      <c r="P5" s="229"/>
    </row>
    <row r="6" spans="1:17" x14ac:dyDescent="0.25">
      <c r="A6" s="247"/>
      <c r="B6" s="134"/>
      <c r="C6" s="134"/>
      <c r="D6" s="365">
        <f>'Cash Flow Forecast - Year 2'!E6:E7+360</f>
        <v>45432</v>
      </c>
      <c r="E6" s="341">
        <f>D6+30</f>
        <v>45462</v>
      </c>
      <c r="F6" s="341">
        <f t="shared" ref="F6:O6" si="0">E6+30</f>
        <v>45492</v>
      </c>
      <c r="G6" s="341">
        <f t="shared" si="0"/>
        <v>45522</v>
      </c>
      <c r="H6" s="341">
        <f t="shared" si="0"/>
        <v>45552</v>
      </c>
      <c r="I6" s="341">
        <f t="shared" si="0"/>
        <v>45582</v>
      </c>
      <c r="J6" s="341">
        <f t="shared" si="0"/>
        <v>45612</v>
      </c>
      <c r="K6" s="341">
        <f t="shared" si="0"/>
        <v>45642</v>
      </c>
      <c r="L6" s="341">
        <f t="shared" si="0"/>
        <v>45672</v>
      </c>
      <c r="M6" s="341">
        <f t="shared" si="0"/>
        <v>45702</v>
      </c>
      <c r="N6" s="341">
        <f t="shared" si="0"/>
        <v>45732</v>
      </c>
      <c r="O6" s="341">
        <f t="shared" si="0"/>
        <v>45762</v>
      </c>
      <c r="P6" s="356" t="s">
        <v>3</v>
      </c>
    </row>
    <row r="7" spans="1:17" ht="13" thickBot="1" x14ac:dyDescent="0.3">
      <c r="A7" s="247"/>
      <c r="B7" s="136" t="s">
        <v>1</v>
      </c>
      <c r="C7" s="136"/>
      <c r="D7" s="366"/>
      <c r="E7" s="342"/>
      <c r="F7" s="342"/>
      <c r="G7" s="342"/>
      <c r="H7" s="342"/>
      <c r="I7" s="342"/>
      <c r="J7" s="342"/>
      <c r="K7" s="342"/>
      <c r="L7" s="342"/>
      <c r="M7" s="342"/>
      <c r="N7" s="342"/>
      <c r="O7" s="342"/>
      <c r="P7" s="357"/>
    </row>
    <row r="8" spans="1:17" s="75" customFormat="1" x14ac:dyDescent="0.25">
      <c r="A8" s="258"/>
      <c r="B8" s="358" t="s">
        <v>42</v>
      </c>
      <c r="C8" s="359"/>
      <c r="D8" s="65">
        <v>0.08</v>
      </c>
      <c r="E8" s="65">
        <v>0.12</v>
      </c>
      <c r="F8" s="65">
        <v>0.15</v>
      </c>
      <c r="G8" s="65">
        <v>7.0000000000000007E-2</v>
      </c>
      <c r="H8" s="65">
        <v>0.1</v>
      </c>
      <c r="I8" s="65">
        <v>0.05</v>
      </c>
      <c r="J8" s="65">
        <v>0.08</v>
      </c>
      <c r="K8" s="65">
        <v>0.1</v>
      </c>
      <c r="L8" s="65">
        <v>0.08</v>
      </c>
      <c r="M8" s="65">
        <v>0.05</v>
      </c>
      <c r="N8" s="65">
        <v>0.05</v>
      </c>
      <c r="O8" s="66">
        <v>7.0000000000000007E-2</v>
      </c>
      <c r="P8" s="230">
        <f>SUM(D8:O8)</f>
        <v>1</v>
      </c>
    </row>
    <row r="9" spans="1:17" ht="13" thickBot="1" x14ac:dyDescent="0.3">
      <c r="A9" s="271"/>
      <c r="B9" s="155" t="s">
        <v>4</v>
      </c>
      <c r="C9" s="137"/>
      <c r="D9" s="138"/>
      <c r="E9" s="138"/>
      <c r="F9" s="139"/>
      <c r="G9" s="139"/>
      <c r="H9" s="139"/>
      <c r="I9" s="139"/>
      <c r="J9" s="139"/>
      <c r="K9" s="139"/>
      <c r="L9" s="139"/>
      <c r="M9" s="139"/>
      <c r="N9" s="139"/>
      <c r="O9" s="139"/>
      <c r="P9" s="231" t="s">
        <v>5</v>
      </c>
    </row>
    <row r="10" spans="1:17" ht="13" thickTop="1" x14ac:dyDescent="0.25">
      <c r="A10" s="353" t="s">
        <v>111</v>
      </c>
      <c r="B10" s="149" t="str">
        <f>'Cash Flow Forecast - Year 1'!B10</f>
        <v>Product 1</v>
      </c>
      <c r="C10" s="149"/>
      <c r="D10" s="146">
        <f>$P10*D$8</f>
        <v>16707.599999999999</v>
      </c>
      <c r="E10" s="146">
        <f t="shared" ref="E10:O12" si="1">$P10*E$8</f>
        <v>25061.399999999998</v>
      </c>
      <c r="F10" s="146">
        <f t="shared" si="1"/>
        <v>31326.75</v>
      </c>
      <c r="G10" s="146">
        <f t="shared" si="1"/>
        <v>14619.150000000001</v>
      </c>
      <c r="H10" s="146">
        <f t="shared" si="1"/>
        <v>20884.5</v>
      </c>
      <c r="I10" s="146">
        <f t="shared" si="1"/>
        <v>10442.25</v>
      </c>
      <c r="J10" s="146">
        <f t="shared" si="1"/>
        <v>16707.599999999999</v>
      </c>
      <c r="K10" s="146">
        <f t="shared" si="1"/>
        <v>20884.5</v>
      </c>
      <c r="L10" s="146">
        <f t="shared" si="1"/>
        <v>16707.599999999999</v>
      </c>
      <c r="M10" s="146">
        <f t="shared" si="1"/>
        <v>10442.25</v>
      </c>
      <c r="N10" s="146">
        <f t="shared" si="1"/>
        <v>10442.25</v>
      </c>
      <c r="O10" s="146">
        <f t="shared" si="1"/>
        <v>14619.150000000001</v>
      </c>
      <c r="P10" s="59">
        <f>'Cash Flow Forecast - Year 3'!P10*(1+L2)</f>
        <v>208845</v>
      </c>
      <c r="Q10" s="262">
        <f>IF(P10&gt;0,P10/P$16,0)</f>
        <v>0.75728155339805825</v>
      </c>
    </row>
    <row r="11" spans="1:17" x14ac:dyDescent="0.25">
      <c r="A11" s="354"/>
      <c r="B11" s="149" t="str">
        <f>'Cash Flow Forecast - Year 1'!B11</f>
        <v>Product 2</v>
      </c>
      <c r="C11" s="149"/>
      <c r="D11" s="146">
        <f>$P11*D$8</f>
        <v>4926.6000000000004</v>
      </c>
      <c r="E11" s="146">
        <f t="shared" si="1"/>
        <v>7389.9</v>
      </c>
      <c r="F11" s="146">
        <f t="shared" si="1"/>
        <v>9237.375</v>
      </c>
      <c r="G11" s="146">
        <f t="shared" si="1"/>
        <v>4310.7750000000005</v>
      </c>
      <c r="H11" s="146">
        <f t="shared" si="1"/>
        <v>6158.25</v>
      </c>
      <c r="I11" s="146">
        <f t="shared" si="1"/>
        <v>3079.125</v>
      </c>
      <c r="J11" s="146">
        <f t="shared" si="1"/>
        <v>4926.6000000000004</v>
      </c>
      <c r="K11" s="146">
        <f t="shared" si="1"/>
        <v>6158.25</v>
      </c>
      <c r="L11" s="146">
        <f t="shared" si="1"/>
        <v>4926.6000000000004</v>
      </c>
      <c r="M11" s="146">
        <f t="shared" si="1"/>
        <v>3079.125</v>
      </c>
      <c r="N11" s="146">
        <f t="shared" si="1"/>
        <v>3079.125</v>
      </c>
      <c r="O11" s="146">
        <f t="shared" si="1"/>
        <v>4310.7750000000005</v>
      </c>
      <c r="P11" s="59">
        <f>'Cash Flow Forecast - Year 3'!P11*(1+L3)</f>
        <v>61582.5</v>
      </c>
      <c r="Q11" s="255">
        <f t="shared" ref="Q11:Q15" si="2">IF(P11&gt;0,P11/P$16,0)</f>
        <v>0.22330097087378642</v>
      </c>
    </row>
    <row r="12" spans="1:17" x14ac:dyDescent="0.25">
      <c r="A12" s="355"/>
      <c r="B12" s="149" t="str">
        <f>'Cash Flow Forecast - Year 1'!B12</f>
        <v xml:space="preserve">Product 3 </v>
      </c>
      <c r="C12" s="149"/>
      <c r="D12" s="146">
        <f>$P12*D$8</f>
        <v>428.40000000000003</v>
      </c>
      <c r="E12" s="146">
        <f t="shared" si="1"/>
        <v>642.6</v>
      </c>
      <c r="F12" s="146">
        <f t="shared" si="1"/>
        <v>803.25</v>
      </c>
      <c r="G12" s="146">
        <f t="shared" si="1"/>
        <v>374.85</v>
      </c>
      <c r="H12" s="146">
        <f t="shared" si="1"/>
        <v>535.5</v>
      </c>
      <c r="I12" s="146">
        <f t="shared" si="1"/>
        <v>267.75</v>
      </c>
      <c r="J12" s="146">
        <f t="shared" si="1"/>
        <v>428.40000000000003</v>
      </c>
      <c r="K12" s="146">
        <f t="shared" si="1"/>
        <v>535.5</v>
      </c>
      <c r="L12" s="146">
        <f t="shared" si="1"/>
        <v>428.40000000000003</v>
      </c>
      <c r="M12" s="146">
        <f t="shared" si="1"/>
        <v>267.75</v>
      </c>
      <c r="N12" s="146">
        <f t="shared" si="1"/>
        <v>267.75</v>
      </c>
      <c r="O12" s="146">
        <f t="shared" si="1"/>
        <v>374.85</v>
      </c>
      <c r="P12" s="59">
        <f>'Cash Flow Forecast - Year 3'!P12*(1+L4)</f>
        <v>5355</v>
      </c>
      <c r="Q12" s="255">
        <f t="shared" si="2"/>
        <v>1.9417475728155338E-2</v>
      </c>
    </row>
    <row r="13" spans="1:17" x14ac:dyDescent="0.25">
      <c r="A13" s="272"/>
      <c r="B13" s="150" t="str">
        <f>'Cash Flow Forecast - Year 1'!B13</f>
        <v>New equity inflow</v>
      </c>
      <c r="C13" s="150"/>
      <c r="D13" s="140"/>
      <c r="E13" s="140"/>
      <c r="F13" s="140"/>
      <c r="G13" s="140"/>
      <c r="H13" s="140"/>
      <c r="I13" s="140"/>
      <c r="J13" s="140"/>
      <c r="K13" s="140"/>
      <c r="L13" s="140"/>
      <c r="M13" s="140"/>
      <c r="N13" s="140"/>
      <c r="O13" s="140"/>
      <c r="P13" s="59">
        <f>SUM(D13:O13)</f>
        <v>0</v>
      </c>
      <c r="Q13" s="255">
        <f t="shared" si="2"/>
        <v>0</v>
      </c>
    </row>
    <row r="14" spans="1:17" x14ac:dyDescent="0.25">
      <c r="A14" s="273"/>
      <c r="B14" s="150" t="str">
        <f>'Cash Flow Forecast - Year 1'!B14</f>
        <v>Loans received</v>
      </c>
      <c r="C14" s="150"/>
      <c r="D14" s="140"/>
      <c r="E14" s="140"/>
      <c r="F14" s="140"/>
      <c r="G14" s="140"/>
      <c r="H14" s="140"/>
      <c r="I14" s="140"/>
      <c r="J14" s="140"/>
      <c r="K14" s="140"/>
      <c r="L14" s="140"/>
      <c r="M14" s="140"/>
      <c r="N14" s="140"/>
      <c r="O14" s="140"/>
      <c r="P14" s="59">
        <f>SUM(D14:O14)</f>
        <v>0</v>
      </c>
      <c r="Q14" s="255">
        <f t="shared" si="2"/>
        <v>0</v>
      </c>
    </row>
    <row r="15" spans="1:17" ht="13" thickBot="1" x14ac:dyDescent="0.3">
      <c r="A15" s="272"/>
      <c r="B15" s="150" t="str">
        <f>'Cash Flow Forecast - Year 1'!B15</f>
        <v>Other</v>
      </c>
      <c r="C15" s="156"/>
      <c r="D15" s="140"/>
      <c r="E15" s="140"/>
      <c r="F15" s="140"/>
      <c r="G15" s="140"/>
      <c r="H15" s="140"/>
      <c r="I15" s="140"/>
      <c r="J15" s="140"/>
      <c r="K15" s="140"/>
      <c r="L15" s="140"/>
      <c r="M15" s="140"/>
      <c r="N15" s="140"/>
      <c r="O15" s="140"/>
      <c r="P15" s="59">
        <f>SUM(D15:O15)</f>
        <v>0</v>
      </c>
      <c r="Q15" s="255">
        <f t="shared" si="2"/>
        <v>0</v>
      </c>
    </row>
    <row r="16" spans="1:17" ht="13" thickBot="1" x14ac:dyDescent="0.3">
      <c r="A16" s="274"/>
      <c r="B16" s="34" t="str">
        <f>'Cash Flow Forecast - Year 1'!B16</f>
        <v>Total Receipts</v>
      </c>
      <c r="C16" s="34"/>
      <c r="D16" s="30">
        <f t="shared" ref="D16:O16" si="3">SUM(D10:D15)</f>
        <v>22062.6</v>
      </c>
      <c r="E16" s="30">
        <f t="shared" si="3"/>
        <v>33093.899999999994</v>
      </c>
      <c r="F16" s="30">
        <f t="shared" si="3"/>
        <v>41367.375</v>
      </c>
      <c r="G16" s="30">
        <f t="shared" si="3"/>
        <v>19304.775000000001</v>
      </c>
      <c r="H16" s="30">
        <f t="shared" si="3"/>
        <v>27578.25</v>
      </c>
      <c r="I16" s="30">
        <f t="shared" si="3"/>
        <v>13789.125</v>
      </c>
      <c r="J16" s="30">
        <f t="shared" si="3"/>
        <v>22062.6</v>
      </c>
      <c r="K16" s="30">
        <f t="shared" si="3"/>
        <v>27578.25</v>
      </c>
      <c r="L16" s="30">
        <f t="shared" si="3"/>
        <v>22062.6</v>
      </c>
      <c r="M16" s="30">
        <f t="shared" si="3"/>
        <v>13789.125</v>
      </c>
      <c r="N16" s="30">
        <f t="shared" si="3"/>
        <v>13789.125</v>
      </c>
      <c r="O16" s="30">
        <f t="shared" si="3"/>
        <v>19304.775000000001</v>
      </c>
      <c r="P16" s="60">
        <f>SUM(P10:P15)</f>
        <v>275782.5</v>
      </c>
      <c r="Q16" s="256">
        <f>IF(P16&gt;0,P16/P$16,0)</f>
        <v>1</v>
      </c>
    </row>
    <row r="17" spans="1:17" x14ac:dyDescent="0.25">
      <c r="A17" s="247"/>
      <c r="B17" s="141"/>
      <c r="C17" s="141"/>
      <c r="D17" s="142"/>
      <c r="E17" s="142"/>
      <c r="F17" s="142"/>
      <c r="G17" s="142"/>
      <c r="H17" s="142"/>
      <c r="I17" s="142"/>
      <c r="J17" s="142"/>
      <c r="K17" s="142"/>
      <c r="L17" s="142"/>
      <c r="M17" s="142"/>
      <c r="N17" s="142"/>
      <c r="O17" s="142"/>
      <c r="P17" s="54"/>
      <c r="Q17" s="235"/>
    </row>
    <row r="18" spans="1:17" x14ac:dyDescent="0.25">
      <c r="A18" s="247"/>
      <c r="B18" s="154" t="s">
        <v>10</v>
      </c>
      <c r="C18" s="143"/>
      <c r="D18" s="58"/>
      <c r="E18" s="58"/>
      <c r="F18" s="58"/>
      <c r="G18" s="58"/>
      <c r="H18" s="58"/>
      <c r="I18" s="58"/>
      <c r="J18" s="58"/>
      <c r="K18" s="58"/>
      <c r="L18" s="58"/>
      <c r="M18" s="58"/>
      <c r="N18" s="58"/>
      <c r="O18" s="58"/>
      <c r="P18" s="58"/>
      <c r="Q18" s="236"/>
    </row>
    <row r="19" spans="1:17" x14ac:dyDescent="0.25">
      <c r="A19" s="353" t="s">
        <v>110</v>
      </c>
      <c r="B19" s="149" t="str">
        <f>'Cash Flow Forecast - Year 1'!B19</f>
        <v>Product 1</v>
      </c>
      <c r="C19" s="157">
        <f>'Cash Flow Forecast - Year 1'!C19</f>
        <v>0.5</v>
      </c>
      <c r="D19" s="146">
        <f>IF(AND(D$10&gt;0,$C19&gt;0),D$10*$C19,"")</f>
        <v>8353.7999999999993</v>
      </c>
      <c r="E19" s="146">
        <f t="shared" ref="E19:O19" si="4">IF(AND(E$10&gt;0,$C19&gt;0),E$10*$C19,"")</f>
        <v>12530.699999999999</v>
      </c>
      <c r="F19" s="146">
        <f t="shared" si="4"/>
        <v>15663.375</v>
      </c>
      <c r="G19" s="146">
        <f t="shared" si="4"/>
        <v>7309.5750000000007</v>
      </c>
      <c r="H19" s="146">
        <f t="shared" si="4"/>
        <v>10442.25</v>
      </c>
      <c r="I19" s="146">
        <f t="shared" si="4"/>
        <v>5221.125</v>
      </c>
      <c r="J19" s="146">
        <f t="shared" si="4"/>
        <v>8353.7999999999993</v>
      </c>
      <c r="K19" s="146">
        <f t="shared" si="4"/>
        <v>10442.25</v>
      </c>
      <c r="L19" s="146">
        <f t="shared" si="4"/>
        <v>8353.7999999999993</v>
      </c>
      <c r="M19" s="146">
        <f t="shared" si="4"/>
        <v>5221.125</v>
      </c>
      <c r="N19" s="146">
        <f t="shared" si="4"/>
        <v>5221.125</v>
      </c>
      <c r="O19" s="146">
        <f t="shared" si="4"/>
        <v>7309.5750000000007</v>
      </c>
      <c r="P19" s="59">
        <f t="shared" ref="P19:P43" si="5">SUM(D19:O19)</f>
        <v>104422.5</v>
      </c>
      <c r="Q19" s="255">
        <f>IF(P19&gt;0,P19/P$16,0)</f>
        <v>0.37864077669902912</v>
      </c>
    </row>
    <row r="20" spans="1:17" x14ac:dyDescent="0.25">
      <c r="A20" s="354"/>
      <c r="B20" s="149" t="str">
        <f>'Cash Flow Forecast - Year 1'!B20</f>
        <v>Product 2</v>
      </c>
      <c r="C20" s="157">
        <f>'Cash Flow Forecast - Year 1'!C20</f>
        <v>0.35</v>
      </c>
      <c r="D20" s="146">
        <f>IF(AND(D$11&gt;0,$C20&gt;0),D$11*$C20,"")</f>
        <v>1724.31</v>
      </c>
      <c r="E20" s="146">
        <f t="shared" ref="E20:O20" si="6">IF(AND(E$11&gt;0,$C20&gt;0),E$11*$C20,"")</f>
        <v>2586.4649999999997</v>
      </c>
      <c r="F20" s="146">
        <f t="shared" si="6"/>
        <v>3233.0812499999997</v>
      </c>
      <c r="G20" s="146">
        <f t="shared" si="6"/>
        <v>1508.77125</v>
      </c>
      <c r="H20" s="146">
        <f t="shared" si="6"/>
        <v>2155.3874999999998</v>
      </c>
      <c r="I20" s="146">
        <f t="shared" si="6"/>
        <v>1077.6937499999999</v>
      </c>
      <c r="J20" s="146">
        <f t="shared" si="6"/>
        <v>1724.31</v>
      </c>
      <c r="K20" s="146">
        <f t="shared" si="6"/>
        <v>2155.3874999999998</v>
      </c>
      <c r="L20" s="146">
        <f t="shared" si="6"/>
        <v>1724.31</v>
      </c>
      <c r="M20" s="146">
        <f t="shared" si="6"/>
        <v>1077.6937499999999</v>
      </c>
      <c r="N20" s="146">
        <f t="shared" si="6"/>
        <v>1077.6937499999999</v>
      </c>
      <c r="O20" s="146">
        <f t="shared" si="6"/>
        <v>1508.77125</v>
      </c>
      <c r="P20" s="59">
        <f t="shared" si="5"/>
        <v>21553.875</v>
      </c>
      <c r="Q20" s="255">
        <f t="shared" ref="Q20:Q43" si="7">IF(P20&gt;0,P20/P$16,0)</f>
        <v>7.8155339805825244E-2</v>
      </c>
    </row>
    <row r="21" spans="1:17" x14ac:dyDescent="0.25">
      <c r="A21" s="355"/>
      <c r="B21" s="149" t="str">
        <f>'Cash Flow Forecast - Year 1'!B21</f>
        <v xml:space="preserve">Product 3 </v>
      </c>
      <c r="C21" s="157">
        <f>'Cash Flow Forecast - Year 1'!C21</f>
        <v>0</v>
      </c>
      <c r="D21" s="146" t="str">
        <f>IF(AND(D$12&gt;0,$C21&gt;0),D$12*$C21,"")</f>
        <v/>
      </c>
      <c r="E21" s="146" t="str">
        <f t="shared" ref="E21:O21" si="8">IF(AND(E$12&gt;0,$C21&gt;0),E$12*$C21,"")</f>
        <v/>
      </c>
      <c r="F21" s="146" t="str">
        <f t="shared" si="8"/>
        <v/>
      </c>
      <c r="G21" s="146" t="str">
        <f t="shared" si="8"/>
        <v/>
      </c>
      <c r="H21" s="146" t="str">
        <f t="shared" si="8"/>
        <v/>
      </c>
      <c r="I21" s="146" t="str">
        <f t="shared" si="8"/>
        <v/>
      </c>
      <c r="J21" s="146" t="str">
        <f t="shared" si="8"/>
        <v/>
      </c>
      <c r="K21" s="146" t="str">
        <f t="shared" si="8"/>
        <v/>
      </c>
      <c r="L21" s="146" t="str">
        <f t="shared" si="8"/>
        <v/>
      </c>
      <c r="M21" s="146" t="str">
        <f t="shared" si="8"/>
        <v/>
      </c>
      <c r="N21" s="146" t="str">
        <f t="shared" si="8"/>
        <v/>
      </c>
      <c r="O21" s="146" t="str">
        <f t="shared" si="8"/>
        <v/>
      </c>
      <c r="P21" s="59">
        <f t="shared" si="5"/>
        <v>0</v>
      </c>
      <c r="Q21" s="255">
        <f t="shared" si="7"/>
        <v>0</v>
      </c>
    </row>
    <row r="22" spans="1:17" x14ac:dyDescent="0.25">
      <c r="A22" s="272"/>
      <c r="B22" s="150" t="str">
        <f>'Cash Flow Forecast - Year 1'!B22</f>
        <v xml:space="preserve">Salaries and wages </v>
      </c>
      <c r="C22" s="158"/>
      <c r="D22" s="35">
        <f>IF($O$3&lt;&gt;0.0001,'Cash Flow Forecast - Year 3'!D22*(1+$O$2),0)</f>
        <v>1415.2320000000002</v>
      </c>
      <c r="E22" s="35">
        <f>IF($O$3&lt;&gt;0.0001,'Cash Flow Forecast - Year 3'!E22*(1+$O$2),0)</f>
        <v>1415.2320000000002</v>
      </c>
      <c r="F22" s="35">
        <f>IF($O$3&lt;&gt;0.0001,'Cash Flow Forecast - Year 3'!F22*(1+$O$2),0)</f>
        <v>1415.2320000000002</v>
      </c>
      <c r="G22" s="35">
        <f>IF($O$3&lt;&gt;0.0001,'Cash Flow Forecast - Year 3'!G22*(1+$O$2),0)</f>
        <v>1415.2320000000002</v>
      </c>
      <c r="H22" s="35">
        <f>IF($O$3&lt;&gt;0.0001,'Cash Flow Forecast - Year 3'!H22*(1+$O$2),0)</f>
        <v>1415.2320000000002</v>
      </c>
      <c r="I22" s="35">
        <f>IF($O$3&lt;&gt;0.0001,'Cash Flow Forecast - Year 3'!I22*(1+$O$2),0)</f>
        <v>1415.2320000000002</v>
      </c>
      <c r="J22" s="35">
        <f>IF($O$3&lt;&gt;0.0001,'Cash Flow Forecast - Year 3'!J22*(1+$O$2),0)</f>
        <v>1415.2320000000002</v>
      </c>
      <c r="K22" s="35">
        <f>IF($O$3&lt;&gt;0.0001,'Cash Flow Forecast - Year 3'!K22*(1+$O$2),0)</f>
        <v>1415.2320000000002</v>
      </c>
      <c r="L22" s="35">
        <f>IF($O$3&lt;&gt;0.0001,'Cash Flow Forecast - Year 3'!L22*(1+$O$2),0)</f>
        <v>1415.2320000000002</v>
      </c>
      <c r="M22" s="35">
        <f>IF($O$3&lt;&gt;0.0001,'Cash Flow Forecast - Year 3'!M22*(1+$O$2),0)</f>
        <v>1415.2320000000002</v>
      </c>
      <c r="N22" s="35">
        <f>IF($O$3&lt;&gt;0.0001,'Cash Flow Forecast - Year 3'!N22*(1+$O$2),0)</f>
        <v>1415.2320000000002</v>
      </c>
      <c r="O22" s="35">
        <f>IF($O$3&lt;&gt;0.0001,'Cash Flow Forecast - Year 3'!O22*(1+$O$2),0)</f>
        <v>1415.2320000000002</v>
      </c>
      <c r="P22" s="59">
        <f t="shared" si="5"/>
        <v>16982.784000000003</v>
      </c>
      <c r="Q22" s="255">
        <f t="shared" si="7"/>
        <v>6.1580354083380938E-2</v>
      </c>
    </row>
    <row r="23" spans="1:17" x14ac:dyDescent="0.25">
      <c r="A23" s="273"/>
      <c r="B23" s="150" t="str">
        <f>'Cash Flow Forecast - Year 1'!B23</f>
        <v>Workman's Comp.</v>
      </c>
      <c r="C23" s="158">
        <v>3.5000000000000003E-2</v>
      </c>
      <c r="D23" s="35">
        <f>D22*$C23</f>
        <v>49.533120000000011</v>
      </c>
      <c r="E23" s="35">
        <f t="shared" ref="E23:O23" si="9">E22*$C23</f>
        <v>49.533120000000011</v>
      </c>
      <c r="F23" s="35">
        <f t="shared" si="9"/>
        <v>49.533120000000011</v>
      </c>
      <c r="G23" s="35">
        <f t="shared" si="9"/>
        <v>49.533120000000011</v>
      </c>
      <c r="H23" s="35">
        <f t="shared" si="9"/>
        <v>49.533120000000011</v>
      </c>
      <c r="I23" s="35">
        <f t="shared" si="9"/>
        <v>49.533120000000011</v>
      </c>
      <c r="J23" s="35">
        <f t="shared" si="9"/>
        <v>49.533120000000011</v>
      </c>
      <c r="K23" s="35">
        <f t="shared" si="9"/>
        <v>49.533120000000011</v>
      </c>
      <c r="L23" s="35">
        <f t="shared" si="9"/>
        <v>49.533120000000011</v>
      </c>
      <c r="M23" s="35">
        <f t="shared" si="9"/>
        <v>49.533120000000011</v>
      </c>
      <c r="N23" s="35">
        <f t="shared" si="9"/>
        <v>49.533120000000011</v>
      </c>
      <c r="O23" s="35">
        <f t="shared" si="9"/>
        <v>49.533120000000011</v>
      </c>
      <c r="P23" s="59">
        <f t="shared" si="5"/>
        <v>594.39744000000007</v>
      </c>
      <c r="Q23" s="255">
        <f t="shared" si="7"/>
        <v>2.1553123929183328E-3</v>
      </c>
    </row>
    <row r="24" spans="1:17" x14ac:dyDescent="0.25">
      <c r="A24" s="273"/>
      <c r="B24" s="150" t="str">
        <f>'Cash Flow Forecast - Year 1'!B24</f>
        <v>Payroll taxes</v>
      </c>
      <c r="C24" s="158">
        <v>0.153</v>
      </c>
      <c r="D24" s="35">
        <f>IF(D22&gt;0,D22*$C24,0)</f>
        <v>216.53049600000003</v>
      </c>
      <c r="E24" s="35">
        <f t="shared" ref="E24:O24" si="10">IF(E22&gt;0,E22*$C24,0)</f>
        <v>216.53049600000003</v>
      </c>
      <c r="F24" s="35">
        <f t="shared" si="10"/>
        <v>216.53049600000003</v>
      </c>
      <c r="G24" s="35">
        <f t="shared" si="10"/>
        <v>216.53049600000003</v>
      </c>
      <c r="H24" s="35">
        <f t="shared" si="10"/>
        <v>216.53049600000003</v>
      </c>
      <c r="I24" s="35">
        <f t="shared" si="10"/>
        <v>216.53049600000003</v>
      </c>
      <c r="J24" s="35">
        <f t="shared" si="10"/>
        <v>216.53049600000003</v>
      </c>
      <c r="K24" s="35">
        <f t="shared" si="10"/>
        <v>216.53049600000003</v>
      </c>
      <c r="L24" s="35">
        <f t="shared" si="10"/>
        <v>216.53049600000003</v>
      </c>
      <c r="M24" s="35">
        <f t="shared" si="10"/>
        <v>216.53049600000003</v>
      </c>
      <c r="N24" s="35">
        <f t="shared" si="10"/>
        <v>216.53049600000003</v>
      </c>
      <c r="O24" s="35">
        <f t="shared" si="10"/>
        <v>216.53049600000003</v>
      </c>
      <c r="P24" s="59">
        <f t="shared" si="5"/>
        <v>2598.3659520000001</v>
      </c>
      <c r="Q24" s="255">
        <f t="shared" si="7"/>
        <v>9.4217941747572823E-3</v>
      </c>
    </row>
    <row r="25" spans="1:17" x14ac:dyDescent="0.25">
      <c r="A25" s="275"/>
      <c r="B25" s="151" t="str">
        <f>'Cash Flow Forecast - Year 1'!B25</f>
        <v>Advertising</v>
      </c>
      <c r="C25" s="158"/>
      <c r="D25" s="35">
        <f>IF($O$3&lt;&gt;0.0001,'Cash Flow Forecast - Year 3'!D25*(1+$O$2),0)</f>
        <v>1179.3600000000001</v>
      </c>
      <c r="E25" s="35">
        <f>IF($O$3&lt;&gt;0.0001,'Cash Flow Forecast - Year 3'!E25*(1+$O$2),0)</f>
        <v>1179.3600000000001</v>
      </c>
      <c r="F25" s="35">
        <f>IF($O$3&lt;&gt;0.0001,'Cash Flow Forecast - Year 3'!F25*(1+$O$2),0)</f>
        <v>2358.7200000000003</v>
      </c>
      <c r="G25" s="35">
        <f>IF($O$3&lt;&gt;0.0001,'Cash Flow Forecast - Year 3'!G25*(1+$O$2),0)</f>
        <v>2948.4</v>
      </c>
      <c r="H25" s="35">
        <f>IF($O$3&lt;&gt;0.0001,'Cash Flow Forecast - Year 3'!H25*(1+$O$2),0)</f>
        <v>2358.7200000000003</v>
      </c>
      <c r="I25" s="35">
        <f>IF($O$3&lt;&gt;0.0001,'Cash Flow Forecast - Year 3'!I25*(1+$O$2),0)</f>
        <v>1769.0400000000002</v>
      </c>
      <c r="J25" s="35">
        <f>IF($O$3&lt;&gt;0.0001,'Cash Flow Forecast - Year 3'!J25*(1+$O$2),0)</f>
        <v>1179.3600000000001</v>
      </c>
      <c r="K25" s="35">
        <f>IF($O$3&lt;&gt;0.0001,'Cash Flow Forecast - Year 3'!K25*(1+$O$2),0)</f>
        <v>1179.3600000000001</v>
      </c>
      <c r="L25" s="35">
        <f>IF($O$3&lt;&gt;0.0001,'Cash Flow Forecast - Year 3'!L25*(1+$O$2),0)</f>
        <v>1769.0400000000002</v>
      </c>
      <c r="M25" s="35">
        <f>IF($O$3&lt;&gt;0.0001,'Cash Flow Forecast - Year 3'!M25*(1+$O$2),0)</f>
        <v>1769.0400000000002</v>
      </c>
      <c r="N25" s="35">
        <f>IF($O$3&lt;&gt;0.0001,'Cash Flow Forecast - Year 3'!N25*(1+$O$2),0)</f>
        <v>1179.3600000000001</v>
      </c>
      <c r="O25" s="35">
        <f>IF($O$3&lt;&gt;0.0001,'Cash Flow Forecast - Year 3'!O25*(1+$O$2),0)</f>
        <v>1179.3600000000001</v>
      </c>
      <c r="P25" s="59">
        <f t="shared" si="5"/>
        <v>20049.120000000006</v>
      </c>
      <c r="Q25" s="255">
        <f t="shared" si="7"/>
        <v>7.2699029126213621E-2</v>
      </c>
    </row>
    <row r="26" spans="1:17" x14ac:dyDescent="0.25">
      <c r="A26" s="275"/>
      <c r="B26" s="151" t="str">
        <f>'Cash Flow Forecast - Year 1'!B26</f>
        <v>Accounting/Legal</v>
      </c>
      <c r="C26" s="158"/>
      <c r="D26" s="35">
        <f>IF($O$3&lt;&gt;0.0001,'Cash Flow Forecast - Year 3'!D26*(1+$O$2),0)</f>
        <v>0</v>
      </c>
      <c r="E26" s="35">
        <f>IF($O$3&lt;&gt;0.0001,'Cash Flow Forecast - Year 3'!E26*(1+$O$2),0)</f>
        <v>0</v>
      </c>
      <c r="F26" s="35">
        <f>IF($O$3&lt;&gt;0.0001,'Cash Flow Forecast - Year 3'!F26*(1+$O$2),0)</f>
        <v>0</v>
      </c>
      <c r="G26" s="35">
        <f>IF($O$3&lt;&gt;0.0001,'Cash Flow Forecast - Year 3'!G26*(1+$O$2),0)</f>
        <v>0</v>
      </c>
      <c r="H26" s="35">
        <f>IF($O$3&lt;&gt;0.0001,'Cash Flow Forecast - Year 3'!H26*(1+$O$2),0)</f>
        <v>0</v>
      </c>
      <c r="I26" s="35">
        <f>IF($O$3&lt;&gt;0.0001,'Cash Flow Forecast - Year 3'!I26*(1+$O$2),0)</f>
        <v>0</v>
      </c>
      <c r="J26" s="35">
        <f>IF($O$3&lt;&gt;0.0001,'Cash Flow Forecast - Year 3'!J26*(1+$O$2),0)</f>
        <v>0</v>
      </c>
      <c r="K26" s="35">
        <f>IF($O$3&lt;&gt;0.0001,'Cash Flow Forecast - Year 3'!K26*(1+$O$2),0)</f>
        <v>0</v>
      </c>
      <c r="L26" s="35">
        <f>IF($O$3&lt;&gt;0.0001,'Cash Flow Forecast - Year 3'!L26*(1+$O$2),0)</f>
        <v>0</v>
      </c>
      <c r="M26" s="35">
        <f>IF($O$3&lt;&gt;0.0001,'Cash Flow Forecast - Year 3'!M26*(1+$O$2),0)</f>
        <v>0</v>
      </c>
      <c r="N26" s="35">
        <f>IF($O$3&lt;&gt;0.0001,'Cash Flow Forecast - Year 3'!N26*(1+$O$2),0)</f>
        <v>0</v>
      </c>
      <c r="O26" s="35">
        <f>IF($O$3&lt;&gt;0.0001,'Cash Flow Forecast - Year 3'!O26*(1+$O$2),0)</f>
        <v>0</v>
      </c>
      <c r="P26" s="59">
        <f t="shared" si="5"/>
        <v>0</v>
      </c>
      <c r="Q26" s="255">
        <f t="shared" si="7"/>
        <v>0</v>
      </c>
    </row>
    <row r="27" spans="1:17" x14ac:dyDescent="0.25">
      <c r="A27" s="275"/>
      <c r="B27" s="151" t="str">
        <f>'Cash Flow Forecast - Year 1'!B27</f>
        <v>Insurance</v>
      </c>
      <c r="C27" s="158"/>
      <c r="D27" s="35">
        <f>IF($O$3&lt;&gt;0.0001,'Cash Flow Forecast - Year 3'!D27*(1+$O$2),0)</f>
        <v>0</v>
      </c>
      <c r="E27" s="35">
        <f>IF($O$3&lt;&gt;0.0001,'Cash Flow Forecast - Year 3'!E27*(1+$O$2),0)</f>
        <v>0</v>
      </c>
      <c r="F27" s="35">
        <f>IF($O$3&lt;&gt;0.0001,'Cash Flow Forecast - Year 3'!F27*(1+$O$2),0)</f>
        <v>0</v>
      </c>
      <c r="G27" s="35">
        <f>IF($O$3&lt;&gt;0.0001,'Cash Flow Forecast - Year 3'!G27*(1+$O$2),0)</f>
        <v>0</v>
      </c>
      <c r="H27" s="35">
        <f>IF($O$3&lt;&gt;0.0001,'Cash Flow Forecast - Year 3'!H27*(1+$O$2),0)</f>
        <v>0</v>
      </c>
      <c r="I27" s="35">
        <f>IF($O$3&lt;&gt;0.0001,'Cash Flow Forecast - Year 3'!I27*(1+$O$2),0)</f>
        <v>0</v>
      </c>
      <c r="J27" s="35">
        <f>IF($O$3&lt;&gt;0.0001,'Cash Flow Forecast - Year 3'!J27*(1+$O$2),0)</f>
        <v>0</v>
      </c>
      <c r="K27" s="35">
        <f>IF($O$3&lt;&gt;0.0001,'Cash Flow Forecast - Year 3'!K27*(1+$O$2),0)</f>
        <v>0</v>
      </c>
      <c r="L27" s="35">
        <f>IF($O$3&lt;&gt;0.0001,'Cash Flow Forecast - Year 3'!L27*(1+$O$2),0)</f>
        <v>0</v>
      </c>
      <c r="M27" s="35">
        <f>IF($O$3&lt;&gt;0.0001,'Cash Flow Forecast - Year 3'!M27*(1+$O$2),0)</f>
        <v>0</v>
      </c>
      <c r="N27" s="35">
        <f>IF($O$3&lt;&gt;0.0001,'Cash Flow Forecast - Year 3'!N27*(1+$O$2),0)</f>
        <v>0</v>
      </c>
      <c r="O27" s="35">
        <f>IF($O$3&lt;&gt;0.0001,'Cash Flow Forecast - Year 3'!O27*(1+$O$2),0)</f>
        <v>0</v>
      </c>
      <c r="P27" s="59">
        <f t="shared" si="5"/>
        <v>0</v>
      </c>
      <c r="Q27" s="255">
        <f t="shared" si="7"/>
        <v>0</v>
      </c>
    </row>
    <row r="28" spans="1:17" x14ac:dyDescent="0.25">
      <c r="A28" s="275"/>
      <c r="B28" s="151" t="str">
        <f>'Cash Flow Forecast - Year 1'!B28</f>
        <v>Marketing/Promotion</v>
      </c>
      <c r="C28" s="158"/>
      <c r="D28" s="35">
        <f>IF($O$3&lt;&gt;0.0001,'Cash Flow Forecast - Year 3'!D28*(1+$O$2),0)</f>
        <v>0</v>
      </c>
      <c r="E28" s="35">
        <f>IF($O$3&lt;&gt;0.0001,'Cash Flow Forecast - Year 3'!E28*(1+$O$2),0)</f>
        <v>0</v>
      </c>
      <c r="F28" s="35">
        <f>IF($O$3&lt;&gt;0.0001,'Cash Flow Forecast - Year 3'!F28*(1+$O$2),0)</f>
        <v>0</v>
      </c>
      <c r="G28" s="35">
        <f>IF($O$3&lt;&gt;0.0001,'Cash Flow Forecast - Year 3'!G28*(1+$O$2),0)</f>
        <v>0</v>
      </c>
      <c r="H28" s="35">
        <f>IF($O$3&lt;&gt;0.0001,'Cash Flow Forecast - Year 3'!H28*(1+$O$2),0)</f>
        <v>0</v>
      </c>
      <c r="I28" s="35">
        <f>IF($O$3&lt;&gt;0.0001,'Cash Flow Forecast - Year 3'!I28*(1+$O$2),0)</f>
        <v>0</v>
      </c>
      <c r="J28" s="35">
        <f>IF($O$3&lt;&gt;0.0001,'Cash Flow Forecast - Year 3'!J28*(1+$O$2),0)</f>
        <v>0</v>
      </c>
      <c r="K28" s="35">
        <f>IF($O$3&lt;&gt;0.0001,'Cash Flow Forecast - Year 3'!K28*(1+$O$2),0)</f>
        <v>0</v>
      </c>
      <c r="L28" s="35">
        <f>IF($O$3&lt;&gt;0.0001,'Cash Flow Forecast - Year 3'!L28*(1+$O$2),0)</f>
        <v>0</v>
      </c>
      <c r="M28" s="35">
        <f>IF($O$3&lt;&gt;0.0001,'Cash Flow Forecast - Year 3'!M28*(1+$O$2),0)</f>
        <v>0</v>
      </c>
      <c r="N28" s="35">
        <f>IF($O$3&lt;&gt;0.0001,'Cash Flow Forecast - Year 3'!N28*(1+$O$2),0)</f>
        <v>0</v>
      </c>
      <c r="O28" s="35">
        <f>IF($O$3&lt;&gt;0.0001,'Cash Flow Forecast - Year 3'!O28*(1+$O$2),0)</f>
        <v>0</v>
      </c>
      <c r="P28" s="59">
        <f t="shared" si="5"/>
        <v>0</v>
      </c>
      <c r="Q28" s="255">
        <f t="shared" si="7"/>
        <v>0</v>
      </c>
    </row>
    <row r="29" spans="1:17" x14ac:dyDescent="0.25">
      <c r="A29" s="275"/>
      <c r="B29" s="151" t="str">
        <f>'Cash Flow Forecast - Year 1'!B29</f>
        <v>Miscellaneous</v>
      </c>
      <c r="C29" s="158"/>
      <c r="D29" s="35">
        <f>IF($O$3&lt;&gt;0.0001,'Cash Flow Forecast - Year 3'!D29*(1+$O$2),0)</f>
        <v>0</v>
      </c>
      <c r="E29" s="35">
        <f>IF($O$3&lt;&gt;0.0001,'Cash Flow Forecast - Year 3'!E29*(1+$O$2),0)</f>
        <v>0</v>
      </c>
      <c r="F29" s="35">
        <f>IF($O$3&lt;&gt;0.0001,'Cash Flow Forecast - Year 3'!F29*(1+$O$2),0)</f>
        <v>0</v>
      </c>
      <c r="G29" s="35">
        <f>IF($O$3&lt;&gt;0.0001,'Cash Flow Forecast - Year 3'!G29*(1+$O$2),0)</f>
        <v>0</v>
      </c>
      <c r="H29" s="35">
        <f>IF($O$3&lt;&gt;0.0001,'Cash Flow Forecast - Year 3'!H29*(1+$O$2),0)</f>
        <v>0</v>
      </c>
      <c r="I29" s="35">
        <f>IF($O$3&lt;&gt;0.0001,'Cash Flow Forecast - Year 3'!I29*(1+$O$2),0)</f>
        <v>0</v>
      </c>
      <c r="J29" s="35">
        <f>IF($O$3&lt;&gt;0.0001,'Cash Flow Forecast - Year 3'!J29*(1+$O$2),0)</f>
        <v>0</v>
      </c>
      <c r="K29" s="35">
        <f>IF($O$3&lt;&gt;0.0001,'Cash Flow Forecast - Year 3'!K29*(1+$O$2),0)</f>
        <v>0</v>
      </c>
      <c r="L29" s="35">
        <f>IF($O$3&lt;&gt;0.0001,'Cash Flow Forecast - Year 3'!L29*(1+$O$2),0)</f>
        <v>0</v>
      </c>
      <c r="M29" s="35">
        <f>IF($O$3&lt;&gt;0.0001,'Cash Flow Forecast - Year 3'!M29*(1+$O$2),0)</f>
        <v>0</v>
      </c>
      <c r="N29" s="35">
        <f>IF($O$3&lt;&gt;0.0001,'Cash Flow Forecast - Year 3'!N29*(1+$O$2),0)</f>
        <v>0</v>
      </c>
      <c r="O29" s="35">
        <f>IF($O$3&lt;&gt;0.0001,'Cash Flow Forecast - Year 3'!O29*(1+$O$2),0)</f>
        <v>0</v>
      </c>
      <c r="P29" s="59">
        <f t="shared" si="5"/>
        <v>0</v>
      </c>
      <c r="Q29" s="255">
        <f t="shared" si="7"/>
        <v>0</v>
      </c>
    </row>
    <row r="30" spans="1:17" x14ac:dyDescent="0.25">
      <c r="A30" s="275"/>
      <c r="B30" s="151" t="str">
        <f>'Cash Flow Forecast - Year 1'!B30</f>
        <v>Postage</v>
      </c>
      <c r="C30" s="158"/>
      <c r="D30" s="35">
        <f>IF($O$3&lt;&gt;0.0001,'Cash Flow Forecast - Year 3'!D30*(1+$O$2),0)</f>
        <v>0</v>
      </c>
      <c r="E30" s="35">
        <f>IF($O$3&lt;&gt;0.0001,'Cash Flow Forecast - Year 3'!E30*(1+$O$2),0)</f>
        <v>0</v>
      </c>
      <c r="F30" s="35">
        <f>IF($O$3&lt;&gt;0.0001,'Cash Flow Forecast - Year 3'!F30*(1+$O$2),0)</f>
        <v>0</v>
      </c>
      <c r="G30" s="35">
        <f>IF($O$3&lt;&gt;0.0001,'Cash Flow Forecast - Year 3'!G30*(1+$O$2),0)</f>
        <v>0</v>
      </c>
      <c r="H30" s="35">
        <f>IF($O$3&lt;&gt;0.0001,'Cash Flow Forecast - Year 3'!H30*(1+$O$2),0)</f>
        <v>0</v>
      </c>
      <c r="I30" s="35">
        <f>IF($O$3&lt;&gt;0.0001,'Cash Flow Forecast - Year 3'!I30*(1+$O$2),0)</f>
        <v>0</v>
      </c>
      <c r="J30" s="35">
        <f>IF($O$3&lt;&gt;0.0001,'Cash Flow Forecast - Year 3'!J30*(1+$O$2),0)</f>
        <v>0</v>
      </c>
      <c r="K30" s="35">
        <f>IF($O$3&lt;&gt;0.0001,'Cash Flow Forecast - Year 3'!K30*(1+$O$2),0)</f>
        <v>0</v>
      </c>
      <c r="L30" s="35">
        <f>IF($O$3&lt;&gt;0.0001,'Cash Flow Forecast - Year 3'!L30*(1+$O$2),0)</f>
        <v>0</v>
      </c>
      <c r="M30" s="35">
        <f>IF($O$3&lt;&gt;0.0001,'Cash Flow Forecast - Year 3'!M30*(1+$O$2),0)</f>
        <v>0</v>
      </c>
      <c r="N30" s="35">
        <f>IF($O$3&lt;&gt;0.0001,'Cash Flow Forecast - Year 3'!N30*(1+$O$2),0)</f>
        <v>0</v>
      </c>
      <c r="O30" s="35">
        <f>IF($O$3&lt;&gt;0.0001,'Cash Flow Forecast - Year 3'!O30*(1+$O$2),0)</f>
        <v>0</v>
      </c>
      <c r="P30" s="59">
        <f t="shared" si="5"/>
        <v>0</v>
      </c>
      <c r="Q30" s="255">
        <f t="shared" si="7"/>
        <v>0</v>
      </c>
    </row>
    <row r="31" spans="1:17" x14ac:dyDescent="0.25">
      <c r="A31" s="275"/>
      <c r="B31" s="151" t="str">
        <f>'Cash Flow Forecast - Year 1'!B31</f>
        <v>Security System</v>
      </c>
      <c r="C31" s="158"/>
      <c r="D31" s="35">
        <f>IF($O$3&lt;&gt;0.0001,'Cash Flow Forecast - Year 3'!D31*(1+$O$2),0)</f>
        <v>0</v>
      </c>
      <c r="E31" s="35">
        <f>IF($O$3&lt;&gt;0.0001,'Cash Flow Forecast - Year 3'!E31*(1+$O$2),0)</f>
        <v>0</v>
      </c>
      <c r="F31" s="35">
        <f>IF($O$3&lt;&gt;0.0001,'Cash Flow Forecast - Year 3'!F31*(1+$O$2),0)</f>
        <v>0</v>
      </c>
      <c r="G31" s="35">
        <f>IF($O$3&lt;&gt;0.0001,'Cash Flow Forecast - Year 3'!G31*(1+$O$2),0)</f>
        <v>0</v>
      </c>
      <c r="H31" s="35">
        <f>IF($O$3&lt;&gt;0.0001,'Cash Flow Forecast - Year 3'!H31*(1+$O$2),0)</f>
        <v>0</v>
      </c>
      <c r="I31" s="35">
        <f>IF($O$3&lt;&gt;0.0001,'Cash Flow Forecast - Year 3'!I31*(1+$O$2),0)</f>
        <v>0</v>
      </c>
      <c r="J31" s="35">
        <f>IF($O$3&lt;&gt;0.0001,'Cash Flow Forecast - Year 3'!J31*(1+$O$2),0)</f>
        <v>0</v>
      </c>
      <c r="K31" s="35">
        <f>IF($O$3&lt;&gt;0.0001,'Cash Flow Forecast - Year 3'!K31*(1+$O$2),0)</f>
        <v>0</v>
      </c>
      <c r="L31" s="35">
        <f>IF($O$3&lt;&gt;0.0001,'Cash Flow Forecast - Year 3'!L31*(1+$O$2),0)</f>
        <v>0</v>
      </c>
      <c r="M31" s="35">
        <f>IF($O$3&lt;&gt;0.0001,'Cash Flow Forecast - Year 3'!M31*(1+$O$2),0)</f>
        <v>0</v>
      </c>
      <c r="N31" s="35">
        <f>IF($O$3&lt;&gt;0.0001,'Cash Flow Forecast - Year 3'!N31*(1+$O$2),0)</f>
        <v>0</v>
      </c>
      <c r="O31" s="35">
        <f>IF($O$3&lt;&gt;0.0001,'Cash Flow Forecast - Year 3'!O31*(1+$O$2),0)</f>
        <v>0</v>
      </c>
      <c r="P31" s="59">
        <f t="shared" si="5"/>
        <v>0</v>
      </c>
      <c r="Q31" s="255">
        <f t="shared" si="7"/>
        <v>0</v>
      </c>
    </row>
    <row r="32" spans="1:17" x14ac:dyDescent="0.25">
      <c r="A32" s="275"/>
      <c r="B32" s="151" t="str">
        <f>'Cash Flow Forecast - Year 1'!B32</f>
        <v>Rent + Triple Net</v>
      </c>
      <c r="C32" s="158"/>
      <c r="D32" s="35">
        <f>IF($O$3&lt;&gt;0.0001,'Cash Flow Forecast - Year 3'!D32*(1+$O$2),0)</f>
        <v>2948.4</v>
      </c>
      <c r="E32" s="35">
        <f>IF($O$3&lt;&gt;0.0001,'Cash Flow Forecast - Year 3'!E32*(1+$O$2),0)</f>
        <v>2948.4</v>
      </c>
      <c r="F32" s="35">
        <f>IF($O$3&lt;&gt;0.0001,'Cash Flow Forecast - Year 3'!F32*(1+$O$2),0)</f>
        <v>2948.4</v>
      </c>
      <c r="G32" s="35">
        <f>IF($O$3&lt;&gt;0.0001,'Cash Flow Forecast - Year 3'!G32*(1+$O$2),0)</f>
        <v>2948.4</v>
      </c>
      <c r="H32" s="35">
        <f>IF($O$3&lt;&gt;0.0001,'Cash Flow Forecast - Year 3'!H32*(1+$O$2),0)</f>
        <v>2948.4</v>
      </c>
      <c r="I32" s="35">
        <f>IF($O$3&lt;&gt;0.0001,'Cash Flow Forecast - Year 3'!I32*(1+$O$2),0)</f>
        <v>2948.4</v>
      </c>
      <c r="J32" s="35">
        <f>IF($O$3&lt;&gt;0.0001,'Cash Flow Forecast - Year 3'!J32*(1+$O$2),0)</f>
        <v>2948.4</v>
      </c>
      <c r="K32" s="35">
        <f>IF($O$3&lt;&gt;0.0001,'Cash Flow Forecast - Year 3'!K32*(1+$O$2),0)</f>
        <v>2948.4</v>
      </c>
      <c r="L32" s="35">
        <f>IF($O$3&lt;&gt;0.0001,'Cash Flow Forecast - Year 3'!L32*(1+$O$2),0)</f>
        <v>2948.4</v>
      </c>
      <c r="M32" s="35">
        <f>IF($O$3&lt;&gt;0.0001,'Cash Flow Forecast - Year 3'!M32*(1+$O$2),0)</f>
        <v>2948.4</v>
      </c>
      <c r="N32" s="35">
        <f>IF($O$3&lt;&gt;0.0001,'Cash Flow Forecast - Year 3'!N32*(1+$O$2),0)</f>
        <v>2948.4</v>
      </c>
      <c r="O32" s="35">
        <f>IF($O$3&lt;&gt;0.0001,'Cash Flow Forecast - Year 3'!O32*(1+$O$2),0)</f>
        <v>2948.4</v>
      </c>
      <c r="P32" s="59">
        <f t="shared" si="5"/>
        <v>35380.80000000001</v>
      </c>
      <c r="Q32" s="255">
        <f t="shared" si="7"/>
        <v>0.12829240434037698</v>
      </c>
    </row>
    <row r="33" spans="1:17" x14ac:dyDescent="0.25">
      <c r="A33" s="275"/>
      <c r="B33" s="151" t="str">
        <f>'Cash Flow Forecast - Year 1'!B33</f>
        <v>Repairs and maintenance</v>
      </c>
      <c r="C33" s="158"/>
      <c r="D33" s="35">
        <f>IF($O$3&lt;&gt;0.0001,'Cash Flow Forecast - Year 3'!D33*(1+$O$2),0)</f>
        <v>0</v>
      </c>
      <c r="E33" s="35">
        <f>IF($O$3&lt;&gt;0.0001,'Cash Flow Forecast - Year 3'!E33*(1+$O$2),0)</f>
        <v>0</v>
      </c>
      <c r="F33" s="35">
        <f>IF($O$3&lt;&gt;0.0001,'Cash Flow Forecast - Year 3'!F33*(1+$O$2),0)</f>
        <v>0</v>
      </c>
      <c r="G33" s="35">
        <f>IF($O$3&lt;&gt;0.0001,'Cash Flow Forecast - Year 3'!G33*(1+$O$2),0)</f>
        <v>0</v>
      </c>
      <c r="H33" s="35">
        <f>IF($O$3&lt;&gt;0.0001,'Cash Flow Forecast - Year 3'!H33*(1+$O$2),0)</f>
        <v>0</v>
      </c>
      <c r="I33" s="35">
        <f>IF($O$3&lt;&gt;0.0001,'Cash Flow Forecast - Year 3'!I33*(1+$O$2),0)</f>
        <v>0</v>
      </c>
      <c r="J33" s="35">
        <f>IF($O$3&lt;&gt;0.0001,'Cash Flow Forecast - Year 3'!J33*(1+$O$2),0)</f>
        <v>0</v>
      </c>
      <c r="K33" s="35">
        <f>IF($O$3&lt;&gt;0.0001,'Cash Flow Forecast - Year 3'!K33*(1+$O$2),0)</f>
        <v>0</v>
      </c>
      <c r="L33" s="35">
        <f>IF($O$3&lt;&gt;0.0001,'Cash Flow Forecast - Year 3'!L33*(1+$O$2),0)</f>
        <v>0</v>
      </c>
      <c r="M33" s="35">
        <f>IF($O$3&lt;&gt;0.0001,'Cash Flow Forecast - Year 3'!M33*(1+$O$2),0)</f>
        <v>0</v>
      </c>
      <c r="N33" s="35">
        <f>IF($O$3&lt;&gt;0.0001,'Cash Flow Forecast - Year 3'!N33*(1+$O$2),0)</f>
        <v>0</v>
      </c>
      <c r="O33" s="35">
        <f>IF($O$3&lt;&gt;0.0001,'Cash Flow Forecast - Year 3'!O33*(1+$O$2),0)</f>
        <v>0</v>
      </c>
      <c r="P33" s="59">
        <f>SUM(D33:O33)</f>
        <v>0</v>
      </c>
      <c r="Q33" s="255">
        <f t="shared" si="7"/>
        <v>0</v>
      </c>
    </row>
    <row r="34" spans="1:17" x14ac:dyDescent="0.25">
      <c r="A34" s="275"/>
      <c r="B34" s="151" t="str">
        <f>'Cash Flow Forecast - Year 1'!B34</f>
        <v>Supplies</v>
      </c>
      <c r="C34" s="158"/>
      <c r="D34" s="35">
        <f>IF($O$3&lt;&gt;0.0001,'Cash Flow Forecast - Year 3'!D34*(1+$O$2),0)</f>
        <v>3773.9520000000002</v>
      </c>
      <c r="E34" s="35">
        <f>IF($O$3&lt;&gt;0.0001,'Cash Flow Forecast - Year 3'!E34*(1+$O$2),0)</f>
        <v>3773.9520000000002</v>
      </c>
      <c r="F34" s="35">
        <f>IF($O$3&lt;&gt;0.0001,'Cash Flow Forecast - Year 3'!F34*(1+$O$2),0)</f>
        <v>3773.9520000000002</v>
      </c>
      <c r="G34" s="35">
        <f>IF($O$3&lt;&gt;0.0001,'Cash Flow Forecast - Year 3'!G34*(1+$O$2),0)</f>
        <v>5660.9280000000008</v>
      </c>
      <c r="H34" s="35">
        <f>IF($O$3&lt;&gt;0.0001,'Cash Flow Forecast - Year 3'!H34*(1+$O$2),0)</f>
        <v>4717.4400000000005</v>
      </c>
      <c r="I34" s="35">
        <f>IF($O$3&lt;&gt;0.0001,'Cash Flow Forecast - Year 3'!I34*(1+$O$2),0)</f>
        <v>4245.6960000000008</v>
      </c>
      <c r="J34" s="35">
        <f>IF($O$3&lt;&gt;0.0001,'Cash Flow Forecast - Year 3'!J34*(1+$O$2),0)</f>
        <v>3773.9520000000002</v>
      </c>
      <c r="K34" s="35">
        <f>IF($O$3&lt;&gt;0.0001,'Cash Flow Forecast - Year 3'!K34*(1+$O$2),0)</f>
        <v>3773.9520000000002</v>
      </c>
      <c r="L34" s="35">
        <f>IF($O$3&lt;&gt;0.0001,'Cash Flow Forecast - Year 3'!L34*(1+$O$2),0)</f>
        <v>3302.2080000000005</v>
      </c>
      <c r="M34" s="35">
        <f>IF($O$3&lt;&gt;0.0001,'Cash Flow Forecast - Year 3'!M34*(1+$O$2),0)</f>
        <v>2830.4640000000004</v>
      </c>
      <c r="N34" s="35">
        <f>IF($O$3&lt;&gt;0.0001,'Cash Flow Forecast - Year 3'!N34*(1+$O$2),0)</f>
        <v>3773.9520000000002</v>
      </c>
      <c r="O34" s="35">
        <f>IF($O$3&lt;&gt;0.0001,'Cash Flow Forecast - Year 3'!O34*(1+$O$2),0)</f>
        <v>3773.9520000000002</v>
      </c>
      <c r="P34" s="59">
        <f t="shared" si="5"/>
        <v>47174.399999999994</v>
      </c>
      <c r="Q34" s="255">
        <f t="shared" si="7"/>
        <v>0.17105653912050256</v>
      </c>
    </row>
    <row r="35" spans="1:17" x14ac:dyDescent="0.25">
      <c r="A35" s="275"/>
      <c r="B35" s="151" t="str">
        <f>'Cash Flow Forecast - Year 1'!B35</f>
        <v>Telephone/Internet</v>
      </c>
      <c r="C35" s="158"/>
      <c r="D35" s="35">
        <f>IF($O$3&lt;&gt;0.0001,'Cash Flow Forecast - Year 3'!D35*(1+$O$2),0)</f>
        <v>0</v>
      </c>
      <c r="E35" s="35">
        <f>IF($O$3&lt;&gt;0.0001,'Cash Flow Forecast - Year 3'!E35*(1+$O$2),0)</f>
        <v>0</v>
      </c>
      <c r="F35" s="35">
        <f>IF($O$3&lt;&gt;0.0001,'Cash Flow Forecast - Year 3'!F35*(1+$O$2),0)</f>
        <v>0</v>
      </c>
      <c r="G35" s="35">
        <f>IF($O$3&lt;&gt;0.0001,'Cash Flow Forecast - Year 3'!G35*(1+$O$2),0)</f>
        <v>0</v>
      </c>
      <c r="H35" s="35">
        <f>IF($O$3&lt;&gt;0.0001,'Cash Flow Forecast - Year 3'!H35*(1+$O$2),0)</f>
        <v>0</v>
      </c>
      <c r="I35" s="35">
        <f>IF($O$3&lt;&gt;0.0001,'Cash Flow Forecast - Year 3'!I35*(1+$O$2),0)</f>
        <v>0</v>
      </c>
      <c r="J35" s="35">
        <f>IF($O$3&lt;&gt;0.0001,'Cash Flow Forecast - Year 3'!J35*(1+$O$2),0)</f>
        <v>0</v>
      </c>
      <c r="K35" s="35">
        <f>IF($O$3&lt;&gt;0.0001,'Cash Flow Forecast - Year 3'!K35*(1+$O$2),0)</f>
        <v>0</v>
      </c>
      <c r="L35" s="35">
        <f>IF($O$3&lt;&gt;0.0001,'Cash Flow Forecast - Year 3'!L35*(1+$O$2),0)</f>
        <v>0</v>
      </c>
      <c r="M35" s="35">
        <f>IF($O$3&lt;&gt;0.0001,'Cash Flow Forecast - Year 3'!M35*(1+$O$2),0)</f>
        <v>0</v>
      </c>
      <c r="N35" s="35">
        <f>IF($O$3&lt;&gt;0.0001,'Cash Flow Forecast - Year 3'!N35*(1+$O$2),0)</f>
        <v>0</v>
      </c>
      <c r="O35" s="35">
        <f>IF($O$3&lt;&gt;0.0001,'Cash Flow Forecast - Year 3'!O35*(1+$O$2),0)</f>
        <v>0</v>
      </c>
      <c r="P35" s="59">
        <f t="shared" si="5"/>
        <v>0</v>
      </c>
      <c r="Q35" s="255">
        <f t="shared" si="7"/>
        <v>0</v>
      </c>
    </row>
    <row r="36" spans="1:17" x14ac:dyDescent="0.25">
      <c r="A36" s="275"/>
      <c r="B36" s="151" t="str">
        <f>'Cash Flow Forecast - Year 1'!B36</f>
        <v>Training and development</v>
      </c>
      <c r="C36" s="158"/>
      <c r="D36" s="35">
        <f>IF($O$3&lt;&gt;0.0001,'Cash Flow Forecast - Year 3'!D36*(1+$O$2),0)</f>
        <v>0</v>
      </c>
      <c r="E36" s="35">
        <f>IF($O$3&lt;&gt;0.0001,'Cash Flow Forecast - Year 3'!E36*(1+$O$2),0)</f>
        <v>0</v>
      </c>
      <c r="F36" s="35">
        <f>IF($O$3&lt;&gt;0.0001,'Cash Flow Forecast - Year 3'!F36*(1+$O$2),0)</f>
        <v>0</v>
      </c>
      <c r="G36" s="35">
        <f>IF($O$3&lt;&gt;0.0001,'Cash Flow Forecast - Year 3'!G36*(1+$O$2),0)</f>
        <v>0</v>
      </c>
      <c r="H36" s="35">
        <f>IF($O$3&lt;&gt;0.0001,'Cash Flow Forecast - Year 3'!H36*(1+$O$2),0)</f>
        <v>0</v>
      </c>
      <c r="I36" s="35">
        <f>IF($O$3&lt;&gt;0.0001,'Cash Flow Forecast - Year 3'!I36*(1+$O$2),0)</f>
        <v>0</v>
      </c>
      <c r="J36" s="35">
        <f>IF($O$3&lt;&gt;0.0001,'Cash Flow Forecast - Year 3'!J36*(1+$O$2),0)</f>
        <v>0</v>
      </c>
      <c r="K36" s="35">
        <f>IF($O$3&lt;&gt;0.0001,'Cash Flow Forecast - Year 3'!K36*(1+$O$2),0)</f>
        <v>0</v>
      </c>
      <c r="L36" s="35">
        <f>IF($O$3&lt;&gt;0.0001,'Cash Flow Forecast - Year 3'!L36*(1+$O$2),0)</f>
        <v>0</v>
      </c>
      <c r="M36" s="35">
        <f>IF($O$3&lt;&gt;0.0001,'Cash Flow Forecast - Year 3'!M36*(1+$O$2),0)</f>
        <v>0</v>
      </c>
      <c r="N36" s="35">
        <f>IF($O$3&lt;&gt;0.0001,'Cash Flow Forecast - Year 3'!N36*(1+$O$2),0)</f>
        <v>0</v>
      </c>
      <c r="O36" s="35">
        <f>IF($O$3&lt;&gt;0.0001,'Cash Flow Forecast - Year 3'!O36*(1+$O$2),0)</f>
        <v>0</v>
      </c>
      <c r="P36" s="59">
        <f t="shared" si="5"/>
        <v>0</v>
      </c>
      <c r="Q36" s="255">
        <f t="shared" si="7"/>
        <v>0</v>
      </c>
    </row>
    <row r="37" spans="1:17" x14ac:dyDescent="0.25">
      <c r="A37" s="275"/>
      <c r="B37" s="151" t="str">
        <f>'Cash Flow Forecast - Year 1'!B37</f>
        <v>Travel</v>
      </c>
      <c r="C37" s="158"/>
      <c r="D37" s="35">
        <f>IF($O$3&lt;&gt;0.0001,'Cash Flow Forecast - Year 3'!D37*(1+$O$2),0)</f>
        <v>0</v>
      </c>
      <c r="E37" s="35">
        <f>IF($O$3&lt;&gt;0.0001,'Cash Flow Forecast - Year 3'!E37*(1+$O$2),0)</f>
        <v>0</v>
      </c>
      <c r="F37" s="35">
        <f>IF($O$3&lt;&gt;0.0001,'Cash Flow Forecast - Year 3'!F37*(1+$O$2),0)</f>
        <v>0</v>
      </c>
      <c r="G37" s="35">
        <f>IF($O$3&lt;&gt;0.0001,'Cash Flow Forecast - Year 3'!G37*(1+$O$2),0)</f>
        <v>0</v>
      </c>
      <c r="H37" s="35">
        <f>IF($O$3&lt;&gt;0.0001,'Cash Flow Forecast - Year 3'!H37*(1+$O$2),0)</f>
        <v>0</v>
      </c>
      <c r="I37" s="35">
        <f>IF($O$3&lt;&gt;0.0001,'Cash Flow Forecast - Year 3'!I37*(1+$O$2),0)</f>
        <v>0</v>
      </c>
      <c r="J37" s="35">
        <f>IF($O$3&lt;&gt;0.0001,'Cash Flow Forecast - Year 3'!J37*(1+$O$2),0)</f>
        <v>0</v>
      </c>
      <c r="K37" s="35">
        <f>IF($O$3&lt;&gt;0.0001,'Cash Flow Forecast - Year 3'!K37*(1+$O$2),0)</f>
        <v>0</v>
      </c>
      <c r="L37" s="35">
        <f>IF($O$3&lt;&gt;0.0001,'Cash Flow Forecast - Year 3'!L37*(1+$O$2),0)</f>
        <v>0</v>
      </c>
      <c r="M37" s="35">
        <f>IF($O$3&lt;&gt;0.0001,'Cash Flow Forecast - Year 3'!M37*(1+$O$2),0)</f>
        <v>0</v>
      </c>
      <c r="N37" s="35">
        <f>IF($O$3&lt;&gt;0.0001,'Cash Flow Forecast - Year 3'!N37*(1+$O$2),0)</f>
        <v>0</v>
      </c>
      <c r="O37" s="35">
        <f>IF($O$3&lt;&gt;0.0001,'Cash Flow Forecast - Year 3'!O37*(1+$O$2),0)</f>
        <v>0</v>
      </c>
      <c r="P37" s="59">
        <f t="shared" si="5"/>
        <v>0</v>
      </c>
      <c r="Q37" s="255">
        <f t="shared" si="7"/>
        <v>0</v>
      </c>
    </row>
    <row r="38" spans="1:17" x14ac:dyDescent="0.25">
      <c r="A38" s="275"/>
      <c r="B38" s="151" t="str">
        <f>'Cash Flow Forecast - Year 1'!B38</f>
        <v>Utiltities (Included in Rent)</v>
      </c>
      <c r="C38" s="158"/>
      <c r="D38" s="35">
        <f>IF($O$3&lt;&gt;0.0001,'Cash Flow Forecast - Year 3'!D38*(1+$O$2),0)</f>
        <v>0</v>
      </c>
      <c r="E38" s="35">
        <f>IF($O$3&lt;&gt;0.0001,'Cash Flow Forecast - Year 3'!E38*(1+$O$2),0)</f>
        <v>0</v>
      </c>
      <c r="F38" s="35">
        <f>IF($O$3&lt;&gt;0.0001,'Cash Flow Forecast - Year 3'!F38*(1+$O$2),0)</f>
        <v>0</v>
      </c>
      <c r="G38" s="35">
        <f>IF($O$3&lt;&gt;0.0001,'Cash Flow Forecast - Year 3'!G38*(1+$O$2),0)</f>
        <v>0</v>
      </c>
      <c r="H38" s="35">
        <f>IF($O$3&lt;&gt;0.0001,'Cash Flow Forecast - Year 3'!H38*(1+$O$2),0)</f>
        <v>0</v>
      </c>
      <c r="I38" s="35">
        <f>IF($O$3&lt;&gt;0.0001,'Cash Flow Forecast - Year 3'!I38*(1+$O$2),0)</f>
        <v>0</v>
      </c>
      <c r="J38" s="35">
        <f>IF($O$3&lt;&gt;0.0001,'Cash Flow Forecast - Year 3'!J38*(1+$O$2),0)</f>
        <v>0</v>
      </c>
      <c r="K38" s="35">
        <f>IF($O$3&lt;&gt;0.0001,'Cash Flow Forecast - Year 3'!K38*(1+$O$2),0)</f>
        <v>0</v>
      </c>
      <c r="L38" s="35">
        <f>IF($O$3&lt;&gt;0.0001,'Cash Flow Forecast - Year 3'!L38*(1+$O$2),0)</f>
        <v>0</v>
      </c>
      <c r="M38" s="35">
        <f>IF($O$3&lt;&gt;0.0001,'Cash Flow Forecast - Year 3'!M38*(1+$O$2),0)</f>
        <v>0</v>
      </c>
      <c r="N38" s="35">
        <f>IF($O$3&lt;&gt;0.0001,'Cash Flow Forecast - Year 3'!N38*(1+$O$2),0)</f>
        <v>0</v>
      </c>
      <c r="O38" s="35">
        <f>IF($O$3&lt;&gt;0.0001,'Cash Flow Forecast - Year 3'!O38*(1+$O$2),0)</f>
        <v>0</v>
      </c>
      <c r="P38" s="59">
        <f t="shared" si="5"/>
        <v>0</v>
      </c>
      <c r="Q38" s="255">
        <f t="shared" si="7"/>
        <v>0</v>
      </c>
    </row>
    <row r="39" spans="1:17" x14ac:dyDescent="0.25">
      <c r="A39" s="273"/>
      <c r="B39" s="150" t="str">
        <f>'Cash Flow Forecast - Year 1'!B39</f>
        <v>Owner's drawings</v>
      </c>
      <c r="C39" s="158"/>
      <c r="D39" s="35">
        <f>IF($O$3&lt;&gt;0.0001,'Cash Flow Forecast - Year 3'!D39*(1+$O$2),0)</f>
        <v>0</v>
      </c>
      <c r="E39" s="35">
        <f>IF($O$3&lt;&gt;0.0001,'Cash Flow Forecast - Year 3'!E39*(1+$O$2),0)</f>
        <v>0</v>
      </c>
      <c r="F39" s="35">
        <f>IF($O$3&lt;&gt;0.0001,'Cash Flow Forecast - Year 3'!F39*(1+$O$2),0)</f>
        <v>0</v>
      </c>
      <c r="G39" s="35">
        <f>IF($O$3&lt;&gt;0.0001,'Cash Flow Forecast - Year 3'!G39*(1+$O$2),0)</f>
        <v>0</v>
      </c>
      <c r="H39" s="35">
        <f>IF($O$3&lt;&gt;0.0001,'Cash Flow Forecast - Year 3'!H39*(1+$O$2),0)</f>
        <v>0</v>
      </c>
      <c r="I39" s="35">
        <f>IF($O$3&lt;&gt;0.0001,'Cash Flow Forecast - Year 3'!I39*(1+$O$2),0)</f>
        <v>0</v>
      </c>
      <c r="J39" s="35">
        <f>IF($O$3&lt;&gt;0.0001,'Cash Flow Forecast - Year 3'!J39*(1+$O$2),0)</f>
        <v>0</v>
      </c>
      <c r="K39" s="35">
        <f>IF($O$3&lt;&gt;0.0001,'Cash Flow Forecast - Year 3'!K39*(1+$O$2),0)</f>
        <v>0</v>
      </c>
      <c r="L39" s="35">
        <f>IF($O$3&lt;&gt;0.0001,'Cash Flow Forecast - Year 3'!L39*(1+$O$2),0)</f>
        <v>0</v>
      </c>
      <c r="M39" s="35">
        <f>IF($O$3&lt;&gt;0.0001,'Cash Flow Forecast - Year 3'!M39*(1+$O$2),0)</f>
        <v>0</v>
      </c>
      <c r="N39" s="35">
        <f>IF($O$3&lt;&gt;0.0001,'Cash Flow Forecast - Year 3'!N39*(1+$O$2),0)</f>
        <v>0</v>
      </c>
      <c r="O39" s="35">
        <f>IF($O$3&lt;&gt;0.0001,'Cash Flow Forecast - Year 3'!O39*(1+$O$2),0)</f>
        <v>0</v>
      </c>
      <c r="P39" s="59">
        <f t="shared" si="5"/>
        <v>0</v>
      </c>
      <c r="Q39" s="255">
        <f t="shared" si="7"/>
        <v>0</v>
      </c>
    </row>
    <row r="40" spans="1:17" x14ac:dyDescent="0.25">
      <c r="A40" s="273"/>
      <c r="B40" s="150" t="str">
        <f>'Cash Flow Forecast - Year 1'!B40</f>
        <v>Loan repayments</v>
      </c>
      <c r="C40" s="158"/>
      <c r="D40" s="35">
        <f>Loan!$B$15+Loan!$G$15</f>
        <v>0</v>
      </c>
      <c r="E40" s="35">
        <f>Loan!$B$15+Loan!$G$15</f>
        <v>0</v>
      </c>
      <c r="F40" s="35">
        <f>Loan!$B$15+Loan!$G$15</f>
        <v>0</v>
      </c>
      <c r="G40" s="35">
        <f>Loan!$B$15+Loan!$G$15</f>
        <v>0</v>
      </c>
      <c r="H40" s="35">
        <f>Loan!$B$15+Loan!$G$15</f>
        <v>0</v>
      </c>
      <c r="I40" s="35">
        <f>Loan!$B$15+Loan!$G$15</f>
        <v>0</v>
      </c>
      <c r="J40" s="35">
        <f>Loan!$B$15+Loan!$G$15</f>
        <v>0</v>
      </c>
      <c r="K40" s="35">
        <f>Loan!$B$15+Loan!$G$15</f>
        <v>0</v>
      </c>
      <c r="L40" s="35">
        <f>Loan!$B$15+Loan!$G$15</f>
        <v>0</v>
      </c>
      <c r="M40" s="35">
        <f>Loan!$B$15+Loan!$G$15</f>
        <v>0</v>
      </c>
      <c r="N40" s="35">
        <f>Loan!$B$15+Loan!$G$15</f>
        <v>0</v>
      </c>
      <c r="O40" s="35">
        <f>Loan!$B$15+Loan!$G$15</f>
        <v>0</v>
      </c>
      <c r="P40" s="59">
        <f t="shared" si="5"/>
        <v>0</v>
      </c>
      <c r="Q40" s="255">
        <f t="shared" si="7"/>
        <v>0</v>
      </c>
    </row>
    <row r="41" spans="1:17" x14ac:dyDescent="0.25">
      <c r="A41" s="273"/>
      <c r="B41" s="150" t="str">
        <f>'Cash Flow Forecast - Year 1'!B41</f>
        <v>Tax payments</v>
      </c>
      <c r="C41" s="158"/>
      <c r="D41" s="35"/>
      <c r="E41" s="35"/>
      <c r="F41" s="35"/>
      <c r="G41" s="35"/>
      <c r="H41" s="35"/>
      <c r="I41" s="35"/>
      <c r="J41" s="35"/>
      <c r="K41" s="35"/>
      <c r="L41" s="35"/>
      <c r="M41" s="35"/>
      <c r="N41" s="35"/>
      <c r="O41" s="35"/>
      <c r="P41" s="59">
        <f t="shared" si="5"/>
        <v>0</v>
      </c>
      <c r="Q41" s="255">
        <f t="shared" si="7"/>
        <v>0</v>
      </c>
    </row>
    <row r="42" spans="1:17" x14ac:dyDescent="0.25">
      <c r="A42" s="276"/>
      <c r="B42" s="152" t="str">
        <f>'Cash Flow Forecast - Year 1'!B42</f>
        <v>Capital purchases</v>
      </c>
      <c r="C42" s="158"/>
      <c r="D42" s="140"/>
      <c r="E42" s="140"/>
      <c r="F42" s="140"/>
      <c r="G42" s="140"/>
      <c r="H42" s="140"/>
      <c r="I42" s="140"/>
      <c r="J42" s="140"/>
      <c r="K42" s="140"/>
      <c r="L42" s="140"/>
      <c r="M42" s="140"/>
      <c r="N42" s="140"/>
      <c r="O42" s="140"/>
      <c r="P42" s="59">
        <f t="shared" si="5"/>
        <v>0</v>
      </c>
      <c r="Q42" s="255">
        <f t="shared" si="7"/>
        <v>0</v>
      </c>
    </row>
    <row r="43" spans="1:17" ht="13" thickBot="1" x14ac:dyDescent="0.3">
      <c r="A43" s="277"/>
      <c r="B43" s="152" t="s">
        <v>8</v>
      </c>
      <c r="C43" s="158"/>
      <c r="D43" s="140"/>
      <c r="E43" s="140"/>
      <c r="F43" s="140"/>
      <c r="G43" s="140"/>
      <c r="H43" s="140"/>
      <c r="I43" s="140"/>
      <c r="J43" s="140"/>
      <c r="K43" s="140"/>
      <c r="L43" s="140"/>
      <c r="M43" s="140"/>
      <c r="N43" s="140"/>
      <c r="O43" s="140"/>
      <c r="P43" s="59">
        <f t="shared" si="5"/>
        <v>0</v>
      </c>
      <c r="Q43" s="255">
        <f t="shared" si="7"/>
        <v>0</v>
      </c>
    </row>
    <row r="44" spans="1:17" ht="13" thickBot="1" x14ac:dyDescent="0.3">
      <c r="A44" s="274"/>
      <c r="B44" s="34" t="s">
        <v>23</v>
      </c>
      <c r="C44" s="34"/>
      <c r="D44" s="30">
        <f t="shared" ref="D44:O44" si="11">SUM(D19:D43)</f>
        <v>19661.117616</v>
      </c>
      <c r="E44" s="30">
        <f t="shared" si="11"/>
        <v>24700.172616000003</v>
      </c>
      <c r="F44" s="30">
        <f t="shared" si="11"/>
        <v>29658.823866000002</v>
      </c>
      <c r="G44" s="30">
        <f t="shared" si="11"/>
        <v>22057.369866000001</v>
      </c>
      <c r="H44" s="30">
        <f t="shared" si="11"/>
        <v>24303.493116000005</v>
      </c>
      <c r="I44" s="30">
        <f t="shared" si="11"/>
        <v>16943.250366</v>
      </c>
      <c r="J44" s="30">
        <f t="shared" si="11"/>
        <v>19661.117616</v>
      </c>
      <c r="K44" s="30">
        <f t="shared" si="11"/>
        <v>22180.645116000003</v>
      </c>
      <c r="L44" s="30">
        <f t="shared" si="11"/>
        <v>19779.053615999997</v>
      </c>
      <c r="M44" s="30">
        <f t="shared" si="11"/>
        <v>15528.018366</v>
      </c>
      <c r="N44" s="30">
        <f t="shared" si="11"/>
        <v>15881.826366000001</v>
      </c>
      <c r="O44" s="31">
        <f t="shared" si="11"/>
        <v>18401.353866000001</v>
      </c>
      <c r="P44" s="162">
        <f>SUM(P19:P43)</f>
        <v>248756.24239200001</v>
      </c>
      <c r="Q44" s="257">
        <f>IF(P44&gt;0,P44/P$16,0)</f>
        <v>0.90200154974300406</v>
      </c>
    </row>
    <row r="45" spans="1:17" ht="13.5" thickTop="1" thickBot="1" x14ac:dyDescent="0.3">
      <c r="A45" s="247"/>
      <c r="B45" s="153"/>
      <c r="C45" s="68"/>
      <c r="D45" s="70"/>
      <c r="E45" s="70"/>
      <c r="F45" s="70"/>
      <c r="G45" s="70"/>
      <c r="H45" s="70"/>
      <c r="I45" s="70"/>
      <c r="J45" s="70"/>
      <c r="K45" s="70"/>
      <c r="L45" s="70"/>
      <c r="M45" s="70"/>
      <c r="N45" s="70"/>
      <c r="O45" s="263"/>
      <c r="P45" s="264"/>
    </row>
    <row r="46" spans="1:17" ht="13" thickBot="1" x14ac:dyDescent="0.3">
      <c r="A46" s="274"/>
      <c r="B46" s="34" t="s">
        <v>24</v>
      </c>
      <c r="C46" s="34"/>
      <c r="D46" s="30">
        <f t="shared" ref="D46:O46" si="12">D16-D44</f>
        <v>2401.482383999999</v>
      </c>
      <c r="E46" s="30">
        <f t="shared" si="12"/>
        <v>8393.7273839999907</v>
      </c>
      <c r="F46" s="30">
        <f t="shared" si="12"/>
        <v>11708.551133999998</v>
      </c>
      <c r="G46" s="30">
        <f t="shared" si="12"/>
        <v>-2752.5948659999995</v>
      </c>
      <c r="H46" s="30">
        <f t="shared" si="12"/>
        <v>3274.7568839999949</v>
      </c>
      <c r="I46" s="30">
        <f t="shared" si="12"/>
        <v>-3154.1253660000002</v>
      </c>
      <c r="J46" s="30">
        <f t="shared" si="12"/>
        <v>2401.482383999999</v>
      </c>
      <c r="K46" s="30">
        <f t="shared" si="12"/>
        <v>5397.6048839999967</v>
      </c>
      <c r="L46" s="30">
        <f t="shared" si="12"/>
        <v>2283.5463840000011</v>
      </c>
      <c r="M46" s="30">
        <f t="shared" si="12"/>
        <v>-1738.8933660000002</v>
      </c>
      <c r="N46" s="30">
        <f t="shared" si="12"/>
        <v>-2092.7013660000011</v>
      </c>
      <c r="O46" s="160">
        <f t="shared" si="12"/>
        <v>903.42113400000017</v>
      </c>
      <c r="P46" s="265"/>
    </row>
    <row r="47" spans="1:17" ht="13" thickBot="1" x14ac:dyDescent="0.3">
      <c r="A47" s="247"/>
      <c r="B47" s="153"/>
      <c r="C47" s="153"/>
      <c r="D47" s="73"/>
      <c r="E47" s="73"/>
      <c r="F47" s="73"/>
      <c r="G47" s="73"/>
      <c r="H47" s="73"/>
      <c r="I47" s="73"/>
      <c r="J47" s="73"/>
      <c r="K47" s="73"/>
      <c r="L47" s="73"/>
      <c r="M47" s="73"/>
      <c r="N47" s="73"/>
      <c r="O47" s="161"/>
      <c r="P47" s="266"/>
    </row>
    <row r="48" spans="1:17" ht="13" thickBot="1" x14ac:dyDescent="0.3">
      <c r="A48" s="274"/>
      <c r="B48" s="34" t="s">
        <v>25</v>
      </c>
      <c r="C48" s="34"/>
      <c r="D48" s="30">
        <f>'Cash Flow Forecast - Year 1'!P50</f>
        <v>32017.800000000017</v>
      </c>
      <c r="E48" s="30">
        <f t="shared" ref="E48:O48" si="13">D50</f>
        <v>34419.28238400002</v>
      </c>
      <c r="F48" s="30">
        <f t="shared" si="13"/>
        <v>42813.009768000011</v>
      </c>
      <c r="G48" s="30">
        <f t="shared" si="13"/>
        <v>54521.560902000012</v>
      </c>
      <c r="H48" s="30">
        <f t="shared" si="13"/>
        <v>51768.966036000013</v>
      </c>
      <c r="I48" s="30">
        <f t="shared" si="13"/>
        <v>55043.722920000007</v>
      </c>
      <c r="J48" s="30">
        <f t="shared" si="13"/>
        <v>51889.597554000007</v>
      </c>
      <c r="K48" s="30">
        <f t="shared" si="13"/>
        <v>54291.07993800001</v>
      </c>
      <c r="L48" s="30">
        <f t="shared" si="13"/>
        <v>59688.68482200001</v>
      </c>
      <c r="M48" s="30">
        <f t="shared" si="13"/>
        <v>61972.231206000011</v>
      </c>
      <c r="N48" s="30">
        <f t="shared" si="13"/>
        <v>60233.337840000007</v>
      </c>
      <c r="O48" s="160">
        <f t="shared" si="13"/>
        <v>58140.636474000006</v>
      </c>
      <c r="P48" s="265"/>
    </row>
    <row r="49" spans="1:16" ht="13" thickBot="1" x14ac:dyDescent="0.3">
      <c r="A49" s="247"/>
      <c r="B49" s="153"/>
      <c r="C49" s="153"/>
      <c r="D49" s="73"/>
      <c r="E49" s="73"/>
      <c r="F49" s="73"/>
      <c r="G49" s="73"/>
      <c r="H49" s="73"/>
      <c r="I49" s="73"/>
      <c r="J49" s="73"/>
      <c r="K49" s="73"/>
      <c r="L49" s="73"/>
      <c r="M49" s="73"/>
      <c r="N49" s="73"/>
      <c r="O49" s="161"/>
      <c r="P49" s="266"/>
    </row>
    <row r="50" spans="1:16" ht="13" thickBot="1" x14ac:dyDescent="0.3">
      <c r="A50" s="278"/>
      <c r="B50" s="242" t="s">
        <v>26</v>
      </c>
      <c r="C50" s="242"/>
      <c r="D50" s="244">
        <f t="shared" ref="D50:O50" si="14">D46+D48</f>
        <v>34419.28238400002</v>
      </c>
      <c r="E50" s="244">
        <f t="shared" si="14"/>
        <v>42813.009768000011</v>
      </c>
      <c r="F50" s="244">
        <f t="shared" si="14"/>
        <v>54521.560902000012</v>
      </c>
      <c r="G50" s="244">
        <f t="shared" si="14"/>
        <v>51768.966036000013</v>
      </c>
      <c r="H50" s="244">
        <f t="shared" si="14"/>
        <v>55043.722920000007</v>
      </c>
      <c r="I50" s="244">
        <f t="shared" si="14"/>
        <v>51889.597554000007</v>
      </c>
      <c r="J50" s="244">
        <f t="shared" si="14"/>
        <v>54291.07993800001</v>
      </c>
      <c r="K50" s="267">
        <f t="shared" si="14"/>
        <v>59688.68482200001</v>
      </c>
      <c r="L50" s="267">
        <f t="shared" si="14"/>
        <v>61972.231206000011</v>
      </c>
      <c r="M50" s="267">
        <f t="shared" si="14"/>
        <v>60233.337840000007</v>
      </c>
      <c r="N50" s="267">
        <f t="shared" si="14"/>
        <v>58140.636474000006</v>
      </c>
      <c r="O50" s="268">
        <f t="shared" si="14"/>
        <v>59044.057608000003</v>
      </c>
      <c r="P50" s="265"/>
    </row>
    <row r="51" spans="1:16" ht="13" thickTop="1" x14ac:dyDescent="0.25">
      <c r="A51" s="269"/>
      <c r="B51" s="270"/>
      <c r="C51" s="270"/>
      <c r="D51" s="270"/>
      <c r="E51" s="270"/>
      <c r="F51" s="270"/>
      <c r="G51" s="270"/>
      <c r="H51" s="270"/>
      <c r="I51" s="270"/>
      <c r="J51" s="270"/>
      <c r="K51" s="270"/>
      <c r="L51" s="270"/>
      <c r="M51" s="270"/>
      <c r="N51" s="270"/>
      <c r="O51" s="270"/>
      <c r="P51" s="144"/>
    </row>
    <row r="52" spans="1:16" x14ac:dyDescent="0.25">
      <c r="B52" s="337"/>
      <c r="C52" s="337"/>
      <c r="D52" s="338"/>
      <c r="E52" s="338"/>
      <c r="F52" s="338"/>
      <c r="G52" s="338"/>
      <c r="H52" s="338"/>
      <c r="I52" s="338"/>
      <c r="J52" s="338"/>
      <c r="K52" s="338"/>
      <c r="L52" s="338"/>
      <c r="M52" s="338"/>
      <c r="N52" s="338"/>
      <c r="O52" s="338"/>
      <c r="P52" s="338"/>
    </row>
  </sheetData>
  <mergeCells count="25">
    <mergeCell ref="P2:P3"/>
    <mergeCell ref="C4:D4"/>
    <mergeCell ref="D6:D7"/>
    <mergeCell ref="E6:E7"/>
    <mergeCell ref="F6:F7"/>
    <mergeCell ref="G6:G7"/>
    <mergeCell ref="H6:H7"/>
    <mergeCell ref="I6:I7"/>
    <mergeCell ref="J6:J7"/>
    <mergeCell ref="K6:K7"/>
    <mergeCell ref="A2:J3"/>
    <mergeCell ref="K2:K3"/>
    <mergeCell ref="L2:L3"/>
    <mergeCell ref="M2:M3"/>
    <mergeCell ref="N2:N3"/>
    <mergeCell ref="O2:O3"/>
    <mergeCell ref="A10:A12"/>
    <mergeCell ref="A19:A21"/>
    <mergeCell ref="B52:P52"/>
    <mergeCell ref="L6:L7"/>
    <mergeCell ref="M6:M7"/>
    <mergeCell ref="N6:N7"/>
    <mergeCell ref="O6:O7"/>
    <mergeCell ref="P6:P7"/>
    <mergeCell ref="B8:C8"/>
  </mergeCells>
  <conditionalFormatting sqref="D40:O40">
    <cfRule type="cellIs" dxfId="3" priority="2" operator="equal">
      <formula>0</formula>
    </cfRule>
  </conditionalFormatting>
  <conditionalFormatting sqref="P8">
    <cfRule type="cellIs" dxfId="2" priority="1" operator="notEqual">
      <formula>1</formula>
    </cfRule>
  </conditionalFormatting>
  <pageMargins left="0.7" right="0.7" top="0.75" bottom="0.75" header="0.3" footer="0.3"/>
  <pageSetup scale="7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249977111117893"/>
    <pageSetUpPr fitToPage="1"/>
  </sheetPr>
  <dimension ref="A1:Q52"/>
  <sheetViews>
    <sheetView workbookViewId="0">
      <selection activeCell="K34" sqref="K34"/>
    </sheetView>
  </sheetViews>
  <sheetFormatPr defaultColWidth="9.08984375" defaultRowHeight="12.5" x14ac:dyDescent="0.25"/>
  <cols>
    <col min="1" max="1" width="5.36328125" customWidth="1"/>
    <col min="2" max="2" width="30.7265625" style="102" customWidth="1"/>
    <col min="3" max="3" width="5.7265625" style="102" customWidth="1"/>
    <col min="4" max="14" width="9.7265625" style="102" customWidth="1"/>
    <col min="15" max="15" width="9.26953125" style="102" bestFit="1" customWidth="1"/>
    <col min="16" max="16" width="9.7265625" style="102" bestFit="1" customWidth="1"/>
    <col min="17" max="17" width="9.26953125" style="48" bestFit="1" customWidth="1"/>
    <col min="18" max="16384" width="9.08984375" style="48"/>
  </cols>
  <sheetData>
    <row r="1" spans="1:17" ht="1.5" customHeight="1" thickBot="1" x14ac:dyDescent="0.3">
      <c r="B1" s="48"/>
      <c r="C1" s="48"/>
      <c r="D1" s="48"/>
      <c r="E1" s="48"/>
      <c r="F1" s="48"/>
      <c r="G1" s="48"/>
      <c r="H1" s="48"/>
      <c r="I1" s="48"/>
      <c r="J1" s="48"/>
      <c r="K1" s="48"/>
      <c r="L1" s="48"/>
      <c r="M1" s="48"/>
      <c r="N1" s="48"/>
      <c r="O1" s="48"/>
      <c r="P1" s="48"/>
    </row>
    <row r="2" spans="1:17" x14ac:dyDescent="0.25">
      <c r="A2" s="360" t="s">
        <v>115</v>
      </c>
      <c r="B2" s="361"/>
      <c r="C2" s="361"/>
      <c r="D2" s="361"/>
      <c r="E2" s="361"/>
      <c r="F2" s="361"/>
      <c r="G2" s="361"/>
      <c r="H2" s="361"/>
      <c r="I2" s="361"/>
      <c r="J2" s="361"/>
      <c r="K2" s="368" t="s">
        <v>40</v>
      </c>
      <c r="L2" s="369">
        <v>0.05</v>
      </c>
      <c r="M2" s="345"/>
      <c r="N2" s="368" t="s">
        <v>51</v>
      </c>
      <c r="O2" s="369">
        <v>0.03</v>
      </c>
      <c r="P2" s="346"/>
    </row>
    <row r="3" spans="1:17" ht="33" customHeight="1" x14ac:dyDescent="0.25">
      <c r="A3" s="362"/>
      <c r="B3" s="305"/>
      <c r="C3" s="305"/>
      <c r="D3" s="305"/>
      <c r="E3" s="305"/>
      <c r="F3" s="305"/>
      <c r="G3" s="305"/>
      <c r="H3" s="305"/>
      <c r="I3" s="305"/>
      <c r="J3" s="305"/>
      <c r="K3" s="350"/>
      <c r="L3" s="370"/>
      <c r="M3" s="347"/>
      <c r="N3" s="350"/>
      <c r="O3" s="370"/>
      <c r="P3" s="348"/>
    </row>
    <row r="4" spans="1:17" x14ac:dyDescent="0.25">
      <c r="A4" s="246"/>
      <c r="B4" s="225" t="str">
        <f>'Cash Flow Forecast - Year 1'!B4</f>
        <v>Client name</v>
      </c>
      <c r="C4" s="367">
        <f ca="1">'Cash Flow Forecast - Year 1'!D4</f>
        <v>44658.526145833333</v>
      </c>
      <c r="D4" s="367"/>
      <c r="E4" s="170"/>
      <c r="F4" s="170"/>
      <c r="G4" s="170"/>
      <c r="H4" s="170"/>
      <c r="I4" s="170"/>
      <c r="J4" s="170"/>
      <c r="K4" s="170"/>
      <c r="L4" s="170"/>
      <c r="M4" s="170"/>
      <c r="N4" s="170"/>
      <c r="O4" s="170"/>
      <c r="P4" s="228"/>
    </row>
    <row r="5" spans="1:17" x14ac:dyDescent="0.25">
      <c r="A5" s="247"/>
      <c r="B5" s="134"/>
      <c r="C5" s="134"/>
      <c r="D5" s="135"/>
      <c r="E5" s="135"/>
      <c r="F5" s="135"/>
      <c r="G5" s="135"/>
      <c r="H5" s="135"/>
      <c r="I5" s="135"/>
      <c r="J5" s="135"/>
      <c r="K5" s="135"/>
      <c r="L5" s="135"/>
      <c r="M5" s="135"/>
      <c r="N5" s="135"/>
      <c r="O5" s="135"/>
      <c r="P5" s="229"/>
    </row>
    <row r="6" spans="1:17" x14ac:dyDescent="0.25">
      <c r="A6" s="247"/>
      <c r="B6" s="134"/>
      <c r="C6" s="134"/>
      <c r="D6" s="365">
        <f>'Cash Flow Forecast - Year 2'!E6:E7+360</f>
        <v>45432</v>
      </c>
      <c r="E6" s="341">
        <f>D6+30</f>
        <v>45462</v>
      </c>
      <c r="F6" s="341">
        <f t="shared" ref="F6:O6" si="0">E6+30</f>
        <v>45492</v>
      </c>
      <c r="G6" s="341">
        <f t="shared" si="0"/>
        <v>45522</v>
      </c>
      <c r="H6" s="341">
        <f t="shared" si="0"/>
        <v>45552</v>
      </c>
      <c r="I6" s="341">
        <f t="shared" si="0"/>
        <v>45582</v>
      </c>
      <c r="J6" s="341">
        <f t="shared" si="0"/>
        <v>45612</v>
      </c>
      <c r="K6" s="341">
        <f t="shared" si="0"/>
        <v>45642</v>
      </c>
      <c r="L6" s="341">
        <f t="shared" si="0"/>
        <v>45672</v>
      </c>
      <c r="M6" s="341">
        <f t="shared" si="0"/>
        <v>45702</v>
      </c>
      <c r="N6" s="341">
        <f t="shared" si="0"/>
        <v>45732</v>
      </c>
      <c r="O6" s="341">
        <f t="shared" si="0"/>
        <v>45762</v>
      </c>
      <c r="P6" s="356" t="s">
        <v>3</v>
      </c>
    </row>
    <row r="7" spans="1:17" ht="13" thickBot="1" x14ac:dyDescent="0.3">
      <c r="A7" s="247"/>
      <c r="B7" s="136" t="s">
        <v>1</v>
      </c>
      <c r="C7" s="136"/>
      <c r="D7" s="366"/>
      <c r="E7" s="342"/>
      <c r="F7" s="342"/>
      <c r="G7" s="342"/>
      <c r="H7" s="342"/>
      <c r="I7" s="342"/>
      <c r="J7" s="342"/>
      <c r="K7" s="342"/>
      <c r="L7" s="342"/>
      <c r="M7" s="342"/>
      <c r="N7" s="342"/>
      <c r="O7" s="342"/>
      <c r="P7" s="357"/>
    </row>
    <row r="8" spans="1:17" s="75" customFormat="1" x14ac:dyDescent="0.25">
      <c r="A8" s="258"/>
      <c r="B8" s="358" t="s">
        <v>42</v>
      </c>
      <c r="C8" s="359"/>
      <c r="D8" s="65">
        <v>0.08</v>
      </c>
      <c r="E8" s="65">
        <v>0.12</v>
      </c>
      <c r="F8" s="65">
        <v>0.15</v>
      </c>
      <c r="G8" s="65">
        <v>7.0000000000000007E-2</v>
      </c>
      <c r="H8" s="65">
        <v>0.1</v>
      </c>
      <c r="I8" s="65">
        <v>0.05</v>
      </c>
      <c r="J8" s="65">
        <v>0.08</v>
      </c>
      <c r="K8" s="65">
        <v>0.1</v>
      </c>
      <c r="L8" s="65">
        <v>0.08</v>
      </c>
      <c r="M8" s="65">
        <v>0.05</v>
      </c>
      <c r="N8" s="65">
        <v>0.05</v>
      </c>
      <c r="O8" s="66">
        <v>7.0000000000000007E-2</v>
      </c>
      <c r="P8" s="230">
        <f>SUM(D8:O8)</f>
        <v>1</v>
      </c>
    </row>
    <row r="9" spans="1:17" ht="13" thickBot="1" x14ac:dyDescent="0.3">
      <c r="A9" s="271"/>
      <c r="B9" s="155" t="s">
        <v>4</v>
      </c>
      <c r="C9" s="137"/>
      <c r="D9" s="138"/>
      <c r="E9" s="138"/>
      <c r="F9" s="139"/>
      <c r="G9" s="139"/>
      <c r="H9" s="139"/>
      <c r="I9" s="139"/>
      <c r="J9" s="139"/>
      <c r="K9" s="139"/>
      <c r="L9" s="139"/>
      <c r="M9" s="139"/>
      <c r="N9" s="139"/>
      <c r="O9" s="139"/>
      <c r="P9" s="231" t="s">
        <v>5</v>
      </c>
    </row>
    <row r="10" spans="1:17" ht="13" thickTop="1" x14ac:dyDescent="0.25">
      <c r="A10" s="353" t="s">
        <v>111</v>
      </c>
      <c r="B10" s="149" t="str">
        <f>'Cash Flow Forecast - Year 1'!B10</f>
        <v>Product 1</v>
      </c>
      <c r="C10" s="149"/>
      <c r="D10" s="146">
        <f>$P10*D$8</f>
        <v>17542.98</v>
      </c>
      <c r="E10" s="146">
        <f t="shared" ref="E10:O12" si="1">$P10*E$8</f>
        <v>26314.469999999998</v>
      </c>
      <c r="F10" s="146">
        <f t="shared" si="1"/>
        <v>32893.087500000001</v>
      </c>
      <c r="G10" s="146">
        <f t="shared" si="1"/>
        <v>15350.107500000002</v>
      </c>
      <c r="H10" s="146">
        <f t="shared" si="1"/>
        <v>21928.725000000002</v>
      </c>
      <c r="I10" s="146">
        <f t="shared" si="1"/>
        <v>10964.362500000001</v>
      </c>
      <c r="J10" s="146">
        <f t="shared" si="1"/>
        <v>17542.98</v>
      </c>
      <c r="K10" s="146">
        <f t="shared" si="1"/>
        <v>21928.725000000002</v>
      </c>
      <c r="L10" s="146">
        <f t="shared" si="1"/>
        <v>17542.98</v>
      </c>
      <c r="M10" s="146">
        <f t="shared" si="1"/>
        <v>10964.362500000001</v>
      </c>
      <c r="N10" s="146">
        <f t="shared" si="1"/>
        <v>10964.362500000001</v>
      </c>
      <c r="O10" s="146">
        <f t="shared" si="1"/>
        <v>15350.107500000002</v>
      </c>
      <c r="P10" s="59">
        <f>'Cash Flow Forecast - Year 4'!P10*(1+L$2)</f>
        <v>219287.25</v>
      </c>
      <c r="Q10" s="262">
        <f>IF(P10&gt;0,P10/P$16,0)</f>
        <v>0.75728155339805825</v>
      </c>
    </row>
    <row r="11" spans="1:17" x14ac:dyDescent="0.25">
      <c r="A11" s="354"/>
      <c r="B11" s="149" t="str">
        <f>'Cash Flow Forecast - Year 1'!B11</f>
        <v>Product 2</v>
      </c>
      <c r="C11" s="149"/>
      <c r="D11" s="146">
        <f>$P11*D$8</f>
        <v>5172.93</v>
      </c>
      <c r="E11" s="146">
        <f t="shared" si="1"/>
        <v>7759.3949999999995</v>
      </c>
      <c r="F11" s="146">
        <f t="shared" si="1"/>
        <v>9699.2437499999996</v>
      </c>
      <c r="G11" s="146">
        <f t="shared" si="1"/>
        <v>4526.3137500000003</v>
      </c>
      <c r="H11" s="146">
        <f t="shared" si="1"/>
        <v>6466.1625000000004</v>
      </c>
      <c r="I11" s="146">
        <f t="shared" si="1"/>
        <v>3233.0812500000002</v>
      </c>
      <c r="J11" s="146">
        <f t="shared" si="1"/>
        <v>5172.93</v>
      </c>
      <c r="K11" s="146">
        <f t="shared" si="1"/>
        <v>6466.1625000000004</v>
      </c>
      <c r="L11" s="146">
        <f t="shared" si="1"/>
        <v>5172.93</v>
      </c>
      <c r="M11" s="146">
        <f t="shared" si="1"/>
        <v>3233.0812500000002</v>
      </c>
      <c r="N11" s="146">
        <f t="shared" si="1"/>
        <v>3233.0812500000002</v>
      </c>
      <c r="O11" s="146">
        <f t="shared" si="1"/>
        <v>4526.3137500000003</v>
      </c>
      <c r="P11" s="59">
        <f>'Cash Flow Forecast - Year 4'!P11*(1+L$2)</f>
        <v>64661.625</v>
      </c>
      <c r="Q11" s="255">
        <f t="shared" ref="Q11:Q15" si="2">IF(P11&gt;0,P11/P$16,0)</f>
        <v>0.22330097087378642</v>
      </c>
    </row>
    <row r="12" spans="1:17" x14ac:dyDescent="0.25">
      <c r="A12" s="355"/>
      <c r="B12" s="149" t="str">
        <f>'Cash Flow Forecast - Year 1'!B12</f>
        <v xml:space="preserve">Product 3 </v>
      </c>
      <c r="C12" s="149"/>
      <c r="D12" s="146">
        <f>$P12*D$8</f>
        <v>449.82</v>
      </c>
      <c r="E12" s="146">
        <f t="shared" si="1"/>
        <v>674.73</v>
      </c>
      <c r="F12" s="146">
        <f t="shared" si="1"/>
        <v>843.41250000000002</v>
      </c>
      <c r="G12" s="146">
        <f t="shared" si="1"/>
        <v>393.59250000000003</v>
      </c>
      <c r="H12" s="146">
        <f t="shared" si="1"/>
        <v>562.27499999999998</v>
      </c>
      <c r="I12" s="146">
        <f t="shared" si="1"/>
        <v>281.13749999999999</v>
      </c>
      <c r="J12" s="146">
        <f t="shared" si="1"/>
        <v>449.82</v>
      </c>
      <c r="K12" s="146">
        <f t="shared" si="1"/>
        <v>562.27499999999998</v>
      </c>
      <c r="L12" s="146">
        <f t="shared" si="1"/>
        <v>449.82</v>
      </c>
      <c r="M12" s="146">
        <f t="shared" si="1"/>
        <v>281.13749999999999</v>
      </c>
      <c r="N12" s="146">
        <f t="shared" si="1"/>
        <v>281.13749999999999</v>
      </c>
      <c r="O12" s="146">
        <f t="shared" si="1"/>
        <v>393.59250000000003</v>
      </c>
      <c r="P12" s="59">
        <f>'Cash Flow Forecast - Year 4'!P12*(1+L$2)</f>
        <v>5622.75</v>
      </c>
      <c r="Q12" s="255">
        <f t="shared" si="2"/>
        <v>1.9417475728155338E-2</v>
      </c>
    </row>
    <row r="13" spans="1:17" x14ac:dyDescent="0.25">
      <c r="A13" s="272"/>
      <c r="B13" s="150" t="str">
        <f>'Cash Flow Forecast - Year 1'!B13</f>
        <v>New equity inflow</v>
      </c>
      <c r="C13" s="150"/>
      <c r="D13" s="140"/>
      <c r="E13" s="140"/>
      <c r="F13" s="140"/>
      <c r="G13" s="140"/>
      <c r="H13" s="140"/>
      <c r="I13" s="140"/>
      <c r="J13" s="140"/>
      <c r="K13" s="140"/>
      <c r="L13" s="140"/>
      <c r="M13" s="140"/>
      <c r="N13" s="140"/>
      <c r="O13" s="140"/>
      <c r="P13" s="59">
        <f>SUM(D13:O13)</f>
        <v>0</v>
      </c>
      <c r="Q13" s="255">
        <f t="shared" si="2"/>
        <v>0</v>
      </c>
    </row>
    <row r="14" spans="1:17" x14ac:dyDescent="0.25">
      <c r="A14" s="273"/>
      <c r="B14" s="150" t="str">
        <f>'Cash Flow Forecast - Year 1'!B14</f>
        <v>Loans received</v>
      </c>
      <c r="C14" s="150"/>
      <c r="D14" s="140"/>
      <c r="E14" s="140"/>
      <c r="F14" s="140"/>
      <c r="G14" s="140"/>
      <c r="H14" s="140"/>
      <c r="I14" s="140"/>
      <c r="J14" s="140"/>
      <c r="K14" s="140"/>
      <c r="L14" s="140"/>
      <c r="M14" s="140"/>
      <c r="N14" s="140"/>
      <c r="O14" s="140"/>
      <c r="P14" s="59">
        <f>SUM(D14:O14)</f>
        <v>0</v>
      </c>
      <c r="Q14" s="255">
        <f t="shared" si="2"/>
        <v>0</v>
      </c>
    </row>
    <row r="15" spans="1:17" ht="13" thickBot="1" x14ac:dyDescent="0.3">
      <c r="A15" s="272"/>
      <c r="B15" s="150" t="str">
        <f>'Cash Flow Forecast - Year 1'!B15</f>
        <v>Other</v>
      </c>
      <c r="C15" s="156"/>
      <c r="D15" s="140"/>
      <c r="E15" s="140"/>
      <c r="F15" s="140"/>
      <c r="G15" s="140"/>
      <c r="H15" s="140"/>
      <c r="I15" s="140"/>
      <c r="J15" s="140"/>
      <c r="K15" s="140"/>
      <c r="L15" s="140"/>
      <c r="M15" s="140"/>
      <c r="N15" s="140"/>
      <c r="O15" s="140"/>
      <c r="P15" s="59">
        <f>SUM(D15:O15)</f>
        <v>0</v>
      </c>
      <c r="Q15" s="255">
        <f t="shared" si="2"/>
        <v>0</v>
      </c>
    </row>
    <row r="16" spans="1:17" ht="13" thickBot="1" x14ac:dyDescent="0.3">
      <c r="A16" s="274"/>
      <c r="B16" s="34" t="str">
        <f>'Cash Flow Forecast - Year 1'!B16</f>
        <v>Total Receipts</v>
      </c>
      <c r="C16" s="34"/>
      <c r="D16" s="30">
        <f t="shared" ref="D16:O16" si="3">SUM(D10:D15)</f>
        <v>23165.73</v>
      </c>
      <c r="E16" s="30">
        <f t="shared" si="3"/>
        <v>34748.595000000001</v>
      </c>
      <c r="F16" s="30">
        <f t="shared" si="3"/>
        <v>43435.743750000001</v>
      </c>
      <c r="G16" s="30">
        <f t="shared" si="3"/>
        <v>20270.013750000002</v>
      </c>
      <c r="H16" s="30">
        <f t="shared" si="3"/>
        <v>28957.162500000006</v>
      </c>
      <c r="I16" s="30">
        <f t="shared" si="3"/>
        <v>14478.581250000003</v>
      </c>
      <c r="J16" s="30">
        <f t="shared" si="3"/>
        <v>23165.73</v>
      </c>
      <c r="K16" s="30">
        <f t="shared" si="3"/>
        <v>28957.162500000006</v>
      </c>
      <c r="L16" s="30">
        <f t="shared" si="3"/>
        <v>23165.73</v>
      </c>
      <c r="M16" s="30">
        <f t="shared" si="3"/>
        <v>14478.581250000003</v>
      </c>
      <c r="N16" s="30">
        <f t="shared" si="3"/>
        <v>14478.581250000003</v>
      </c>
      <c r="O16" s="30">
        <f t="shared" si="3"/>
        <v>20270.013750000002</v>
      </c>
      <c r="P16" s="60">
        <f>SUM(P10:P15)</f>
        <v>289571.625</v>
      </c>
      <c r="Q16" s="256">
        <f>IF(P16&gt;0,P16/P$16,0)</f>
        <v>1</v>
      </c>
    </row>
    <row r="17" spans="1:17" x14ac:dyDescent="0.25">
      <c r="A17" s="247"/>
      <c r="B17" s="141"/>
      <c r="C17" s="141"/>
      <c r="D17" s="142"/>
      <c r="E17" s="142"/>
      <c r="F17" s="142"/>
      <c r="G17" s="142"/>
      <c r="H17" s="142"/>
      <c r="I17" s="142"/>
      <c r="J17" s="142"/>
      <c r="K17" s="142"/>
      <c r="L17" s="142"/>
      <c r="M17" s="142"/>
      <c r="N17" s="142"/>
      <c r="O17" s="142"/>
      <c r="P17" s="54"/>
      <c r="Q17" s="235"/>
    </row>
    <row r="18" spans="1:17" x14ac:dyDescent="0.25">
      <c r="A18" s="247"/>
      <c r="B18" s="154" t="s">
        <v>10</v>
      </c>
      <c r="C18" s="143"/>
      <c r="D18" s="58"/>
      <c r="E18" s="58"/>
      <c r="F18" s="58"/>
      <c r="G18" s="58"/>
      <c r="H18" s="58"/>
      <c r="I18" s="58"/>
      <c r="J18" s="58"/>
      <c r="K18" s="58"/>
      <c r="L18" s="58"/>
      <c r="M18" s="58"/>
      <c r="N18" s="58"/>
      <c r="O18" s="58"/>
      <c r="P18" s="58"/>
      <c r="Q18" s="236"/>
    </row>
    <row r="19" spans="1:17" x14ac:dyDescent="0.25">
      <c r="A19" s="353" t="s">
        <v>110</v>
      </c>
      <c r="B19" s="149" t="str">
        <f>'Cash Flow Forecast - Year 1'!B19</f>
        <v>Product 1</v>
      </c>
      <c r="C19" s="157">
        <f>'Cash Flow Forecast - Year 1'!C19</f>
        <v>0.5</v>
      </c>
      <c r="D19" s="146">
        <f>IF(AND(D$10&gt;0,$C19&gt;0),D$10*$C19,"")</f>
        <v>8771.49</v>
      </c>
      <c r="E19" s="146">
        <f t="shared" ref="E19:O19" si="4">IF(AND(E$10&gt;0,$C19&gt;0),E$10*$C19,"")</f>
        <v>13157.234999999999</v>
      </c>
      <c r="F19" s="146">
        <f t="shared" si="4"/>
        <v>16446.543750000001</v>
      </c>
      <c r="G19" s="146">
        <f t="shared" si="4"/>
        <v>7675.0537500000009</v>
      </c>
      <c r="H19" s="146">
        <f t="shared" si="4"/>
        <v>10964.362500000001</v>
      </c>
      <c r="I19" s="146">
        <f t="shared" si="4"/>
        <v>5482.1812500000005</v>
      </c>
      <c r="J19" s="146">
        <f t="shared" si="4"/>
        <v>8771.49</v>
      </c>
      <c r="K19" s="146">
        <f t="shared" si="4"/>
        <v>10964.362500000001</v>
      </c>
      <c r="L19" s="146">
        <f t="shared" si="4"/>
        <v>8771.49</v>
      </c>
      <c r="M19" s="146">
        <f t="shared" si="4"/>
        <v>5482.1812500000005</v>
      </c>
      <c r="N19" s="146">
        <f t="shared" si="4"/>
        <v>5482.1812500000005</v>
      </c>
      <c r="O19" s="146">
        <f t="shared" si="4"/>
        <v>7675.0537500000009</v>
      </c>
      <c r="P19" s="59">
        <f t="shared" ref="P19:P43" si="5">SUM(D19:O19)</f>
        <v>109643.62500000001</v>
      </c>
      <c r="Q19" s="255">
        <f>IF(P19&gt;0,P19/P$16,0)</f>
        <v>0.37864077669902918</v>
      </c>
    </row>
    <row r="20" spans="1:17" x14ac:dyDescent="0.25">
      <c r="A20" s="354"/>
      <c r="B20" s="149" t="str">
        <f>'Cash Flow Forecast - Year 1'!B20</f>
        <v>Product 2</v>
      </c>
      <c r="C20" s="157">
        <f>'Cash Flow Forecast - Year 1'!C20</f>
        <v>0.35</v>
      </c>
      <c r="D20" s="146">
        <f>IF(AND(D$11&gt;0,$C20&gt;0),D$11*$C20,"")</f>
        <v>1810.5255</v>
      </c>
      <c r="E20" s="146">
        <f t="shared" ref="E20:O20" si="6">IF(AND(E$11&gt;0,$C20&gt;0),E$11*$C20,"")</f>
        <v>2715.7882499999996</v>
      </c>
      <c r="F20" s="146">
        <f t="shared" si="6"/>
        <v>3394.7353124999995</v>
      </c>
      <c r="G20" s="146">
        <f t="shared" si="6"/>
        <v>1584.2098125</v>
      </c>
      <c r="H20" s="146">
        <f t="shared" si="6"/>
        <v>2263.1568750000001</v>
      </c>
      <c r="I20" s="146">
        <f t="shared" si="6"/>
        <v>1131.5784375000001</v>
      </c>
      <c r="J20" s="146">
        <f t="shared" si="6"/>
        <v>1810.5255</v>
      </c>
      <c r="K20" s="146">
        <f t="shared" si="6"/>
        <v>2263.1568750000001</v>
      </c>
      <c r="L20" s="146">
        <f t="shared" si="6"/>
        <v>1810.5255</v>
      </c>
      <c r="M20" s="146">
        <f t="shared" si="6"/>
        <v>1131.5784375000001</v>
      </c>
      <c r="N20" s="146">
        <f t="shared" si="6"/>
        <v>1131.5784375000001</v>
      </c>
      <c r="O20" s="146">
        <f t="shared" si="6"/>
        <v>1584.2098125</v>
      </c>
      <c r="P20" s="59">
        <f t="shared" si="5"/>
        <v>22631.568749999999</v>
      </c>
      <c r="Q20" s="255">
        <f t="shared" ref="Q20:Q43" si="7">IF(P20&gt;0,P20/P$16,0)</f>
        <v>7.8155339805825244E-2</v>
      </c>
    </row>
    <row r="21" spans="1:17" x14ac:dyDescent="0.25">
      <c r="A21" s="355"/>
      <c r="B21" s="149" t="str">
        <f>'Cash Flow Forecast - Year 1'!B21</f>
        <v xml:space="preserve">Product 3 </v>
      </c>
      <c r="C21" s="157">
        <f>'Cash Flow Forecast - Year 1'!C21</f>
        <v>0</v>
      </c>
      <c r="D21" s="146" t="str">
        <f>IF(AND(D$12&gt;0,$C21&gt;0),D$12*$C21,"")</f>
        <v/>
      </c>
      <c r="E21" s="146" t="str">
        <f t="shared" ref="E21:O21" si="8">IF(AND(E$12&gt;0,$C21&gt;0),E$12*$C21,"")</f>
        <v/>
      </c>
      <c r="F21" s="146" t="str">
        <f t="shared" si="8"/>
        <v/>
      </c>
      <c r="G21" s="146" t="str">
        <f t="shared" si="8"/>
        <v/>
      </c>
      <c r="H21" s="146" t="str">
        <f t="shared" si="8"/>
        <v/>
      </c>
      <c r="I21" s="146" t="str">
        <f t="shared" si="8"/>
        <v/>
      </c>
      <c r="J21" s="146" t="str">
        <f t="shared" si="8"/>
        <v/>
      </c>
      <c r="K21" s="146" t="str">
        <f t="shared" si="8"/>
        <v/>
      </c>
      <c r="L21" s="146" t="str">
        <f t="shared" si="8"/>
        <v/>
      </c>
      <c r="M21" s="146" t="str">
        <f t="shared" si="8"/>
        <v/>
      </c>
      <c r="N21" s="146" t="str">
        <f t="shared" si="8"/>
        <v/>
      </c>
      <c r="O21" s="146" t="str">
        <f t="shared" si="8"/>
        <v/>
      </c>
      <c r="P21" s="59">
        <f t="shared" si="5"/>
        <v>0</v>
      </c>
      <c r="Q21" s="255">
        <f t="shared" si="7"/>
        <v>0</v>
      </c>
    </row>
    <row r="22" spans="1:17" x14ac:dyDescent="0.25">
      <c r="A22" s="272"/>
      <c r="B22" s="150" t="str">
        <f>'Cash Flow Forecast - Year 1'!B22</f>
        <v xml:space="preserve">Salaries and wages </v>
      </c>
      <c r="C22" s="158"/>
      <c r="D22" s="35">
        <f>IF($O$3&lt;&gt;0.0001,'Cash Flow Forecast - Year 4'!D22*(1+$O$2),0)</f>
        <v>1457.6889600000002</v>
      </c>
      <c r="E22" s="35">
        <f>IF($O$3&lt;&gt;0.0001,'Cash Flow Forecast - Year 4'!E22*(1+$O$2),0)</f>
        <v>1457.6889600000002</v>
      </c>
      <c r="F22" s="35">
        <f>IF($O$3&lt;&gt;0.0001,'Cash Flow Forecast - Year 4'!F22*(1+$O$2),0)</f>
        <v>1457.6889600000002</v>
      </c>
      <c r="G22" s="35">
        <f>IF($O$3&lt;&gt;0.0001,'Cash Flow Forecast - Year 4'!G22*(1+$O$2),0)</f>
        <v>1457.6889600000002</v>
      </c>
      <c r="H22" s="35">
        <f>IF($O$3&lt;&gt;0.0001,'Cash Flow Forecast - Year 4'!H22*(1+$O$2),0)</f>
        <v>1457.6889600000002</v>
      </c>
      <c r="I22" s="35">
        <f>IF($O$3&lt;&gt;0.0001,'Cash Flow Forecast - Year 4'!I22*(1+$O$2),0)</f>
        <v>1457.6889600000002</v>
      </c>
      <c r="J22" s="35">
        <f>IF($O$3&lt;&gt;0.0001,'Cash Flow Forecast - Year 4'!J22*(1+$O$2),0)</f>
        <v>1457.6889600000002</v>
      </c>
      <c r="K22" s="35">
        <f>IF($O$3&lt;&gt;0.0001,'Cash Flow Forecast - Year 4'!K22*(1+$O$2),0)</f>
        <v>1457.6889600000002</v>
      </c>
      <c r="L22" s="35">
        <f>IF($O$3&lt;&gt;0.0001,'Cash Flow Forecast - Year 4'!L22*(1+$O$2),0)</f>
        <v>1457.6889600000002</v>
      </c>
      <c r="M22" s="35">
        <f>IF($O$3&lt;&gt;0.0001,'Cash Flow Forecast - Year 4'!M22*(1+$O$2),0)</f>
        <v>1457.6889600000002</v>
      </c>
      <c r="N22" s="35">
        <f>IF($O$3&lt;&gt;0.0001,'Cash Flow Forecast - Year 4'!N22*(1+$O$2),0)</f>
        <v>1457.6889600000002</v>
      </c>
      <c r="O22" s="35">
        <f>IF($O$3&lt;&gt;0.0001,'Cash Flow Forecast - Year 4'!O22*(1+$O$2),0)</f>
        <v>1457.6889600000002</v>
      </c>
      <c r="P22" s="59">
        <f t="shared" si="5"/>
        <v>17492.267519999998</v>
      </c>
      <c r="Q22" s="255">
        <f t="shared" si="7"/>
        <v>6.0407394957983182E-2</v>
      </c>
    </row>
    <row r="23" spans="1:17" x14ac:dyDescent="0.25">
      <c r="A23" s="273"/>
      <c r="B23" s="150" t="str">
        <f>'Cash Flow Forecast - Year 1'!B23</f>
        <v>Workman's Comp.</v>
      </c>
      <c r="C23" s="158">
        <v>3.5000000000000003E-2</v>
      </c>
      <c r="D23" s="35">
        <f>D22*$C23</f>
        <v>51.019113600000011</v>
      </c>
      <c r="E23" s="35">
        <f t="shared" ref="E23:O23" si="9">E22*$C23</f>
        <v>51.019113600000011</v>
      </c>
      <c r="F23" s="35">
        <f t="shared" si="9"/>
        <v>51.019113600000011</v>
      </c>
      <c r="G23" s="35">
        <f t="shared" si="9"/>
        <v>51.019113600000011</v>
      </c>
      <c r="H23" s="35">
        <f t="shared" si="9"/>
        <v>51.019113600000011</v>
      </c>
      <c r="I23" s="35">
        <f t="shared" si="9"/>
        <v>51.019113600000011</v>
      </c>
      <c r="J23" s="35">
        <f t="shared" si="9"/>
        <v>51.019113600000011</v>
      </c>
      <c r="K23" s="35">
        <f t="shared" si="9"/>
        <v>51.019113600000011</v>
      </c>
      <c r="L23" s="35">
        <f t="shared" si="9"/>
        <v>51.019113600000011</v>
      </c>
      <c r="M23" s="35">
        <f t="shared" si="9"/>
        <v>51.019113600000011</v>
      </c>
      <c r="N23" s="35">
        <f t="shared" si="9"/>
        <v>51.019113600000011</v>
      </c>
      <c r="O23" s="35">
        <f t="shared" si="9"/>
        <v>51.019113600000011</v>
      </c>
      <c r="P23" s="59">
        <f t="shared" si="5"/>
        <v>612.22936320000019</v>
      </c>
      <c r="Q23" s="255">
        <f t="shared" si="7"/>
        <v>2.1142588235294126E-3</v>
      </c>
    </row>
    <row r="24" spans="1:17" x14ac:dyDescent="0.25">
      <c r="A24" s="273"/>
      <c r="B24" s="150" t="str">
        <f>'Cash Flow Forecast - Year 1'!B24</f>
        <v>Payroll taxes</v>
      </c>
      <c r="C24" s="158">
        <v>0.153</v>
      </c>
      <c r="D24" s="35">
        <f>IF(D22&gt;0,D22*$C24,0)</f>
        <v>223.02641088000001</v>
      </c>
      <c r="E24" s="35">
        <f t="shared" ref="E24:O24" si="10">IF(E22&gt;0,E22*$C24,0)</f>
        <v>223.02641088000001</v>
      </c>
      <c r="F24" s="35">
        <f t="shared" si="10"/>
        <v>223.02641088000001</v>
      </c>
      <c r="G24" s="35">
        <f t="shared" si="10"/>
        <v>223.02641088000001</v>
      </c>
      <c r="H24" s="35">
        <f t="shared" si="10"/>
        <v>223.02641088000001</v>
      </c>
      <c r="I24" s="35">
        <f t="shared" si="10"/>
        <v>223.02641088000001</v>
      </c>
      <c r="J24" s="35">
        <f t="shared" si="10"/>
        <v>223.02641088000001</v>
      </c>
      <c r="K24" s="35">
        <f t="shared" si="10"/>
        <v>223.02641088000001</v>
      </c>
      <c r="L24" s="35">
        <f t="shared" si="10"/>
        <v>223.02641088000001</v>
      </c>
      <c r="M24" s="35">
        <f t="shared" si="10"/>
        <v>223.02641088000001</v>
      </c>
      <c r="N24" s="35">
        <f t="shared" si="10"/>
        <v>223.02641088000001</v>
      </c>
      <c r="O24" s="35">
        <f t="shared" si="10"/>
        <v>223.02641088000001</v>
      </c>
      <c r="P24" s="59">
        <f t="shared" si="5"/>
        <v>2676.3169305600004</v>
      </c>
      <c r="Q24" s="255">
        <f t="shared" si="7"/>
        <v>9.2423314285714295E-3</v>
      </c>
    </row>
    <row r="25" spans="1:17" x14ac:dyDescent="0.25">
      <c r="A25" s="275"/>
      <c r="B25" s="151" t="str">
        <f>'Cash Flow Forecast - Year 1'!B25</f>
        <v>Advertising</v>
      </c>
      <c r="C25" s="158"/>
      <c r="D25" s="35">
        <f>IF($O$3&lt;&gt;0.0001,'Cash Flow Forecast - Year 4'!D25*(1+$O$2),0)</f>
        <v>1214.7408000000003</v>
      </c>
      <c r="E25" s="35">
        <f>IF($O$3&lt;&gt;0.0001,'Cash Flow Forecast - Year 4'!E25*(1+$O$2),0)</f>
        <v>1214.7408000000003</v>
      </c>
      <c r="F25" s="35">
        <f>IF($O$3&lt;&gt;0.0001,'Cash Flow Forecast - Year 4'!F25*(1+$O$2),0)</f>
        <v>2429.4816000000005</v>
      </c>
      <c r="G25" s="35">
        <f>IF($O$3&lt;&gt;0.0001,'Cash Flow Forecast - Year 4'!G25*(1+$O$2),0)</f>
        <v>3036.8520000000003</v>
      </c>
      <c r="H25" s="35">
        <f>IF($O$3&lt;&gt;0.0001,'Cash Flow Forecast - Year 4'!H25*(1+$O$2),0)</f>
        <v>2429.4816000000005</v>
      </c>
      <c r="I25" s="35">
        <f>IF($O$3&lt;&gt;0.0001,'Cash Flow Forecast - Year 4'!I25*(1+$O$2),0)</f>
        <v>1822.1112000000003</v>
      </c>
      <c r="J25" s="35">
        <f>IF($O$3&lt;&gt;0.0001,'Cash Flow Forecast - Year 4'!J25*(1+$O$2),0)</f>
        <v>1214.7408000000003</v>
      </c>
      <c r="K25" s="35">
        <f>IF($O$3&lt;&gt;0.0001,'Cash Flow Forecast - Year 4'!K25*(1+$O$2),0)</f>
        <v>1214.7408000000003</v>
      </c>
      <c r="L25" s="35">
        <f>IF($O$3&lt;&gt;0.0001,'Cash Flow Forecast - Year 4'!L25*(1+$O$2),0)</f>
        <v>1822.1112000000003</v>
      </c>
      <c r="M25" s="35">
        <f>IF($O$3&lt;&gt;0.0001,'Cash Flow Forecast - Year 4'!M25*(1+$O$2),0)</f>
        <v>1822.1112000000003</v>
      </c>
      <c r="N25" s="35">
        <f>IF($O$3&lt;&gt;0.0001,'Cash Flow Forecast - Year 4'!N25*(1+$O$2),0)</f>
        <v>1214.7408000000003</v>
      </c>
      <c r="O25" s="35">
        <f>IF($O$3&lt;&gt;0.0001,'Cash Flow Forecast - Year 4'!O25*(1+$O$2),0)</f>
        <v>1214.7408000000003</v>
      </c>
      <c r="P25" s="59">
        <f t="shared" si="5"/>
        <v>20650.5936</v>
      </c>
      <c r="Q25" s="255">
        <f t="shared" si="7"/>
        <v>7.1314285714285719E-2</v>
      </c>
    </row>
    <row r="26" spans="1:17" x14ac:dyDescent="0.25">
      <c r="A26" s="275"/>
      <c r="B26" s="151" t="str">
        <f>'Cash Flow Forecast - Year 1'!B26</f>
        <v>Accounting/Legal</v>
      </c>
      <c r="C26" s="158"/>
      <c r="D26" s="35">
        <f>IF($O$3&lt;&gt;0.0001,'Cash Flow Forecast - Year 4'!D26*(1+$O$2),0)</f>
        <v>0</v>
      </c>
      <c r="E26" s="35">
        <f>IF($O$3&lt;&gt;0.0001,'Cash Flow Forecast - Year 4'!E26*(1+$O$2),0)</f>
        <v>0</v>
      </c>
      <c r="F26" s="35">
        <f>IF($O$3&lt;&gt;0.0001,'Cash Flow Forecast - Year 4'!F26*(1+$O$2),0)</f>
        <v>0</v>
      </c>
      <c r="G26" s="35">
        <f>IF($O$3&lt;&gt;0.0001,'Cash Flow Forecast - Year 4'!G26*(1+$O$2),0)</f>
        <v>0</v>
      </c>
      <c r="H26" s="35">
        <f>IF($O$3&lt;&gt;0.0001,'Cash Flow Forecast - Year 4'!H26*(1+$O$2),0)</f>
        <v>0</v>
      </c>
      <c r="I26" s="35">
        <f>IF($O$3&lt;&gt;0.0001,'Cash Flow Forecast - Year 4'!I26*(1+$O$2),0)</f>
        <v>0</v>
      </c>
      <c r="J26" s="35">
        <f>IF($O$3&lt;&gt;0.0001,'Cash Flow Forecast - Year 4'!J26*(1+$O$2),0)</f>
        <v>0</v>
      </c>
      <c r="K26" s="35">
        <f>IF($O$3&lt;&gt;0.0001,'Cash Flow Forecast - Year 4'!K26*(1+$O$2),0)</f>
        <v>0</v>
      </c>
      <c r="L26" s="35">
        <f>IF($O$3&lt;&gt;0.0001,'Cash Flow Forecast - Year 4'!L26*(1+$O$2),0)</f>
        <v>0</v>
      </c>
      <c r="M26" s="35">
        <f>IF($O$3&lt;&gt;0.0001,'Cash Flow Forecast - Year 4'!M26*(1+$O$2),0)</f>
        <v>0</v>
      </c>
      <c r="N26" s="35">
        <f>IF($O$3&lt;&gt;0.0001,'Cash Flow Forecast - Year 4'!N26*(1+$O$2),0)</f>
        <v>0</v>
      </c>
      <c r="O26" s="35">
        <f>IF($O$3&lt;&gt;0.0001,'Cash Flow Forecast - Year 4'!O26*(1+$O$2),0)</f>
        <v>0</v>
      </c>
      <c r="P26" s="59">
        <f t="shared" si="5"/>
        <v>0</v>
      </c>
      <c r="Q26" s="255">
        <f t="shared" si="7"/>
        <v>0</v>
      </c>
    </row>
    <row r="27" spans="1:17" x14ac:dyDescent="0.25">
      <c r="A27" s="275"/>
      <c r="B27" s="151" t="str">
        <f>'Cash Flow Forecast - Year 1'!B27</f>
        <v>Insurance</v>
      </c>
      <c r="C27" s="158"/>
      <c r="D27" s="35">
        <f>IF($O$3&lt;&gt;0.0001,'Cash Flow Forecast - Year 4'!D27*(1+$O$2),0)</f>
        <v>0</v>
      </c>
      <c r="E27" s="35">
        <f>IF($O$3&lt;&gt;0.0001,'Cash Flow Forecast - Year 4'!E27*(1+$O$2),0)</f>
        <v>0</v>
      </c>
      <c r="F27" s="35">
        <f>IF($O$3&lt;&gt;0.0001,'Cash Flow Forecast - Year 4'!F27*(1+$O$2),0)</f>
        <v>0</v>
      </c>
      <c r="G27" s="35">
        <f>IF($O$3&lt;&gt;0.0001,'Cash Flow Forecast - Year 4'!G27*(1+$O$2),0)</f>
        <v>0</v>
      </c>
      <c r="H27" s="35">
        <f>IF($O$3&lt;&gt;0.0001,'Cash Flow Forecast - Year 4'!H27*(1+$O$2),0)</f>
        <v>0</v>
      </c>
      <c r="I27" s="35">
        <f>IF($O$3&lt;&gt;0.0001,'Cash Flow Forecast - Year 4'!I27*(1+$O$2),0)</f>
        <v>0</v>
      </c>
      <c r="J27" s="35">
        <f>IF($O$3&lt;&gt;0.0001,'Cash Flow Forecast - Year 4'!J27*(1+$O$2),0)</f>
        <v>0</v>
      </c>
      <c r="K27" s="35">
        <f>IF($O$3&lt;&gt;0.0001,'Cash Flow Forecast - Year 4'!K27*(1+$O$2),0)</f>
        <v>0</v>
      </c>
      <c r="L27" s="35">
        <f>IF($O$3&lt;&gt;0.0001,'Cash Flow Forecast - Year 4'!L27*(1+$O$2),0)</f>
        <v>0</v>
      </c>
      <c r="M27" s="35">
        <f>IF($O$3&lt;&gt;0.0001,'Cash Flow Forecast - Year 4'!M27*(1+$O$2),0)</f>
        <v>0</v>
      </c>
      <c r="N27" s="35">
        <f>IF($O$3&lt;&gt;0.0001,'Cash Flow Forecast - Year 4'!N27*(1+$O$2),0)</f>
        <v>0</v>
      </c>
      <c r="O27" s="35">
        <f>IF($O$3&lt;&gt;0.0001,'Cash Flow Forecast - Year 4'!O27*(1+$O$2),0)</f>
        <v>0</v>
      </c>
      <c r="P27" s="59">
        <f t="shared" si="5"/>
        <v>0</v>
      </c>
      <c r="Q27" s="255">
        <f t="shared" si="7"/>
        <v>0</v>
      </c>
    </row>
    <row r="28" spans="1:17" x14ac:dyDescent="0.25">
      <c r="A28" s="275"/>
      <c r="B28" s="151" t="str">
        <f>'Cash Flow Forecast - Year 1'!B28</f>
        <v>Marketing/Promotion</v>
      </c>
      <c r="C28" s="158"/>
      <c r="D28" s="35">
        <f>IF($O$3&lt;&gt;0.0001,'Cash Flow Forecast - Year 4'!D28*(1+$O$2),0)</f>
        <v>0</v>
      </c>
      <c r="E28" s="35">
        <f>IF($O$3&lt;&gt;0.0001,'Cash Flow Forecast - Year 4'!E28*(1+$O$2),0)</f>
        <v>0</v>
      </c>
      <c r="F28" s="35">
        <f>IF($O$3&lt;&gt;0.0001,'Cash Flow Forecast - Year 4'!F28*(1+$O$2),0)</f>
        <v>0</v>
      </c>
      <c r="G28" s="35">
        <f>IF($O$3&lt;&gt;0.0001,'Cash Flow Forecast - Year 4'!G28*(1+$O$2),0)</f>
        <v>0</v>
      </c>
      <c r="H28" s="35">
        <f>IF($O$3&lt;&gt;0.0001,'Cash Flow Forecast - Year 4'!H28*(1+$O$2),0)</f>
        <v>0</v>
      </c>
      <c r="I28" s="35">
        <f>IF($O$3&lt;&gt;0.0001,'Cash Flow Forecast - Year 4'!I28*(1+$O$2),0)</f>
        <v>0</v>
      </c>
      <c r="J28" s="35">
        <f>IF($O$3&lt;&gt;0.0001,'Cash Flow Forecast - Year 4'!J28*(1+$O$2),0)</f>
        <v>0</v>
      </c>
      <c r="K28" s="35">
        <f>IF($O$3&lt;&gt;0.0001,'Cash Flow Forecast - Year 4'!K28*(1+$O$2),0)</f>
        <v>0</v>
      </c>
      <c r="L28" s="35">
        <f>IF($O$3&lt;&gt;0.0001,'Cash Flow Forecast - Year 4'!L28*(1+$O$2),0)</f>
        <v>0</v>
      </c>
      <c r="M28" s="35">
        <f>IF($O$3&lt;&gt;0.0001,'Cash Flow Forecast - Year 4'!M28*(1+$O$2),0)</f>
        <v>0</v>
      </c>
      <c r="N28" s="35">
        <f>IF($O$3&lt;&gt;0.0001,'Cash Flow Forecast - Year 4'!N28*(1+$O$2),0)</f>
        <v>0</v>
      </c>
      <c r="O28" s="35">
        <f>IF($O$3&lt;&gt;0.0001,'Cash Flow Forecast - Year 4'!O28*(1+$O$2),0)</f>
        <v>0</v>
      </c>
      <c r="P28" s="59">
        <f t="shared" si="5"/>
        <v>0</v>
      </c>
      <c r="Q28" s="255">
        <f t="shared" si="7"/>
        <v>0</v>
      </c>
    </row>
    <row r="29" spans="1:17" x14ac:dyDescent="0.25">
      <c r="A29" s="275"/>
      <c r="B29" s="151" t="str">
        <f>'Cash Flow Forecast - Year 1'!B29</f>
        <v>Miscellaneous</v>
      </c>
      <c r="C29" s="158"/>
      <c r="D29" s="35">
        <f>IF($O$3&lt;&gt;0.0001,'Cash Flow Forecast - Year 4'!D29*(1+$O$2),0)</f>
        <v>0</v>
      </c>
      <c r="E29" s="35">
        <f>IF($O$3&lt;&gt;0.0001,'Cash Flow Forecast - Year 4'!E29*(1+$O$2),0)</f>
        <v>0</v>
      </c>
      <c r="F29" s="35">
        <f>IF($O$3&lt;&gt;0.0001,'Cash Flow Forecast - Year 4'!F29*(1+$O$2),0)</f>
        <v>0</v>
      </c>
      <c r="G29" s="35">
        <f>IF($O$3&lt;&gt;0.0001,'Cash Flow Forecast - Year 4'!G29*(1+$O$2),0)</f>
        <v>0</v>
      </c>
      <c r="H29" s="35">
        <f>IF($O$3&lt;&gt;0.0001,'Cash Flow Forecast - Year 4'!H29*(1+$O$2),0)</f>
        <v>0</v>
      </c>
      <c r="I29" s="35">
        <f>IF($O$3&lt;&gt;0.0001,'Cash Flow Forecast - Year 4'!I29*(1+$O$2),0)</f>
        <v>0</v>
      </c>
      <c r="J29" s="35">
        <f>IF($O$3&lt;&gt;0.0001,'Cash Flow Forecast - Year 4'!J29*(1+$O$2),0)</f>
        <v>0</v>
      </c>
      <c r="K29" s="35">
        <f>IF($O$3&lt;&gt;0.0001,'Cash Flow Forecast - Year 4'!K29*(1+$O$2),0)</f>
        <v>0</v>
      </c>
      <c r="L29" s="35">
        <f>IF($O$3&lt;&gt;0.0001,'Cash Flow Forecast - Year 4'!L29*(1+$O$2),0)</f>
        <v>0</v>
      </c>
      <c r="M29" s="35">
        <f>IF($O$3&lt;&gt;0.0001,'Cash Flow Forecast - Year 4'!M29*(1+$O$2),0)</f>
        <v>0</v>
      </c>
      <c r="N29" s="35">
        <f>IF($O$3&lt;&gt;0.0001,'Cash Flow Forecast - Year 4'!N29*(1+$O$2),0)</f>
        <v>0</v>
      </c>
      <c r="O29" s="35">
        <f>IF($O$3&lt;&gt;0.0001,'Cash Flow Forecast - Year 4'!O29*(1+$O$2),0)</f>
        <v>0</v>
      </c>
      <c r="P29" s="59">
        <f t="shared" si="5"/>
        <v>0</v>
      </c>
      <c r="Q29" s="255">
        <f t="shared" si="7"/>
        <v>0</v>
      </c>
    </row>
    <row r="30" spans="1:17" x14ac:dyDescent="0.25">
      <c r="A30" s="275"/>
      <c r="B30" s="151" t="str">
        <f>'Cash Flow Forecast - Year 1'!B30</f>
        <v>Postage</v>
      </c>
      <c r="C30" s="158"/>
      <c r="D30" s="35">
        <f>IF($O$3&lt;&gt;0.0001,'Cash Flow Forecast - Year 4'!D30*(1+$O$2),0)</f>
        <v>0</v>
      </c>
      <c r="E30" s="35">
        <f>IF($O$3&lt;&gt;0.0001,'Cash Flow Forecast - Year 4'!E30*(1+$O$2),0)</f>
        <v>0</v>
      </c>
      <c r="F30" s="35">
        <f>IF($O$3&lt;&gt;0.0001,'Cash Flow Forecast - Year 4'!F30*(1+$O$2),0)</f>
        <v>0</v>
      </c>
      <c r="G30" s="35">
        <f>IF($O$3&lt;&gt;0.0001,'Cash Flow Forecast - Year 4'!G30*(1+$O$2),0)</f>
        <v>0</v>
      </c>
      <c r="H30" s="35">
        <f>IF($O$3&lt;&gt;0.0001,'Cash Flow Forecast - Year 4'!H30*(1+$O$2),0)</f>
        <v>0</v>
      </c>
      <c r="I30" s="35">
        <f>IF($O$3&lt;&gt;0.0001,'Cash Flow Forecast - Year 4'!I30*(1+$O$2),0)</f>
        <v>0</v>
      </c>
      <c r="J30" s="35">
        <f>IF($O$3&lt;&gt;0.0001,'Cash Flow Forecast - Year 4'!J30*(1+$O$2),0)</f>
        <v>0</v>
      </c>
      <c r="K30" s="35">
        <f>IF($O$3&lt;&gt;0.0001,'Cash Flow Forecast - Year 4'!K30*(1+$O$2),0)</f>
        <v>0</v>
      </c>
      <c r="L30" s="35">
        <f>IF($O$3&lt;&gt;0.0001,'Cash Flow Forecast - Year 4'!L30*(1+$O$2),0)</f>
        <v>0</v>
      </c>
      <c r="M30" s="35">
        <f>IF($O$3&lt;&gt;0.0001,'Cash Flow Forecast - Year 4'!M30*(1+$O$2),0)</f>
        <v>0</v>
      </c>
      <c r="N30" s="35">
        <f>IF($O$3&lt;&gt;0.0001,'Cash Flow Forecast - Year 4'!N30*(1+$O$2),0)</f>
        <v>0</v>
      </c>
      <c r="O30" s="35">
        <f>IF($O$3&lt;&gt;0.0001,'Cash Flow Forecast - Year 4'!O30*(1+$O$2),0)</f>
        <v>0</v>
      </c>
      <c r="P30" s="59">
        <f t="shared" si="5"/>
        <v>0</v>
      </c>
      <c r="Q30" s="255">
        <f t="shared" si="7"/>
        <v>0</v>
      </c>
    </row>
    <row r="31" spans="1:17" x14ac:dyDescent="0.25">
      <c r="A31" s="275"/>
      <c r="B31" s="151" t="str">
        <f>'Cash Flow Forecast - Year 1'!B31</f>
        <v>Security System</v>
      </c>
      <c r="C31" s="158"/>
      <c r="D31" s="35">
        <f>IF($O$3&lt;&gt;0.0001,'Cash Flow Forecast - Year 4'!D31*(1+$O$2),0)</f>
        <v>0</v>
      </c>
      <c r="E31" s="35">
        <f>IF($O$3&lt;&gt;0.0001,'Cash Flow Forecast - Year 4'!E31*(1+$O$2),0)</f>
        <v>0</v>
      </c>
      <c r="F31" s="35">
        <f>IF($O$3&lt;&gt;0.0001,'Cash Flow Forecast - Year 4'!F31*(1+$O$2),0)</f>
        <v>0</v>
      </c>
      <c r="G31" s="35">
        <f>IF($O$3&lt;&gt;0.0001,'Cash Flow Forecast - Year 4'!G31*(1+$O$2),0)</f>
        <v>0</v>
      </c>
      <c r="H31" s="35">
        <f>IF($O$3&lt;&gt;0.0001,'Cash Flow Forecast - Year 4'!H31*(1+$O$2),0)</f>
        <v>0</v>
      </c>
      <c r="I31" s="35">
        <f>IF($O$3&lt;&gt;0.0001,'Cash Flow Forecast - Year 4'!I31*(1+$O$2),0)</f>
        <v>0</v>
      </c>
      <c r="J31" s="35">
        <f>IF($O$3&lt;&gt;0.0001,'Cash Flow Forecast - Year 4'!J31*(1+$O$2),0)</f>
        <v>0</v>
      </c>
      <c r="K31" s="35">
        <f>IF($O$3&lt;&gt;0.0001,'Cash Flow Forecast - Year 4'!K31*(1+$O$2),0)</f>
        <v>0</v>
      </c>
      <c r="L31" s="35">
        <f>IF($O$3&lt;&gt;0.0001,'Cash Flow Forecast - Year 4'!L31*(1+$O$2),0)</f>
        <v>0</v>
      </c>
      <c r="M31" s="35">
        <f>IF($O$3&lt;&gt;0.0001,'Cash Flow Forecast - Year 4'!M31*(1+$O$2),0)</f>
        <v>0</v>
      </c>
      <c r="N31" s="35">
        <f>IF($O$3&lt;&gt;0.0001,'Cash Flow Forecast - Year 4'!N31*(1+$O$2),0)</f>
        <v>0</v>
      </c>
      <c r="O31" s="35">
        <f>IF($O$3&lt;&gt;0.0001,'Cash Flow Forecast - Year 4'!O31*(1+$O$2),0)</f>
        <v>0</v>
      </c>
      <c r="P31" s="59">
        <f t="shared" si="5"/>
        <v>0</v>
      </c>
      <c r="Q31" s="255">
        <f t="shared" si="7"/>
        <v>0</v>
      </c>
    </row>
    <row r="32" spans="1:17" x14ac:dyDescent="0.25">
      <c r="A32" s="275"/>
      <c r="B32" s="151" t="str">
        <f>'Cash Flow Forecast - Year 1'!B32</f>
        <v>Rent + Triple Net</v>
      </c>
      <c r="C32" s="158"/>
      <c r="D32" s="35">
        <f>IF($O$3&lt;&gt;0.0001,'Cash Flow Forecast - Year 4'!D32*(1+$O$2),0)</f>
        <v>3036.8520000000003</v>
      </c>
      <c r="E32" s="35">
        <f>IF($O$3&lt;&gt;0.0001,'Cash Flow Forecast - Year 4'!E32*(1+$O$2),0)</f>
        <v>3036.8520000000003</v>
      </c>
      <c r="F32" s="35">
        <f>IF($O$3&lt;&gt;0.0001,'Cash Flow Forecast - Year 4'!F32*(1+$O$2),0)</f>
        <v>3036.8520000000003</v>
      </c>
      <c r="G32" s="35">
        <f>IF($O$3&lt;&gt;0.0001,'Cash Flow Forecast - Year 4'!G32*(1+$O$2),0)</f>
        <v>3036.8520000000003</v>
      </c>
      <c r="H32" s="35">
        <f>IF($O$3&lt;&gt;0.0001,'Cash Flow Forecast - Year 4'!H32*(1+$O$2),0)</f>
        <v>3036.8520000000003</v>
      </c>
      <c r="I32" s="35">
        <f>IF($O$3&lt;&gt;0.0001,'Cash Flow Forecast - Year 4'!I32*(1+$O$2),0)</f>
        <v>3036.8520000000003</v>
      </c>
      <c r="J32" s="35">
        <f>IF($O$3&lt;&gt;0.0001,'Cash Flow Forecast - Year 4'!J32*(1+$O$2),0)</f>
        <v>3036.8520000000003</v>
      </c>
      <c r="K32" s="35">
        <f>IF($O$3&lt;&gt;0.0001,'Cash Flow Forecast - Year 4'!K32*(1+$O$2),0)</f>
        <v>3036.8520000000003</v>
      </c>
      <c r="L32" s="35">
        <f>IF($O$3&lt;&gt;0.0001,'Cash Flow Forecast - Year 4'!L32*(1+$O$2),0)</f>
        <v>3036.8520000000003</v>
      </c>
      <c r="M32" s="35">
        <f>IF($O$3&lt;&gt;0.0001,'Cash Flow Forecast - Year 4'!M32*(1+$O$2),0)</f>
        <v>3036.8520000000003</v>
      </c>
      <c r="N32" s="35">
        <f>IF($O$3&lt;&gt;0.0001,'Cash Flow Forecast - Year 4'!N32*(1+$O$2),0)</f>
        <v>3036.8520000000003</v>
      </c>
      <c r="O32" s="35">
        <f>IF($O$3&lt;&gt;0.0001,'Cash Flow Forecast - Year 4'!O32*(1+$O$2),0)</f>
        <v>3036.8520000000003</v>
      </c>
      <c r="P32" s="59">
        <f t="shared" si="5"/>
        <v>36442.223999999995</v>
      </c>
      <c r="Q32" s="255">
        <f t="shared" si="7"/>
        <v>0.12584873949579831</v>
      </c>
    </row>
    <row r="33" spans="1:17" x14ac:dyDescent="0.25">
      <c r="A33" s="275"/>
      <c r="B33" s="151" t="str">
        <f>'Cash Flow Forecast - Year 1'!B33</f>
        <v>Repairs and maintenance</v>
      </c>
      <c r="C33" s="158"/>
      <c r="D33" s="35">
        <f>IF($O$3&lt;&gt;0.0001,'Cash Flow Forecast - Year 4'!D33*(1+$O$2),0)</f>
        <v>0</v>
      </c>
      <c r="E33" s="35">
        <f>IF($O$3&lt;&gt;0.0001,'Cash Flow Forecast - Year 4'!E33*(1+$O$2),0)</f>
        <v>0</v>
      </c>
      <c r="F33" s="35">
        <f>IF($O$3&lt;&gt;0.0001,'Cash Flow Forecast - Year 4'!F33*(1+$O$2),0)</f>
        <v>0</v>
      </c>
      <c r="G33" s="35">
        <f>IF($O$3&lt;&gt;0.0001,'Cash Flow Forecast - Year 4'!G33*(1+$O$2),0)</f>
        <v>0</v>
      </c>
      <c r="H33" s="35">
        <f>IF($O$3&lt;&gt;0.0001,'Cash Flow Forecast - Year 4'!H33*(1+$O$2),0)</f>
        <v>0</v>
      </c>
      <c r="I33" s="35">
        <f>IF($O$3&lt;&gt;0.0001,'Cash Flow Forecast - Year 4'!I33*(1+$O$2),0)</f>
        <v>0</v>
      </c>
      <c r="J33" s="35">
        <f>IF($O$3&lt;&gt;0.0001,'Cash Flow Forecast - Year 4'!J33*(1+$O$2),0)</f>
        <v>0</v>
      </c>
      <c r="K33" s="35">
        <f>IF($O$3&lt;&gt;0.0001,'Cash Flow Forecast - Year 4'!K33*(1+$O$2),0)</f>
        <v>0</v>
      </c>
      <c r="L33" s="35">
        <f>IF($O$3&lt;&gt;0.0001,'Cash Flow Forecast - Year 4'!L33*(1+$O$2),0)</f>
        <v>0</v>
      </c>
      <c r="M33" s="35">
        <f>IF($O$3&lt;&gt;0.0001,'Cash Flow Forecast - Year 4'!M33*(1+$O$2),0)</f>
        <v>0</v>
      </c>
      <c r="N33" s="35">
        <f>IF($O$3&lt;&gt;0.0001,'Cash Flow Forecast - Year 4'!N33*(1+$O$2),0)</f>
        <v>0</v>
      </c>
      <c r="O33" s="35">
        <f>IF($O$3&lt;&gt;0.0001,'Cash Flow Forecast - Year 4'!O33*(1+$O$2),0)</f>
        <v>0</v>
      </c>
      <c r="P33" s="59">
        <f>SUM(D33:O33)</f>
        <v>0</v>
      </c>
      <c r="Q33" s="255">
        <f t="shared" si="7"/>
        <v>0</v>
      </c>
    </row>
    <row r="34" spans="1:17" x14ac:dyDescent="0.25">
      <c r="A34" s="275"/>
      <c r="B34" s="151" t="str">
        <f>'Cash Flow Forecast - Year 1'!B34</f>
        <v>Supplies</v>
      </c>
      <c r="C34" s="158"/>
      <c r="D34" s="35">
        <f>IF($O$3&lt;&gt;0.0001,'Cash Flow Forecast - Year 4'!D34*(1+$O$2),0)</f>
        <v>3887.1705600000005</v>
      </c>
      <c r="E34" s="35">
        <f>IF($O$3&lt;&gt;0.0001,'Cash Flow Forecast - Year 4'!E34*(1+$O$2),0)</f>
        <v>3887.1705600000005</v>
      </c>
      <c r="F34" s="35">
        <f>IF($O$3&lt;&gt;0.0001,'Cash Flow Forecast - Year 4'!F34*(1+$O$2),0)</f>
        <v>3887.1705600000005</v>
      </c>
      <c r="G34" s="35">
        <f>IF($O$3&lt;&gt;0.0001,'Cash Flow Forecast - Year 4'!G34*(1+$O$2),0)</f>
        <v>5830.7558400000007</v>
      </c>
      <c r="H34" s="35">
        <f>IF($O$3&lt;&gt;0.0001,'Cash Flow Forecast - Year 4'!H34*(1+$O$2),0)</f>
        <v>4858.9632000000011</v>
      </c>
      <c r="I34" s="35">
        <f>IF($O$3&lt;&gt;0.0001,'Cash Flow Forecast - Year 4'!I34*(1+$O$2),0)</f>
        <v>4373.0668800000012</v>
      </c>
      <c r="J34" s="35">
        <f>IF($O$3&lt;&gt;0.0001,'Cash Flow Forecast - Year 4'!J34*(1+$O$2),0)</f>
        <v>3887.1705600000005</v>
      </c>
      <c r="K34" s="35">
        <f>IF($O$3&lt;&gt;0.0001,'Cash Flow Forecast - Year 4'!K34*(1+$O$2),0)</f>
        <v>3887.1705600000005</v>
      </c>
      <c r="L34" s="35">
        <f>IF($O$3&lt;&gt;0.0001,'Cash Flow Forecast - Year 4'!L34*(1+$O$2),0)</f>
        <v>3401.2742400000006</v>
      </c>
      <c r="M34" s="35">
        <f>IF($O$3&lt;&gt;0.0001,'Cash Flow Forecast - Year 4'!M34*(1+$O$2),0)</f>
        <v>2915.3779200000004</v>
      </c>
      <c r="N34" s="35">
        <f>IF($O$3&lt;&gt;0.0001,'Cash Flow Forecast - Year 4'!N34*(1+$O$2),0)</f>
        <v>3887.1705600000005</v>
      </c>
      <c r="O34" s="35">
        <f>IF($O$3&lt;&gt;0.0001,'Cash Flow Forecast - Year 4'!O34*(1+$O$2),0)</f>
        <v>3887.1705600000005</v>
      </c>
      <c r="P34" s="59">
        <f t="shared" si="5"/>
        <v>48589.631999999998</v>
      </c>
      <c r="Q34" s="255">
        <f t="shared" si="7"/>
        <v>0.16779831932773109</v>
      </c>
    </row>
    <row r="35" spans="1:17" x14ac:dyDescent="0.25">
      <c r="A35" s="275"/>
      <c r="B35" s="151" t="str">
        <f>'Cash Flow Forecast - Year 1'!B35</f>
        <v>Telephone/Internet</v>
      </c>
      <c r="C35" s="158"/>
      <c r="D35" s="35">
        <f>IF($O$3&lt;&gt;0.0001,'Cash Flow Forecast - Year 4'!D35*(1+$O$2),0)</f>
        <v>0</v>
      </c>
      <c r="E35" s="35">
        <f>IF($O$3&lt;&gt;0.0001,'Cash Flow Forecast - Year 4'!E35*(1+$O$2),0)</f>
        <v>0</v>
      </c>
      <c r="F35" s="35">
        <f>IF($O$3&lt;&gt;0.0001,'Cash Flow Forecast - Year 4'!F35*(1+$O$2),0)</f>
        <v>0</v>
      </c>
      <c r="G35" s="35">
        <f>IF($O$3&lt;&gt;0.0001,'Cash Flow Forecast - Year 4'!G35*(1+$O$2),0)</f>
        <v>0</v>
      </c>
      <c r="H35" s="35">
        <f>IF($O$3&lt;&gt;0.0001,'Cash Flow Forecast - Year 4'!H35*(1+$O$2),0)</f>
        <v>0</v>
      </c>
      <c r="I35" s="35">
        <f>IF($O$3&lt;&gt;0.0001,'Cash Flow Forecast - Year 4'!I35*(1+$O$2),0)</f>
        <v>0</v>
      </c>
      <c r="J35" s="35">
        <f>IF($O$3&lt;&gt;0.0001,'Cash Flow Forecast - Year 4'!J35*(1+$O$2),0)</f>
        <v>0</v>
      </c>
      <c r="K35" s="35">
        <f>IF($O$3&lt;&gt;0.0001,'Cash Flow Forecast - Year 4'!K35*(1+$O$2),0)</f>
        <v>0</v>
      </c>
      <c r="L35" s="35">
        <f>IF($O$3&lt;&gt;0.0001,'Cash Flow Forecast - Year 4'!L35*(1+$O$2),0)</f>
        <v>0</v>
      </c>
      <c r="M35" s="35">
        <f>IF($O$3&lt;&gt;0.0001,'Cash Flow Forecast - Year 4'!M35*(1+$O$2),0)</f>
        <v>0</v>
      </c>
      <c r="N35" s="35">
        <f>IF($O$3&lt;&gt;0.0001,'Cash Flow Forecast - Year 4'!N35*(1+$O$2),0)</f>
        <v>0</v>
      </c>
      <c r="O35" s="35">
        <f>IF($O$3&lt;&gt;0.0001,'Cash Flow Forecast - Year 4'!O35*(1+$O$2),0)</f>
        <v>0</v>
      </c>
      <c r="P35" s="59">
        <f t="shared" si="5"/>
        <v>0</v>
      </c>
      <c r="Q35" s="255">
        <f t="shared" si="7"/>
        <v>0</v>
      </c>
    </row>
    <row r="36" spans="1:17" x14ac:dyDescent="0.25">
      <c r="A36" s="275"/>
      <c r="B36" s="151" t="str">
        <f>'Cash Flow Forecast - Year 1'!B36</f>
        <v>Training and development</v>
      </c>
      <c r="C36" s="158"/>
      <c r="D36" s="35">
        <f>IF($O$3&lt;&gt;0.0001,'Cash Flow Forecast - Year 4'!D36*(1+$O$2),0)</f>
        <v>0</v>
      </c>
      <c r="E36" s="35">
        <f>IF($O$3&lt;&gt;0.0001,'Cash Flow Forecast - Year 4'!E36*(1+$O$2),0)</f>
        <v>0</v>
      </c>
      <c r="F36" s="35">
        <f>IF($O$3&lt;&gt;0.0001,'Cash Flow Forecast - Year 4'!F36*(1+$O$2),0)</f>
        <v>0</v>
      </c>
      <c r="G36" s="35">
        <f>IF($O$3&lt;&gt;0.0001,'Cash Flow Forecast - Year 4'!G36*(1+$O$2),0)</f>
        <v>0</v>
      </c>
      <c r="H36" s="35">
        <f>IF($O$3&lt;&gt;0.0001,'Cash Flow Forecast - Year 4'!H36*(1+$O$2),0)</f>
        <v>0</v>
      </c>
      <c r="I36" s="35">
        <f>IF($O$3&lt;&gt;0.0001,'Cash Flow Forecast - Year 4'!I36*(1+$O$2),0)</f>
        <v>0</v>
      </c>
      <c r="J36" s="35">
        <f>IF($O$3&lt;&gt;0.0001,'Cash Flow Forecast - Year 4'!J36*(1+$O$2),0)</f>
        <v>0</v>
      </c>
      <c r="K36" s="35">
        <f>IF($O$3&lt;&gt;0.0001,'Cash Flow Forecast - Year 4'!K36*(1+$O$2),0)</f>
        <v>0</v>
      </c>
      <c r="L36" s="35">
        <f>IF($O$3&lt;&gt;0.0001,'Cash Flow Forecast - Year 4'!L36*(1+$O$2),0)</f>
        <v>0</v>
      </c>
      <c r="M36" s="35">
        <f>IF($O$3&lt;&gt;0.0001,'Cash Flow Forecast - Year 4'!M36*(1+$O$2),0)</f>
        <v>0</v>
      </c>
      <c r="N36" s="35">
        <f>IF($O$3&lt;&gt;0.0001,'Cash Flow Forecast - Year 4'!N36*(1+$O$2),0)</f>
        <v>0</v>
      </c>
      <c r="O36" s="35">
        <f>IF($O$3&lt;&gt;0.0001,'Cash Flow Forecast - Year 4'!O36*(1+$O$2),0)</f>
        <v>0</v>
      </c>
      <c r="P36" s="59">
        <f t="shared" si="5"/>
        <v>0</v>
      </c>
      <c r="Q36" s="255">
        <f t="shared" si="7"/>
        <v>0</v>
      </c>
    </row>
    <row r="37" spans="1:17" x14ac:dyDescent="0.25">
      <c r="A37" s="275"/>
      <c r="B37" s="151" t="str">
        <f>'Cash Flow Forecast - Year 1'!B37</f>
        <v>Travel</v>
      </c>
      <c r="C37" s="158"/>
      <c r="D37" s="35">
        <f>IF($O$3&lt;&gt;0.0001,'Cash Flow Forecast - Year 4'!D37*(1+$O$2),0)</f>
        <v>0</v>
      </c>
      <c r="E37" s="35">
        <f>IF($O$3&lt;&gt;0.0001,'Cash Flow Forecast - Year 4'!E37*(1+$O$2),0)</f>
        <v>0</v>
      </c>
      <c r="F37" s="35">
        <f>IF($O$3&lt;&gt;0.0001,'Cash Flow Forecast - Year 4'!F37*(1+$O$2),0)</f>
        <v>0</v>
      </c>
      <c r="G37" s="35">
        <f>IF($O$3&lt;&gt;0.0001,'Cash Flow Forecast - Year 4'!G37*(1+$O$2),0)</f>
        <v>0</v>
      </c>
      <c r="H37" s="35">
        <f>IF($O$3&lt;&gt;0.0001,'Cash Flow Forecast - Year 4'!H37*(1+$O$2),0)</f>
        <v>0</v>
      </c>
      <c r="I37" s="35">
        <f>IF($O$3&lt;&gt;0.0001,'Cash Flow Forecast - Year 4'!I37*(1+$O$2),0)</f>
        <v>0</v>
      </c>
      <c r="J37" s="35">
        <f>IF($O$3&lt;&gt;0.0001,'Cash Flow Forecast - Year 4'!J37*(1+$O$2),0)</f>
        <v>0</v>
      </c>
      <c r="K37" s="35">
        <f>IF($O$3&lt;&gt;0.0001,'Cash Flow Forecast - Year 4'!K37*(1+$O$2),0)</f>
        <v>0</v>
      </c>
      <c r="L37" s="35">
        <f>IF($O$3&lt;&gt;0.0001,'Cash Flow Forecast - Year 4'!L37*(1+$O$2),0)</f>
        <v>0</v>
      </c>
      <c r="M37" s="35">
        <f>IF($O$3&lt;&gt;0.0001,'Cash Flow Forecast - Year 4'!M37*(1+$O$2),0)</f>
        <v>0</v>
      </c>
      <c r="N37" s="35">
        <f>IF($O$3&lt;&gt;0.0001,'Cash Flow Forecast - Year 4'!N37*(1+$O$2),0)</f>
        <v>0</v>
      </c>
      <c r="O37" s="35">
        <f>IF($O$3&lt;&gt;0.0001,'Cash Flow Forecast - Year 4'!O37*(1+$O$2),0)</f>
        <v>0</v>
      </c>
      <c r="P37" s="59">
        <f t="shared" si="5"/>
        <v>0</v>
      </c>
      <c r="Q37" s="255">
        <f t="shared" si="7"/>
        <v>0</v>
      </c>
    </row>
    <row r="38" spans="1:17" x14ac:dyDescent="0.25">
      <c r="A38" s="275"/>
      <c r="B38" s="151" t="str">
        <f>'Cash Flow Forecast - Year 1'!B38</f>
        <v>Utiltities (Included in Rent)</v>
      </c>
      <c r="C38" s="158"/>
      <c r="D38" s="35">
        <f>IF($O$3&lt;&gt;0.0001,'Cash Flow Forecast - Year 4'!D38*(1+$O$2),0)</f>
        <v>0</v>
      </c>
      <c r="E38" s="35">
        <f>IF($O$3&lt;&gt;0.0001,'Cash Flow Forecast - Year 4'!E38*(1+$O$2),0)</f>
        <v>0</v>
      </c>
      <c r="F38" s="35">
        <f>IF($O$3&lt;&gt;0.0001,'Cash Flow Forecast - Year 4'!F38*(1+$O$2),0)</f>
        <v>0</v>
      </c>
      <c r="G38" s="35">
        <f>IF($O$3&lt;&gt;0.0001,'Cash Flow Forecast - Year 4'!G38*(1+$O$2),0)</f>
        <v>0</v>
      </c>
      <c r="H38" s="35">
        <f>IF($O$3&lt;&gt;0.0001,'Cash Flow Forecast - Year 4'!H38*(1+$O$2),0)</f>
        <v>0</v>
      </c>
      <c r="I38" s="35">
        <f>IF($O$3&lt;&gt;0.0001,'Cash Flow Forecast - Year 4'!I38*(1+$O$2),0)</f>
        <v>0</v>
      </c>
      <c r="J38" s="35">
        <f>IF($O$3&lt;&gt;0.0001,'Cash Flow Forecast - Year 4'!J38*(1+$O$2),0)</f>
        <v>0</v>
      </c>
      <c r="K38" s="35">
        <f>IF($O$3&lt;&gt;0.0001,'Cash Flow Forecast - Year 4'!K38*(1+$O$2),0)</f>
        <v>0</v>
      </c>
      <c r="L38" s="35">
        <f>IF($O$3&lt;&gt;0.0001,'Cash Flow Forecast - Year 4'!L38*(1+$O$2),0)</f>
        <v>0</v>
      </c>
      <c r="M38" s="35">
        <f>IF($O$3&lt;&gt;0.0001,'Cash Flow Forecast - Year 4'!M38*(1+$O$2),0)</f>
        <v>0</v>
      </c>
      <c r="N38" s="35">
        <f>IF($O$3&lt;&gt;0.0001,'Cash Flow Forecast - Year 4'!N38*(1+$O$2),0)</f>
        <v>0</v>
      </c>
      <c r="O38" s="35">
        <f>IF($O$3&lt;&gt;0.0001,'Cash Flow Forecast - Year 4'!O38*(1+$O$2),0)</f>
        <v>0</v>
      </c>
      <c r="P38" s="59">
        <f t="shared" si="5"/>
        <v>0</v>
      </c>
      <c r="Q38" s="255">
        <f t="shared" si="7"/>
        <v>0</v>
      </c>
    </row>
    <row r="39" spans="1:17" x14ac:dyDescent="0.25">
      <c r="A39" s="273"/>
      <c r="B39" s="150" t="str">
        <f>'Cash Flow Forecast - Year 1'!B39</f>
        <v>Owner's drawings</v>
      </c>
      <c r="C39" s="158"/>
      <c r="D39" s="35">
        <f>IF($O$3&lt;&gt;0.0001,'Cash Flow Forecast - Year 4'!D39*(1+$O$2),0)</f>
        <v>0</v>
      </c>
      <c r="E39" s="35">
        <f>IF($O$3&lt;&gt;0.0001,'Cash Flow Forecast - Year 4'!E39*(1+$O$2),0)</f>
        <v>0</v>
      </c>
      <c r="F39" s="35">
        <f>IF($O$3&lt;&gt;0.0001,'Cash Flow Forecast - Year 4'!F39*(1+$O$2),0)</f>
        <v>0</v>
      </c>
      <c r="G39" s="35">
        <f>IF($O$3&lt;&gt;0.0001,'Cash Flow Forecast - Year 4'!G39*(1+$O$2),0)</f>
        <v>0</v>
      </c>
      <c r="H39" s="35">
        <f>IF($O$3&lt;&gt;0.0001,'Cash Flow Forecast - Year 4'!H39*(1+$O$2),0)</f>
        <v>0</v>
      </c>
      <c r="I39" s="35">
        <f>IF($O$3&lt;&gt;0.0001,'Cash Flow Forecast - Year 4'!I39*(1+$O$2),0)</f>
        <v>0</v>
      </c>
      <c r="J39" s="35">
        <f>IF($O$3&lt;&gt;0.0001,'Cash Flow Forecast - Year 4'!J39*(1+$O$2),0)</f>
        <v>0</v>
      </c>
      <c r="K39" s="35">
        <f>IF($O$3&lt;&gt;0.0001,'Cash Flow Forecast - Year 4'!K39*(1+$O$2),0)</f>
        <v>0</v>
      </c>
      <c r="L39" s="35">
        <f>IF($O$3&lt;&gt;0.0001,'Cash Flow Forecast - Year 4'!L39*(1+$O$2),0)</f>
        <v>0</v>
      </c>
      <c r="M39" s="35">
        <f>IF($O$3&lt;&gt;0.0001,'Cash Flow Forecast - Year 4'!M39*(1+$O$2),0)</f>
        <v>0</v>
      </c>
      <c r="N39" s="35">
        <f>IF($O$3&lt;&gt;0.0001,'Cash Flow Forecast - Year 4'!N39*(1+$O$2),0)</f>
        <v>0</v>
      </c>
      <c r="O39" s="35">
        <f>IF($O$3&lt;&gt;0.0001,'Cash Flow Forecast - Year 4'!O39*(1+$O$2),0)</f>
        <v>0</v>
      </c>
      <c r="P39" s="59">
        <f t="shared" si="5"/>
        <v>0</v>
      </c>
      <c r="Q39" s="255">
        <f t="shared" si="7"/>
        <v>0</v>
      </c>
    </row>
    <row r="40" spans="1:17" x14ac:dyDescent="0.25">
      <c r="A40" s="273"/>
      <c r="B40" s="150" t="str">
        <f>'Cash Flow Forecast - Year 1'!B40</f>
        <v>Loan repayments</v>
      </c>
      <c r="C40" s="158"/>
      <c r="D40" s="35">
        <f>Loan!$B$15+Loan!$G$15</f>
        <v>0</v>
      </c>
      <c r="E40" s="35">
        <f>Loan!$B$15+Loan!$G$15</f>
        <v>0</v>
      </c>
      <c r="F40" s="35">
        <f>Loan!$B$15+Loan!$G$15</f>
        <v>0</v>
      </c>
      <c r="G40" s="35">
        <f>Loan!$B$15+Loan!$G$15</f>
        <v>0</v>
      </c>
      <c r="H40" s="35">
        <f>Loan!$B$15+Loan!$G$15</f>
        <v>0</v>
      </c>
      <c r="I40" s="35">
        <f>Loan!$B$15+Loan!$G$15</f>
        <v>0</v>
      </c>
      <c r="J40" s="35">
        <f>Loan!$B$15+Loan!$G$15</f>
        <v>0</v>
      </c>
      <c r="K40" s="35">
        <f>Loan!$B$15+Loan!$G$15</f>
        <v>0</v>
      </c>
      <c r="L40" s="35">
        <f>Loan!$B$15+Loan!$G$15</f>
        <v>0</v>
      </c>
      <c r="M40" s="35">
        <f>Loan!$B$15+Loan!$G$15</f>
        <v>0</v>
      </c>
      <c r="N40" s="35">
        <f>Loan!$B$15+Loan!$G$15</f>
        <v>0</v>
      </c>
      <c r="O40" s="35">
        <f>Loan!$B$15+Loan!$G$15</f>
        <v>0</v>
      </c>
      <c r="P40" s="59">
        <f t="shared" si="5"/>
        <v>0</v>
      </c>
      <c r="Q40" s="255">
        <f t="shared" si="7"/>
        <v>0</v>
      </c>
    </row>
    <row r="41" spans="1:17" x14ac:dyDescent="0.25">
      <c r="A41" s="273"/>
      <c r="B41" s="150" t="str">
        <f>'Cash Flow Forecast - Year 1'!B41</f>
        <v>Tax payments</v>
      </c>
      <c r="C41" s="158"/>
      <c r="D41" s="35"/>
      <c r="E41" s="35"/>
      <c r="F41" s="35"/>
      <c r="G41" s="35"/>
      <c r="H41" s="35"/>
      <c r="I41" s="35"/>
      <c r="J41" s="35"/>
      <c r="K41" s="35"/>
      <c r="L41" s="35"/>
      <c r="M41" s="35"/>
      <c r="N41" s="35"/>
      <c r="O41" s="35"/>
      <c r="P41" s="59">
        <f t="shared" si="5"/>
        <v>0</v>
      </c>
      <c r="Q41" s="255">
        <f t="shared" si="7"/>
        <v>0</v>
      </c>
    </row>
    <row r="42" spans="1:17" x14ac:dyDescent="0.25">
      <c r="A42" s="276"/>
      <c r="B42" s="152" t="str">
        <f>'Cash Flow Forecast - Year 1'!B42</f>
        <v>Capital purchases</v>
      </c>
      <c r="C42" s="158"/>
      <c r="D42" s="140"/>
      <c r="E42" s="140"/>
      <c r="F42" s="140"/>
      <c r="G42" s="140"/>
      <c r="H42" s="140"/>
      <c r="I42" s="140"/>
      <c r="J42" s="140"/>
      <c r="K42" s="140"/>
      <c r="L42" s="140"/>
      <c r="M42" s="140"/>
      <c r="N42" s="140"/>
      <c r="O42" s="140"/>
      <c r="P42" s="59">
        <f t="shared" si="5"/>
        <v>0</v>
      </c>
      <c r="Q42" s="255">
        <f t="shared" si="7"/>
        <v>0</v>
      </c>
    </row>
    <row r="43" spans="1:17" ht="13" thickBot="1" x14ac:dyDescent="0.3">
      <c r="A43" s="277"/>
      <c r="B43" s="152" t="s">
        <v>8</v>
      </c>
      <c r="C43" s="158"/>
      <c r="D43" s="140"/>
      <c r="E43" s="140"/>
      <c r="F43" s="140"/>
      <c r="G43" s="140"/>
      <c r="H43" s="140"/>
      <c r="I43" s="140"/>
      <c r="J43" s="140"/>
      <c r="K43" s="140"/>
      <c r="L43" s="140"/>
      <c r="M43" s="140"/>
      <c r="N43" s="140"/>
      <c r="O43" s="140"/>
      <c r="P43" s="59">
        <f t="shared" si="5"/>
        <v>0</v>
      </c>
      <c r="Q43" s="255">
        <f t="shared" si="7"/>
        <v>0</v>
      </c>
    </row>
    <row r="44" spans="1:17" ht="13" thickBot="1" x14ac:dyDescent="0.3">
      <c r="A44" s="274"/>
      <c r="B44" s="34" t="s">
        <v>23</v>
      </c>
      <c r="C44" s="34"/>
      <c r="D44" s="30">
        <f t="shared" ref="D44:O44" si="11">SUM(D19:D43)</f>
        <v>20452.513344480001</v>
      </c>
      <c r="E44" s="30">
        <f t="shared" si="11"/>
        <v>25743.521094479998</v>
      </c>
      <c r="F44" s="30">
        <f t="shared" si="11"/>
        <v>30926.517706979997</v>
      </c>
      <c r="G44" s="30">
        <f t="shared" si="11"/>
        <v>22895.457886980003</v>
      </c>
      <c r="H44" s="30">
        <f t="shared" si="11"/>
        <v>25284.550659480003</v>
      </c>
      <c r="I44" s="30">
        <f t="shared" si="11"/>
        <v>17577.524251980001</v>
      </c>
      <c r="J44" s="30">
        <f t="shared" si="11"/>
        <v>20452.513344480001</v>
      </c>
      <c r="K44" s="30">
        <f t="shared" si="11"/>
        <v>23098.017219480003</v>
      </c>
      <c r="L44" s="30">
        <f t="shared" si="11"/>
        <v>20573.987424480001</v>
      </c>
      <c r="M44" s="30">
        <f t="shared" si="11"/>
        <v>16119.835291980002</v>
      </c>
      <c r="N44" s="30">
        <f t="shared" si="11"/>
        <v>16484.257531980002</v>
      </c>
      <c r="O44" s="31">
        <f t="shared" si="11"/>
        <v>19129.76140698</v>
      </c>
      <c r="P44" s="162">
        <f>SUM(P19:P43)</f>
        <v>258738.45716375997</v>
      </c>
      <c r="Q44" s="257">
        <f>IF(P44&gt;0,P44/P$16,0)</f>
        <v>0.89352144625275343</v>
      </c>
    </row>
    <row r="45" spans="1:17" ht="13.5" thickTop="1" thickBot="1" x14ac:dyDescent="0.3">
      <c r="A45" s="247"/>
      <c r="B45" s="153"/>
      <c r="C45" s="68"/>
      <c r="D45" s="70"/>
      <c r="E45" s="70"/>
      <c r="F45" s="70"/>
      <c r="G45" s="70"/>
      <c r="H45" s="70"/>
      <c r="I45" s="70"/>
      <c r="J45" s="70"/>
      <c r="K45" s="70"/>
      <c r="L45" s="70"/>
      <c r="M45" s="70"/>
      <c r="N45" s="70"/>
      <c r="O45" s="263"/>
      <c r="P45" s="264"/>
    </row>
    <row r="46" spans="1:17" ht="13" thickBot="1" x14ac:dyDescent="0.3">
      <c r="A46" s="274"/>
      <c r="B46" s="34" t="s">
        <v>24</v>
      </c>
      <c r="C46" s="34"/>
      <c r="D46" s="30">
        <f t="shared" ref="D46:O46" si="12">D16-D44</f>
        <v>2713.2166555199983</v>
      </c>
      <c r="E46" s="30">
        <f t="shared" si="12"/>
        <v>9005.0739055200029</v>
      </c>
      <c r="F46" s="30">
        <f t="shared" si="12"/>
        <v>12509.226043020004</v>
      </c>
      <c r="G46" s="30">
        <f t="shared" si="12"/>
        <v>-2625.4441369800006</v>
      </c>
      <c r="H46" s="30">
        <f t="shared" si="12"/>
        <v>3672.6118405200032</v>
      </c>
      <c r="I46" s="30">
        <f t="shared" si="12"/>
        <v>-3098.9430019799984</v>
      </c>
      <c r="J46" s="30">
        <f t="shared" si="12"/>
        <v>2713.2166555199983</v>
      </c>
      <c r="K46" s="30">
        <f t="shared" si="12"/>
        <v>5859.1452805200024</v>
      </c>
      <c r="L46" s="30">
        <f t="shared" si="12"/>
        <v>2591.7425755199984</v>
      </c>
      <c r="M46" s="30">
        <f t="shared" si="12"/>
        <v>-1641.2540419799989</v>
      </c>
      <c r="N46" s="30">
        <f t="shared" si="12"/>
        <v>-2005.6762819799987</v>
      </c>
      <c r="O46" s="160">
        <f t="shared" si="12"/>
        <v>1140.2523430200017</v>
      </c>
      <c r="P46" s="265"/>
    </row>
    <row r="47" spans="1:17" ht="13" thickBot="1" x14ac:dyDescent="0.3">
      <c r="A47" s="247"/>
      <c r="B47" s="153"/>
      <c r="C47" s="153"/>
      <c r="D47" s="73"/>
      <c r="E47" s="73"/>
      <c r="F47" s="73"/>
      <c r="G47" s="73"/>
      <c r="H47" s="73"/>
      <c r="I47" s="73"/>
      <c r="J47" s="73"/>
      <c r="K47" s="73"/>
      <c r="L47" s="73"/>
      <c r="M47" s="73"/>
      <c r="N47" s="73"/>
      <c r="O47" s="161"/>
      <c r="P47" s="266"/>
    </row>
    <row r="48" spans="1:17" ht="13" thickBot="1" x14ac:dyDescent="0.3">
      <c r="A48" s="274"/>
      <c r="B48" s="34" t="s">
        <v>25</v>
      </c>
      <c r="C48" s="34"/>
      <c r="D48" s="30">
        <f>'Cash Flow Forecast - Year 1'!P50</f>
        <v>32017.800000000017</v>
      </c>
      <c r="E48" s="30">
        <f t="shared" ref="E48:O48" si="13">D50</f>
        <v>34731.016655520012</v>
      </c>
      <c r="F48" s="30">
        <f t="shared" si="13"/>
        <v>43736.090561040015</v>
      </c>
      <c r="G48" s="30">
        <f t="shared" si="13"/>
        <v>56245.316604060019</v>
      </c>
      <c r="H48" s="30">
        <f t="shared" si="13"/>
        <v>53619.872467080015</v>
      </c>
      <c r="I48" s="30">
        <f t="shared" si="13"/>
        <v>57292.484307600018</v>
      </c>
      <c r="J48" s="30">
        <f t="shared" si="13"/>
        <v>54193.54130562002</v>
      </c>
      <c r="K48" s="30">
        <f t="shared" si="13"/>
        <v>56906.757961140014</v>
      </c>
      <c r="L48" s="30">
        <f t="shared" si="13"/>
        <v>62765.903241660017</v>
      </c>
      <c r="M48" s="30">
        <f t="shared" si="13"/>
        <v>65357.645817180019</v>
      </c>
      <c r="N48" s="30">
        <f t="shared" si="13"/>
        <v>63716.39177520002</v>
      </c>
      <c r="O48" s="160">
        <f t="shared" si="13"/>
        <v>61710.715493220021</v>
      </c>
      <c r="P48" s="265"/>
    </row>
    <row r="49" spans="1:16" ht="13" thickBot="1" x14ac:dyDescent="0.3">
      <c r="A49" s="247"/>
      <c r="B49" s="153"/>
      <c r="C49" s="153"/>
      <c r="D49" s="73"/>
      <c r="E49" s="73"/>
      <c r="F49" s="73"/>
      <c r="G49" s="73"/>
      <c r="H49" s="73"/>
      <c r="I49" s="73"/>
      <c r="J49" s="73"/>
      <c r="K49" s="73"/>
      <c r="L49" s="73"/>
      <c r="M49" s="73"/>
      <c r="N49" s="73"/>
      <c r="O49" s="161"/>
      <c r="P49" s="266"/>
    </row>
    <row r="50" spans="1:16" ht="13" thickBot="1" x14ac:dyDescent="0.3">
      <c r="A50" s="278"/>
      <c r="B50" s="242" t="s">
        <v>26</v>
      </c>
      <c r="C50" s="242"/>
      <c r="D50" s="244">
        <f t="shared" ref="D50:O50" si="14">D46+D48</f>
        <v>34731.016655520012</v>
      </c>
      <c r="E50" s="244">
        <f t="shared" si="14"/>
        <v>43736.090561040015</v>
      </c>
      <c r="F50" s="244">
        <f t="shared" si="14"/>
        <v>56245.316604060019</v>
      </c>
      <c r="G50" s="244">
        <f t="shared" si="14"/>
        <v>53619.872467080015</v>
      </c>
      <c r="H50" s="244">
        <f t="shared" si="14"/>
        <v>57292.484307600018</v>
      </c>
      <c r="I50" s="244">
        <f t="shared" si="14"/>
        <v>54193.54130562002</v>
      </c>
      <c r="J50" s="244">
        <f t="shared" si="14"/>
        <v>56906.757961140014</v>
      </c>
      <c r="K50" s="267">
        <f t="shared" si="14"/>
        <v>62765.903241660017</v>
      </c>
      <c r="L50" s="267">
        <f t="shared" si="14"/>
        <v>65357.645817180019</v>
      </c>
      <c r="M50" s="267">
        <f t="shared" si="14"/>
        <v>63716.39177520002</v>
      </c>
      <c r="N50" s="267">
        <f t="shared" si="14"/>
        <v>61710.715493220021</v>
      </c>
      <c r="O50" s="268">
        <f t="shared" si="14"/>
        <v>62850.967836240023</v>
      </c>
      <c r="P50" s="265"/>
    </row>
    <row r="51" spans="1:16" ht="13" thickTop="1" x14ac:dyDescent="0.25">
      <c r="A51" s="269"/>
      <c r="B51" s="270"/>
      <c r="C51" s="270"/>
      <c r="D51" s="270"/>
      <c r="E51" s="270"/>
      <c r="F51" s="270"/>
      <c r="G51" s="270"/>
      <c r="H51" s="270"/>
      <c r="I51" s="270"/>
      <c r="J51" s="270"/>
      <c r="K51" s="270"/>
      <c r="L51" s="270"/>
      <c r="M51" s="270"/>
      <c r="N51" s="270"/>
      <c r="O51" s="270"/>
      <c r="P51" s="144"/>
    </row>
    <row r="52" spans="1:16" x14ac:dyDescent="0.25">
      <c r="B52" s="337"/>
      <c r="C52" s="337"/>
      <c r="D52" s="338"/>
      <c r="E52" s="338"/>
      <c r="F52" s="338"/>
      <c r="G52" s="338"/>
      <c r="H52" s="338"/>
      <c r="I52" s="338"/>
      <c r="J52" s="338"/>
      <c r="K52" s="338"/>
      <c r="L52" s="338"/>
      <c r="M52" s="338"/>
      <c r="N52" s="338"/>
      <c r="O52" s="338"/>
      <c r="P52" s="338"/>
    </row>
  </sheetData>
  <sheetProtection password="83EF" sheet="1" objects="1" scenarios="1"/>
  <mergeCells count="25">
    <mergeCell ref="P2:P3"/>
    <mergeCell ref="C4:D4"/>
    <mergeCell ref="D6:D7"/>
    <mergeCell ref="E6:E7"/>
    <mergeCell ref="F6:F7"/>
    <mergeCell ref="G6:G7"/>
    <mergeCell ref="H6:H7"/>
    <mergeCell ref="I6:I7"/>
    <mergeCell ref="J6:J7"/>
    <mergeCell ref="K6:K7"/>
    <mergeCell ref="A2:J3"/>
    <mergeCell ref="K2:K3"/>
    <mergeCell ref="L2:L3"/>
    <mergeCell ref="M2:M3"/>
    <mergeCell ref="N2:N3"/>
    <mergeCell ref="O2:O3"/>
    <mergeCell ref="A10:A12"/>
    <mergeCell ref="A19:A21"/>
    <mergeCell ref="B52:P52"/>
    <mergeCell ref="L6:L7"/>
    <mergeCell ref="M6:M7"/>
    <mergeCell ref="N6:N7"/>
    <mergeCell ref="O6:O7"/>
    <mergeCell ref="P6:P7"/>
    <mergeCell ref="B8:C8"/>
  </mergeCells>
  <conditionalFormatting sqref="D40:O40">
    <cfRule type="cellIs" dxfId="1" priority="2" operator="equal">
      <formula>0</formula>
    </cfRule>
  </conditionalFormatting>
  <conditionalFormatting sqref="P8">
    <cfRule type="cellIs" dxfId="0" priority="1" operator="notEqual">
      <formula>1</formula>
    </cfRule>
  </conditionalFormatting>
  <pageMargins left="0.7" right="0.7" top="0.75" bottom="0.75" header="0.3" footer="0.3"/>
  <pageSetup scale="7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B8BAF7C-E1DA-4E12-BE8C-D4F5C7A73D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Loan</vt:lpstr>
      <vt:lpstr>Tax Returns</vt:lpstr>
      <vt:lpstr>Assumptions</vt:lpstr>
      <vt:lpstr>Cash Flow Forecast - Year 1</vt:lpstr>
      <vt:lpstr>Charts - Year 1</vt:lpstr>
      <vt:lpstr>Cash Flow Forecast - Year 2</vt:lpstr>
      <vt:lpstr>Cash Flow Forecast - Year 3</vt:lpstr>
      <vt:lpstr>Cash Flow Forecast - Year 4</vt:lpstr>
      <vt:lpstr>Cash Flow Forecast - Year 5</vt:lpstr>
      <vt:lpstr>'Cash Flow Forecast - Year 1'!Print_Area</vt:lpstr>
      <vt:lpstr>'Cash Flow Forecast - Year 2'!Print_Area</vt:lpstr>
      <vt:lpstr>'Cash Flow Forecast - Year 3'!Print_Area</vt:lpstr>
      <vt:lpstr>Loan!Print_Area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2011-04-06T17:12:21Z</dcterms:created>
  <dcterms:modified xsi:type="dcterms:W3CDTF">2022-04-07T16:37:44Z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TC101877501</vt:lpwstr>
  </property>
</Properties>
</file>