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BDC 7\Downloads\"/>
    </mc:Choice>
  </mc:AlternateContent>
  <xr:revisionPtr revIDLastSave="0" documentId="8_{2DCB6EFD-7EC3-42EB-B4DE-87AF8DE0835B}" xr6:coauthVersionLast="46" xr6:coauthVersionMax="46" xr10:uidLastSave="{00000000-0000-0000-0000-000000000000}"/>
  <bookViews>
    <workbookView xWindow="570" yWindow="410" windowWidth="18540" windowHeight="9150" activeTab="2" xr2:uid="{00000000-000D-0000-FFFF-FFFF00000000}"/>
  </bookViews>
  <sheets>
    <sheet name="Revenue-Sales" sheetId="1" r:id="rId1"/>
    <sheet name="Expenses" sheetId="2" r:id="rId2"/>
    <sheet name="Cash Flow Statement" sheetId="3" r:id="rId3"/>
    <sheet name="Balance Shee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B30" i="3"/>
  <c r="C22" i="3"/>
  <c r="B22" i="3"/>
  <c r="F21" i="2"/>
  <c r="C67" i="1"/>
  <c r="B67" i="1"/>
  <c r="D64" i="1"/>
  <c r="D65" i="1"/>
  <c r="D66" i="1"/>
  <c r="D63" i="1"/>
  <c r="D67" i="1" s="1"/>
  <c r="D16" i="2"/>
  <c r="F7" i="2"/>
  <c r="F8" i="2"/>
  <c r="F9" i="2"/>
  <c r="F10" i="2"/>
  <c r="F11" i="2"/>
  <c r="F12" i="2"/>
  <c r="F13" i="2"/>
  <c r="F14" i="2"/>
  <c r="F17" i="2"/>
  <c r="F18" i="2"/>
  <c r="F19" i="2"/>
  <c r="F20" i="2"/>
  <c r="F23" i="2"/>
  <c r="F24" i="2"/>
  <c r="F25" i="2"/>
  <c r="F26" i="2"/>
  <c r="F27" i="2"/>
  <c r="F6" i="2"/>
  <c r="B28" i="2"/>
  <c r="F56" i="1"/>
  <c r="F57" i="1"/>
  <c r="F58" i="1"/>
  <c r="E56" i="1"/>
  <c r="E57" i="1"/>
  <c r="E58" i="1"/>
  <c r="F55" i="1"/>
  <c r="E55" i="1"/>
  <c r="D28" i="2" l="1"/>
  <c r="F16" i="2"/>
  <c r="F28" i="2" s="1"/>
  <c r="D58" i="1" l="1"/>
  <c r="G58" i="1" s="1"/>
  <c r="E8" i="2" s="1"/>
  <c r="D57" i="1"/>
  <c r="G57" i="1" s="1"/>
  <c r="E7" i="2" s="1"/>
  <c r="D56" i="1"/>
  <c r="G56" i="1" s="1"/>
  <c r="E6" i="2" s="1"/>
  <c r="D55" i="1"/>
  <c r="G55" i="1" s="1"/>
  <c r="G59" i="1" l="1"/>
  <c r="D59" i="1"/>
  <c r="E80" i="1"/>
  <c r="E81" i="1"/>
  <c r="E82" i="1"/>
  <c r="E79" i="1"/>
  <c r="D82" i="1"/>
  <c r="D81" i="1"/>
  <c r="D80" i="1"/>
  <c r="D79" i="1"/>
  <c r="D48" i="1"/>
  <c r="E48" i="1" s="1"/>
  <c r="C8" i="2" s="1"/>
  <c r="D47" i="1"/>
  <c r="E47" i="1" s="1"/>
  <c r="C7" i="2" s="1"/>
  <c r="D46" i="1"/>
  <c r="E46" i="1" s="1"/>
  <c r="C6" i="2" s="1"/>
  <c r="D45" i="1"/>
  <c r="E45" i="1" s="1"/>
  <c r="C8" i="1" l="1"/>
  <c r="D30" i="2" s="1"/>
  <c r="D31" i="2" s="1"/>
  <c r="C5" i="3" s="1"/>
  <c r="C15" i="3" s="1"/>
  <c r="C32" i="3" s="1"/>
  <c r="E24" i="2"/>
  <c r="E25" i="2"/>
  <c r="E26" i="2"/>
  <c r="E27" i="2"/>
  <c r="E23" i="2"/>
  <c r="E17" i="2"/>
  <c r="E18" i="2"/>
  <c r="E19" i="2"/>
  <c r="E20" i="2"/>
  <c r="E21" i="2"/>
  <c r="E14" i="2"/>
  <c r="E13" i="2"/>
  <c r="E12" i="2"/>
  <c r="E16" i="2"/>
  <c r="F81" i="1"/>
  <c r="F80" i="1"/>
  <c r="F82" i="1"/>
  <c r="F79" i="1"/>
  <c r="D49" i="1"/>
  <c r="B29" i="1" l="1"/>
  <c r="B30" i="1" s="1"/>
  <c r="D50" i="1"/>
  <c r="C21" i="2" s="1"/>
  <c r="E49" i="1"/>
  <c r="F84" i="1"/>
  <c r="F85" i="1" s="1"/>
  <c r="E9" i="2" l="1"/>
  <c r="B8" i="1"/>
  <c r="C17" i="2"/>
  <c r="C23" i="2"/>
  <c r="C27" i="2"/>
  <c r="C25" i="2"/>
  <c r="C16" i="2"/>
  <c r="C20" i="2"/>
  <c r="C26" i="2"/>
  <c r="C9" i="2"/>
  <c r="C13" i="2"/>
  <c r="C18" i="2"/>
  <c r="C24" i="2"/>
  <c r="C12" i="2"/>
  <c r="C14" i="2"/>
  <c r="C19" i="2"/>
  <c r="B32" i="1"/>
  <c r="D8" i="1" l="1"/>
  <c r="E8" i="1" s="1"/>
  <c r="B30" i="2"/>
  <c r="B31" i="2" s="1"/>
  <c r="B5" i="3" s="1"/>
  <c r="B15" i="3" s="1"/>
  <c r="B32" i="3" s="1"/>
  <c r="B34" i="3" s="1"/>
  <c r="C33" i="3" s="1"/>
  <c r="C34" i="3" s="1"/>
  <c r="B33" i="1"/>
</calcChain>
</file>

<file path=xl/sharedStrings.xml><?xml version="1.0" encoding="utf-8"?>
<sst xmlns="http://schemas.openxmlformats.org/spreadsheetml/2006/main" count="210" uniqueCount="159">
  <si>
    <t>Sales</t>
  </si>
  <si>
    <t>Annual</t>
  </si>
  <si>
    <t>1. Change in Sales</t>
  </si>
  <si>
    <t xml:space="preserve">   From volume increase</t>
  </si>
  <si>
    <t xml:space="preserve">   Volume increase </t>
  </si>
  <si>
    <t xml:space="preserve">   Price increase </t>
  </si>
  <si>
    <t xml:space="preserve">   From price increase </t>
  </si>
  <si>
    <t xml:space="preserve">  Sales after volume and price increase</t>
  </si>
  <si>
    <t>Monthly</t>
  </si>
  <si>
    <t>Revenue:</t>
  </si>
  <si>
    <t>No. Sold</t>
  </si>
  <si>
    <t>Revenue</t>
  </si>
  <si>
    <t xml:space="preserve"> Basic gym </t>
  </si>
  <si>
    <t xml:space="preserve"> Gym and Classes</t>
  </si>
  <si>
    <t xml:space="preserve"> Personal Training (hrs/month)</t>
  </si>
  <si>
    <t>Total Revenues</t>
  </si>
  <si>
    <t>PRIOR YEAR</t>
  </si>
  <si>
    <t>Price</t>
  </si>
  <si>
    <t>Volume Changes</t>
  </si>
  <si>
    <t>Price Changes</t>
  </si>
  <si>
    <t>Total Monthly  Revenues</t>
  </si>
  <si>
    <t xml:space="preserve">Expense Category </t>
  </si>
  <si>
    <t>Variable Expenses:</t>
  </si>
  <si>
    <t>Percent</t>
  </si>
  <si>
    <t xml:space="preserve">Actual </t>
  </si>
  <si>
    <t>Supplies</t>
  </si>
  <si>
    <t>Customer Acquisition</t>
  </si>
  <si>
    <t>Social Media Expense</t>
  </si>
  <si>
    <t>Other sales and marketing</t>
  </si>
  <si>
    <t>Rent</t>
  </si>
  <si>
    <t>Management and General</t>
  </si>
  <si>
    <t>Utilities</t>
  </si>
  <si>
    <t>Office and Management Salaries</t>
  </si>
  <si>
    <t>Instructor fees and payroll tax</t>
  </si>
  <si>
    <t>Miscellaneous</t>
  </si>
  <si>
    <t>Personal trainer fees and PR tax</t>
  </si>
  <si>
    <t>Increase from $20 to $22 per class</t>
  </si>
  <si>
    <t>Fees at $30 per hour</t>
  </si>
  <si>
    <t>Same percent of total sales as last year</t>
  </si>
  <si>
    <t>Annual Revenues</t>
  </si>
  <si>
    <t xml:space="preserve">More telemarketing </t>
  </si>
  <si>
    <t>Increases by 4% per year over 9 years on remaining lease</t>
  </si>
  <si>
    <t xml:space="preserve">Contracts fixed for next two years plus 500 other </t>
  </si>
  <si>
    <t>No change</t>
  </si>
  <si>
    <t>Increase by inflation</t>
  </si>
  <si>
    <t xml:space="preserve">Change with inflation </t>
  </si>
  <si>
    <t>Total Expense</t>
  </si>
  <si>
    <t>Revenues</t>
  </si>
  <si>
    <t>Operating income</t>
  </si>
  <si>
    <t>Rates up by expected 3% inflation</t>
  </si>
  <si>
    <t xml:space="preserve">Discretionary cost  - increase to $14,000 with more radio </t>
  </si>
  <si>
    <t>CHANGE FROM PRIOR YEAR</t>
  </si>
  <si>
    <t>Change</t>
  </si>
  <si>
    <t>One Year</t>
  </si>
  <si>
    <t>Change Amount</t>
  </si>
  <si>
    <t xml:space="preserve">One Year </t>
  </si>
  <si>
    <t>Change %</t>
  </si>
  <si>
    <t>If we have recorded the number of customers we can compare that and divide Sales/Total customers to see the mix of sales volume and pricing</t>
  </si>
  <si>
    <t>Budget for 2021</t>
  </si>
  <si>
    <t>Why increase price?</t>
  </si>
  <si>
    <t>Why will volume increase?  Especially important if price is increased</t>
  </si>
  <si>
    <t>2020--------------------------------------------------------------------</t>
  </si>
  <si>
    <t>Ballet Lessons</t>
  </si>
  <si>
    <t>Decrease from Price</t>
  </si>
  <si>
    <t xml:space="preserve">Monthly </t>
  </si>
  <si>
    <t xml:space="preserve">Sales to existing customers </t>
  </si>
  <si>
    <t>Sales to new customers</t>
  </si>
  <si>
    <t>Customers lost/churn</t>
  </si>
  <si>
    <t xml:space="preserve">  What do we think caused the decrease? Price or Volume</t>
  </si>
  <si>
    <t xml:space="preserve">  We need to answer the question ?</t>
  </si>
  <si>
    <t xml:space="preserve"> What are the options</t>
  </si>
  <si>
    <t>THAT SAID THE DATA IS  NOT GOOD ENOUGH TO MAKE THE SOUNDEST PLANS</t>
  </si>
  <si>
    <t>WITH MORE DETAIL ON SALES WE COULD BE MORE CERTAIN IN OUR ANALYSIS</t>
  </si>
  <si>
    <t>AFTER ANALYSIS WE DEVELOP PLANS FOR THE FUTURE AND MODEL THE PLANED FINANCIAL RESULTS</t>
  </si>
  <si>
    <t>IF THE ACCOUNTING SYSTEM ALLOWS AND THE COST IS LESS THAN THE BENEFIT A COMPANY CAN ACQUIRE ACCOUNTING SOFTWARE AND HARDWARE TO COLLECT SALES BY PRODUCT OR PRODUCT LINE</t>
  </si>
  <si>
    <t>2019  --------------------- -------</t>
  </si>
  <si>
    <t>Product by Product Sales with price and volume changes</t>
  </si>
  <si>
    <r>
      <t xml:space="preserve">Decrease </t>
    </r>
    <r>
      <rPr>
        <u/>
        <sz val="18"/>
        <color theme="1"/>
        <rFont val="Calibri"/>
        <family val="2"/>
        <scheme val="minor"/>
      </rPr>
      <t>from Volume</t>
    </r>
  </si>
  <si>
    <t>It would be helpful if the system also captured :</t>
  </si>
  <si>
    <t>USING PRIOR YEAR DATA TO MAKE A BUDGET THE FOLLOWING YEAR</t>
  </si>
  <si>
    <t>Assume they plan to add yoga to their classes and increase promotion, resulting in 10% increase in volume.  They will increase prices on gym and classes by 10% and personal training by $5 an hour and increase nutrition prices by 10%</t>
  </si>
  <si>
    <t>Total Annual Revenues assuming no seasonality  (could adjust if people go more or  less some seasons)</t>
  </si>
  <si>
    <t>Ballet teachers</t>
  </si>
  <si>
    <t>Advertising                                 </t>
  </si>
  <si>
    <t>Repairs &amp; Maintenance            </t>
  </si>
  <si>
    <t xml:space="preserve">Insurance                               </t>
  </si>
  <si>
    <t xml:space="preserve">License &amp; Fees                               </t>
  </si>
  <si>
    <t>Professional Fees                    </t>
  </si>
  <si>
    <t>Change 2019</t>
  </si>
  <si>
    <t>To 2020</t>
  </si>
  <si>
    <t>of Sales</t>
  </si>
  <si>
    <t>Annual Revenue</t>
  </si>
  <si>
    <t>Monthly Revenue</t>
  </si>
  <si>
    <t>Initiatives for 2021</t>
  </si>
  <si>
    <t>Initiatives from analyzing financial statements and planning for next year</t>
  </si>
  <si>
    <t>no change</t>
  </si>
  <si>
    <t>Discretionary cost - increase to 500 with more texts and Google</t>
  </si>
  <si>
    <t>Recording and Analyzing Sales on the Income Statement</t>
  </si>
  <si>
    <t>Kingston Fitness Center Example</t>
  </si>
  <si>
    <t>From 1st line on the IS</t>
  </si>
  <si>
    <t xml:space="preserve">in one Sales account, the first line on the </t>
  </si>
  <si>
    <t>Income Statement</t>
  </si>
  <si>
    <t xml:space="preserve">Let's analyze </t>
  </si>
  <si>
    <t>The decline can be caused by two broad factors Price and Volume</t>
  </si>
  <si>
    <t>Comparison-------------------------------------------------------------------------------------------------------------------------------------------</t>
  </si>
  <si>
    <t>2019 Revenue</t>
  </si>
  <si>
    <t>2020 Revenue</t>
  </si>
  <si>
    <t xml:space="preserve">  Total</t>
  </si>
  <si>
    <t>We now see where most of the problem is -WHY</t>
  </si>
  <si>
    <t>Let's move to how  Expenses are/should be reported on the Income Statement</t>
  </si>
  <si>
    <t xml:space="preserve">Back to slides </t>
  </si>
  <si>
    <t>Cash Flow from Operating Activities</t>
  </si>
  <si>
    <t xml:space="preserve"> Net Income</t>
  </si>
  <si>
    <t xml:space="preserve"> ADD:</t>
  </si>
  <si>
    <t>Net Cash Inflow from Operating Activities</t>
  </si>
  <si>
    <t>Cash Flow from Investing Activities</t>
  </si>
  <si>
    <t>Employee repayment of loan receivable</t>
  </si>
  <si>
    <t xml:space="preserve"> Purchases of Vehicles</t>
  </si>
  <si>
    <t>Net Cash Flow from Investing Activities</t>
  </si>
  <si>
    <t>Cash Flow from Financing Activities</t>
  </si>
  <si>
    <t xml:space="preserve">  Borrowing SBA loan in 2020</t>
  </si>
  <si>
    <t xml:space="preserve"> Repayment of Member  Loans</t>
  </si>
  <si>
    <t xml:space="preserve"> Member Distributions</t>
  </si>
  <si>
    <t xml:space="preserve"> Additions to Equity</t>
  </si>
  <si>
    <t>Net Cash Flow from Financing Activities</t>
  </si>
  <si>
    <t>Net Cash Flow</t>
  </si>
  <si>
    <t>Beginning Cash Balance</t>
  </si>
  <si>
    <t>Cash at year end</t>
  </si>
  <si>
    <t>Cash Flow Statement</t>
  </si>
  <si>
    <t xml:space="preserve">Kingston Fitness Center </t>
  </si>
  <si>
    <t xml:space="preserve"> Add Loss on Sale of Fixed Assets</t>
  </si>
  <si>
    <t xml:space="preserve"> Deduct Gain on Sale of Fixed Assets</t>
  </si>
  <si>
    <t xml:space="preserve"> Add decrease in A/R, Deduct + in A/R</t>
  </si>
  <si>
    <t xml:space="preserve"> Add decrease in Prepaid Expenses </t>
  </si>
  <si>
    <t xml:space="preserve"> Add decrease in Inventory, Deduct +</t>
  </si>
  <si>
    <t xml:space="preserve"> Deduct decrease in A/P, Add +</t>
  </si>
  <si>
    <t>Purchase of Gym equipment</t>
  </si>
  <si>
    <t>Purchase of Building</t>
  </si>
  <si>
    <t xml:space="preserve">  Repayment of Bank Loan </t>
  </si>
  <si>
    <t>Depreciation and Amortization</t>
  </si>
  <si>
    <t xml:space="preserve"> Depreciation and Amortization</t>
  </si>
  <si>
    <t xml:space="preserve"> Deduct decrease in Accrued Expenses,  Add +</t>
  </si>
  <si>
    <t>Fixed Expense</t>
  </si>
  <si>
    <t>Facilities Operating Cost</t>
  </si>
  <si>
    <t>Cleaning/Janitorial</t>
  </si>
  <si>
    <t>Cable and Wi-Fi</t>
  </si>
  <si>
    <t>Note that these categories are different than on the normal multiple step income statement</t>
  </si>
  <si>
    <t xml:space="preserve">      How do we analyze? Compare to actual past, budget, key competitors, industry</t>
  </si>
  <si>
    <t>But knowing the basic factors is only the first step.  We need to know why price and/or volume changed.  Will this change continue or will an uncontrollable factor change it, or can we do something to make it better going forward.?</t>
  </si>
  <si>
    <t>In this case the change is negative. So we need to ask the question: How can we turn it around?</t>
  </si>
  <si>
    <t>Controllable vs non controllable?  Use Porter's 5 forces model to analyze.  Look at Customers, Competitors, Potential new competitors and substitutes, Suppliers/Employees, and we might add a 6th government regulation</t>
  </si>
  <si>
    <t>Raise or lower prices.  Improve processes - customer acquisition, customer retention, distribution, train or change employees, buy equipment, hire consultants</t>
  </si>
  <si>
    <t>Write down the few best ideas for increasing sales in the next year and beyond. Need focus, can't make too many changes</t>
  </si>
  <si>
    <t xml:space="preserve">   Sales after volume increase</t>
  </si>
  <si>
    <t xml:space="preserve">Modify products, drop products, add products, change products,  change distribution, find new uses for products and new types of customers, change geographical scope, etc    </t>
  </si>
  <si>
    <t>2021 BUDGET</t>
  </si>
  <si>
    <t>Variable Expenses: Production</t>
  </si>
  <si>
    <t>WE COULD SPEND MANY MORE HOURS TO UNDERSTAND EVERY ASPECT OF THE INCOME STATEMENT BUT IF TIME WE'L GO TO THE NEXT TAB - CASH FLOW STATEMENT</t>
  </si>
  <si>
    <t>Balance Sheet analysis not discussed in the webinar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</si>
</sst>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8"/>
      <color theme="1"/>
      <name val="Arial"/>
      <family val="2"/>
    </font>
    <font>
      <sz val="18"/>
      <color rgb="FF595C61"/>
      <name val="Arial"/>
      <family val="2"/>
    </font>
    <font>
      <b/>
      <i/>
      <sz val="18"/>
      <color rgb="FF595C61"/>
      <name val="Arial"/>
      <family val="2"/>
    </font>
    <font>
      <b/>
      <sz val="24"/>
      <color rgb="FFFF000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8"/>
      <color rgb="FFC00000"/>
      <name val="Calibri"/>
      <family val="2"/>
      <scheme val="minor"/>
    </font>
    <font>
      <sz val="24"/>
      <color rgb="FF002060"/>
      <name val="Calibri"/>
      <family val="2"/>
      <scheme val="minor"/>
    </font>
    <font>
      <sz val="18"/>
      <color theme="8"/>
      <name val="Calibri"/>
      <family val="2"/>
      <scheme val="minor"/>
    </font>
    <font>
      <b/>
      <sz val="18"/>
      <color rgb="FF0070C0"/>
      <name val="Arial"/>
      <family val="2"/>
    </font>
    <font>
      <b/>
      <sz val="18"/>
      <color rgb="FF0070C0"/>
      <name val="Calibri"/>
      <family val="2"/>
      <scheme val="minor"/>
    </font>
    <font>
      <sz val="2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9" fontId="0" fillId="0" borderId="0" xfId="3" applyFont="1"/>
    <xf numFmtId="164" fontId="0" fillId="0" borderId="0" xfId="2" applyNumberFormat="1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2" fillId="0" borderId="0" xfId="0" applyFont="1"/>
    <xf numFmtId="0" fontId="5" fillId="0" borderId="0" xfId="0" applyFont="1"/>
    <xf numFmtId="165" fontId="0" fillId="0" borderId="0" xfId="1" applyNumberFormat="1" applyFont="1"/>
    <xf numFmtId="0" fontId="0" fillId="0" borderId="0" xfId="3" applyNumberFormat="1" applyFont="1"/>
    <xf numFmtId="0" fontId="0" fillId="3" borderId="0" xfId="0" applyFill="1"/>
    <xf numFmtId="0" fontId="0" fillId="0" borderId="0" xfId="0" applyFill="1"/>
    <xf numFmtId="0" fontId="6" fillId="0" borderId="0" xfId="0" applyFont="1"/>
    <xf numFmtId="0" fontId="8" fillId="0" borderId="0" xfId="0" applyFont="1"/>
    <xf numFmtId="164" fontId="4" fillId="0" borderId="0" xfId="2" applyNumberFormat="1" applyFont="1"/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3" fillId="0" borderId="0" xfId="2" applyNumberFormat="1" applyFont="1"/>
    <xf numFmtId="10" fontId="3" fillId="0" borderId="0" xfId="3" applyNumberFormat="1" applyFont="1"/>
    <xf numFmtId="0" fontId="3" fillId="3" borderId="0" xfId="0" applyFont="1" applyFill="1"/>
    <xf numFmtId="0" fontId="3" fillId="0" borderId="0" xfId="0" applyFont="1" applyFill="1"/>
    <xf numFmtId="0" fontId="3" fillId="5" borderId="0" xfId="0" applyFont="1" applyFill="1"/>
    <xf numFmtId="0" fontId="0" fillId="5" borderId="0" xfId="0" applyFill="1"/>
    <xf numFmtId="0" fontId="11" fillId="5" borderId="0" xfId="0" applyFont="1" applyFill="1"/>
    <xf numFmtId="0" fontId="3" fillId="4" borderId="0" xfId="0" applyFont="1" applyFill="1"/>
    <xf numFmtId="0" fontId="4" fillId="5" borderId="0" xfId="0" applyFont="1" applyFill="1"/>
    <xf numFmtId="0" fontId="3" fillId="5" borderId="0" xfId="0" applyFont="1" applyFill="1" applyAlignment="1">
      <alignment horizontal="left"/>
    </xf>
    <xf numFmtId="0" fontId="10" fillId="5" borderId="0" xfId="0" applyFont="1" applyFill="1"/>
    <xf numFmtId="0" fontId="3" fillId="2" borderId="0" xfId="0" applyFont="1" applyFill="1"/>
    <xf numFmtId="9" fontId="4" fillId="0" borderId="0" xfId="3" applyFont="1"/>
    <xf numFmtId="44" fontId="4" fillId="0" borderId="0" xfId="2" applyNumberFormat="1" applyFont="1"/>
    <xf numFmtId="0" fontId="4" fillId="0" borderId="0" xfId="0" applyFont="1" applyAlignment="1">
      <alignment wrapText="1"/>
    </xf>
    <xf numFmtId="9" fontId="3" fillId="0" borderId="0" xfId="3" applyFont="1"/>
    <xf numFmtId="0" fontId="3" fillId="0" borderId="0" xfId="0" applyFont="1" applyAlignment="1">
      <alignment wrapText="1"/>
    </xf>
    <xf numFmtId="164" fontId="12" fillId="0" borderId="0" xfId="2" applyNumberFormat="1" applyFont="1"/>
    <xf numFmtId="44" fontId="13" fillId="0" borderId="0" xfId="2" applyFont="1"/>
    <xf numFmtId="44" fontId="3" fillId="0" borderId="0" xfId="2" applyFont="1"/>
    <xf numFmtId="0" fontId="3" fillId="0" borderId="0" xfId="0" applyFont="1" applyAlignment="1">
      <alignment wrapText="1" shrinkToFit="1"/>
    </xf>
    <xf numFmtId="164" fontId="13" fillId="0" borderId="0" xfId="2" applyNumberFormat="1" applyFont="1"/>
    <xf numFmtId="164" fontId="3" fillId="0" borderId="0" xfId="0" applyNumberFormat="1" applyFont="1"/>
    <xf numFmtId="6" fontId="3" fillId="0" borderId="0" xfId="2" applyNumberFormat="1" applyFont="1"/>
    <xf numFmtId="44" fontId="3" fillId="0" borderId="0" xfId="0" applyNumberFormat="1" applyFont="1"/>
    <xf numFmtId="6" fontId="3" fillId="0" borderId="0" xfId="0" applyNumberFormat="1" applyFont="1"/>
    <xf numFmtId="0" fontId="14" fillId="0" borderId="0" xfId="0" applyFont="1"/>
    <xf numFmtId="164" fontId="13" fillId="0" borderId="0" xfId="0" applyNumberFormat="1" applyFont="1"/>
    <xf numFmtId="0" fontId="9" fillId="0" borderId="0" xfId="0" applyFont="1" applyAlignment="1">
      <alignment horizontal="center" wrapText="1" shrinkToFit="1"/>
    </xf>
    <xf numFmtId="44" fontId="13" fillId="0" borderId="0" xfId="2" applyFont="1" applyAlignment="1">
      <alignment wrapText="1"/>
    </xf>
    <xf numFmtId="0" fontId="9" fillId="0" borderId="0" xfId="0" applyFont="1" applyAlignment="1">
      <alignment wrapText="1"/>
    </xf>
    <xf numFmtId="44" fontId="3" fillId="6" borderId="0" xfId="2" applyFont="1" applyFill="1"/>
    <xf numFmtId="0" fontId="3" fillId="6" borderId="0" xfId="0" applyFont="1" applyFill="1"/>
    <xf numFmtId="164" fontId="3" fillId="6" borderId="0" xfId="2" applyNumberFormat="1" applyFont="1" applyFill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164" fontId="9" fillId="0" borderId="0" xfId="2" applyNumberFormat="1" applyFont="1"/>
    <xf numFmtId="164" fontId="0" fillId="3" borderId="0" xfId="2" applyNumberFormat="1" applyFont="1" applyFill="1"/>
    <xf numFmtId="0" fontId="20" fillId="3" borderId="0" xfId="0" applyFont="1" applyFill="1"/>
    <xf numFmtId="0" fontId="21" fillId="0" borderId="0" xfId="0" applyFont="1"/>
    <xf numFmtId="0" fontId="22" fillId="0" borderId="0" xfId="0" applyFont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11" fillId="3" borderId="0" xfId="0" applyFont="1" applyFill="1"/>
    <xf numFmtId="164" fontId="3" fillId="5" borderId="0" xfId="2" applyNumberFormat="1" applyFont="1" applyFill="1"/>
    <xf numFmtId="0" fontId="4" fillId="5" borderId="0" xfId="0" applyFont="1" applyFill="1" applyAlignment="1">
      <alignment wrapText="1"/>
    </xf>
    <xf numFmtId="164" fontId="4" fillId="5" borderId="0" xfId="2" applyNumberFormat="1" applyFont="1" applyFill="1"/>
    <xf numFmtId="164" fontId="4" fillId="4" borderId="0" xfId="2" applyNumberFormat="1" applyFont="1" applyFill="1"/>
    <xf numFmtId="0" fontId="4" fillId="4" borderId="0" xfId="0" applyFont="1" applyFill="1"/>
    <xf numFmtId="0" fontId="13" fillId="0" borderId="0" xfId="0" applyFont="1"/>
    <xf numFmtId="164" fontId="23" fillId="0" borderId="0" xfId="2" applyNumberFormat="1" applyFont="1"/>
    <xf numFmtId="0" fontId="24" fillId="4" borderId="0" xfId="0" applyFont="1" applyFill="1"/>
    <xf numFmtId="0" fontId="25" fillId="0" borderId="0" xfId="0" applyFont="1"/>
    <xf numFmtId="0" fontId="26" fillId="0" borderId="0" xfId="0" applyFont="1"/>
    <xf numFmtId="164" fontId="27" fillId="0" borderId="0" xfId="2" applyNumberFormat="1" applyFont="1"/>
    <xf numFmtId="0" fontId="27" fillId="0" borderId="0" xfId="0" applyFont="1"/>
    <xf numFmtId="164" fontId="27" fillId="0" borderId="0" xfId="0" applyNumberFormat="1" applyFont="1"/>
    <xf numFmtId="0" fontId="19" fillId="5" borderId="0" xfId="0" applyFont="1" applyFill="1"/>
    <xf numFmtId="166" fontId="3" fillId="0" borderId="0" xfId="3" applyNumberFormat="1" applyFont="1"/>
    <xf numFmtId="164" fontId="7" fillId="0" borderId="0" xfId="2" applyNumberFormat="1" applyFont="1"/>
    <xf numFmtId="0" fontId="3" fillId="0" borderId="0" xfId="0" applyFont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9525</xdr:rowOff>
    </xdr:to>
    <xdr:sp macro="" textlink="">
      <xdr:nvSpPr>
        <xdr:cNvPr id="1027" name="AutoShape 3" descr="CLASSES/WORKOUTS | Kingston Fitnes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1057276</xdr:colOff>
      <xdr:row>0</xdr:row>
      <xdr:rowOff>76199</xdr:rowOff>
    </xdr:from>
    <xdr:ext cx="1657350" cy="10953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15076" y="76199"/>
          <a:ext cx="1657350" cy="1095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9525</xdr:rowOff>
    </xdr:to>
    <xdr:sp macro="" textlink="">
      <xdr:nvSpPr>
        <xdr:cNvPr id="1030" name="AutoShape 6" descr="CLASSES/WORKOUTS | Kingston Fitness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762750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9525</xdr:rowOff>
    </xdr:to>
    <xdr:sp macro="" textlink="">
      <xdr:nvSpPr>
        <xdr:cNvPr id="1033" name="AutoShape 9" descr="CLASSES/WORKOUTS | Kingston Fitness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6762750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339570</xdr:colOff>
      <xdr:row>0</xdr:row>
      <xdr:rowOff>1</xdr:rowOff>
    </xdr:from>
    <xdr:to>
      <xdr:col>4</xdr:col>
      <xdr:colOff>666750</xdr:colOff>
      <xdr:row>4</xdr:row>
      <xdr:rowOff>38100</xdr:rowOff>
    </xdr:to>
    <xdr:pic>
      <xdr:nvPicPr>
        <xdr:cNvPr id="13" name="Picture 12" descr="Kingston Gym (Page 1) - Line.17QQ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370" y="1"/>
          <a:ext cx="1832130" cy="121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1</xdr:row>
      <xdr:rowOff>190500</xdr:rowOff>
    </xdr:from>
    <xdr:ext cx="9029699" cy="95059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877175" y="523875"/>
          <a:ext cx="9029699" cy="9505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5</xdr:col>
      <xdr:colOff>0</xdr:colOff>
      <xdr:row>4</xdr:row>
      <xdr:rowOff>0</xdr:rowOff>
    </xdr:from>
    <xdr:to>
      <xdr:col>11</xdr:col>
      <xdr:colOff>419100</xdr:colOff>
      <xdr:row>18</xdr:row>
      <xdr:rowOff>209550</xdr:rowOff>
    </xdr:to>
    <xdr:pic>
      <xdr:nvPicPr>
        <xdr:cNvPr id="5" name="Picture 4" descr="https://i0.wp.com/content.edupristine.com/images/blogs/cash-flow-statement_3.png?w=525&amp;ssl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123950"/>
          <a:ext cx="459105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8"/>
  <sheetViews>
    <sheetView workbookViewId="0">
      <selection activeCell="G57" sqref="G57"/>
    </sheetView>
  </sheetViews>
  <sheetFormatPr defaultRowHeight="14.5" x14ac:dyDescent="0.35"/>
  <cols>
    <col min="1" max="1" width="43.7265625" customWidth="1"/>
    <col min="2" max="2" width="23.26953125" customWidth="1"/>
    <col min="3" max="3" width="21.54296875" customWidth="1"/>
    <col min="4" max="4" width="22.54296875" customWidth="1"/>
    <col min="5" max="5" width="18.453125" customWidth="1"/>
    <col min="6" max="6" width="19.1796875" customWidth="1"/>
    <col min="7" max="7" width="18.1796875" customWidth="1"/>
    <col min="8" max="8" width="14" customWidth="1"/>
    <col min="9" max="9" width="13" customWidth="1"/>
  </cols>
  <sheetData>
    <row r="1" spans="1:20" ht="31" x14ac:dyDescent="0.7">
      <c r="A1" s="63" t="s">
        <v>98</v>
      </c>
      <c r="B1" s="64"/>
      <c r="C1" s="64"/>
    </row>
    <row r="3" spans="1:20" ht="23.5" x14ac:dyDescent="0.55000000000000004">
      <c r="A3" s="65" t="s">
        <v>97</v>
      </c>
      <c r="B3" s="65"/>
      <c r="C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23.5" x14ac:dyDescent="0.55000000000000004">
      <c r="A4" s="65" t="s">
        <v>100</v>
      </c>
      <c r="B4" s="65"/>
      <c r="C4" s="65"/>
      <c r="D4" s="4"/>
      <c r="E4" s="4"/>
      <c r="F4" s="4"/>
      <c r="G4" s="16"/>
      <c r="H4" s="16"/>
      <c r="I4" s="16"/>
      <c r="J4" s="16"/>
      <c r="K4" s="4"/>
      <c r="L4" s="4"/>
      <c r="M4" s="4"/>
      <c r="N4" s="4"/>
      <c r="O4" s="4"/>
      <c r="P4" s="4"/>
      <c r="Q4" s="4"/>
      <c r="R4" s="4"/>
      <c r="S4" s="4"/>
    </row>
    <row r="5" spans="1:20" ht="23.5" x14ac:dyDescent="0.55000000000000004">
      <c r="A5" s="65" t="s">
        <v>101</v>
      </c>
      <c r="B5" s="66"/>
      <c r="C5" s="66"/>
      <c r="D5" s="17" t="s">
        <v>53</v>
      </c>
      <c r="E5" s="4" t="s">
        <v>55</v>
      </c>
      <c r="F5" s="4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23.5" x14ac:dyDescent="0.55000000000000004">
      <c r="A6" s="4" t="s">
        <v>99</v>
      </c>
      <c r="B6" s="19">
        <v>2019</v>
      </c>
      <c r="C6" s="19">
        <v>2020</v>
      </c>
      <c r="D6" s="19" t="s">
        <v>54</v>
      </c>
      <c r="E6" s="4" t="s">
        <v>56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23.5" x14ac:dyDescent="0.55000000000000004">
      <c r="A7" s="4"/>
      <c r="B7" s="19"/>
      <c r="C7" s="19"/>
      <c r="D7" s="1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0" ht="23.5" x14ac:dyDescent="0.55000000000000004">
      <c r="A8" s="4" t="s">
        <v>0</v>
      </c>
      <c r="B8" s="20">
        <f>D50</f>
        <v>318000</v>
      </c>
      <c r="C8" s="20">
        <f>G59</f>
        <v>242400</v>
      </c>
      <c r="D8" s="20">
        <f>C8-B8</f>
        <v>-75600</v>
      </c>
      <c r="E8" s="21">
        <f>D8/B8</f>
        <v>-0.23773584905660378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0" ht="23.5" x14ac:dyDescent="0.55000000000000004">
      <c r="A9" s="4" t="s">
        <v>147</v>
      </c>
      <c r="B9" s="20"/>
      <c r="C9" s="20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0" ht="23.5" x14ac:dyDescent="0.55000000000000004">
      <c r="A10" s="4"/>
      <c r="B10" s="20"/>
      <c r="C10" s="20"/>
      <c r="D10" s="2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ht="37.5" customHeight="1" x14ac:dyDescent="0.55000000000000004">
      <c r="A11" s="85" t="s">
        <v>103</v>
      </c>
      <c r="B11" s="85"/>
      <c r="C11" s="85"/>
      <c r="D11" s="85"/>
      <c r="E11" s="8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20" ht="51" customHeight="1" x14ac:dyDescent="0.55000000000000004">
      <c r="A12" s="67" t="s">
        <v>102</v>
      </c>
      <c r="B12" s="22"/>
      <c r="C12" s="22"/>
      <c r="D12" s="22"/>
      <c r="E12" s="22"/>
      <c r="F12" s="23"/>
      <c r="G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2"/>
    </row>
    <row r="13" spans="1:20" ht="23.5" x14ac:dyDescent="0.55000000000000004">
      <c r="A13" s="24" t="s">
        <v>69</v>
      </c>
      <c r="B13" s="24"/>
      <c r="C13" s="24"/>
      <c r="D13" s="24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0" ht="23.5" x14ac:dyDescent="0.55000000000000004">
      <c r="A14" s="26" t="s">
        <v>68</v>
      </c>
      <c r="B14" s="26"/>
      <c r="C14" s="26"/>
      <c r="D14" s="26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2"/>
    </row>
    <row r="15" spans="1:20" ht="45" customHeight="1" x14ac:dyDescent="0.55000000000000004">
      <c r="A15" s="85" t="s">
        <v>57</v>
      </c>
      <c r="B15" s="85"/>
      <c r="C15" s="85"/>
      <c r="D15" s="85"/>
      <c r="E15" s="8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2"/>
    </row>
    <row r="16" spans="1:20" ht="77.25" customHeight="1" x14ac:dyDescent="0.55000000000000004">
      <c r="A16" s="87" t="s">
        <v>148</v>
      </c>
      <c r="B16" s="87"/>
      <c r="C16" s="87"/>
      <c r="D16" s="87"/>
      <c r="E16" s="8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2"/>
    </row>
    <row r="17" spans="1:20" ht="56.25" customHeight="1" x14ac:dyDescent="0.55000000000000004">
      <c r="A17" s="85" t="s">
        <v>149</v>
      </c>
      <c r="B17" s="85"/>
      <c r="C17" s="85"/>
      <c r="D17" s="85"/>
      <c r="E17" s="8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2"/>
    </row>
    <row r="18" spans="1:20" ht="76.5" customHeight="1" x14ac:dyDescent="0.55000000000000004">
      <c r="A18" s="87" t="s">
        <v>150</v>
      </c>
      <c r="B18" s="87"/>
      <c r="C18" s="87"/>
      <c r="D18" s="87"/>
      <c r="E18" s="8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4"/>
    </row>
    <row r="19" spans="1:20" ht="23.5" x14ac:dyDescent="0.55000000000000004">
      <c r="A19" s="30" t="s">
        <v>70</v>
      </c>
      <c r="B19" s="29"/>
      <c r="C19" s="24"/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4"/>
    </row>
    <row r="20" spans="1:20" ht="55.5" customHeight="1" x14ac:dyDescent="0.55000000000000004">
      <c r="A20" s="85" t="s">
        <v>154</v>
      </c>
      <c r="B20" s="85"/>
      <c r="C20" s="85"/>
      <c r="D20" s="85"/>
      <c r="E20" s="8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4"/>
    </row>
    <row r="21" spans="1:20" ht="61.5" customHeight="1" x14ac:dyDescent="0.55000000000000004">
      <c r="A21" s="85" t="s">
        <v>151</v>
      </c>
      <c r="B21" s="85"/>
      <c r="C21" s="85"/>
      <c r="D21" s="85"/>
      <c r="E21" s="8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4"/>
    </row>
    <row r="22" spans="1:20" ht="48.75" customHeight="1" x14ac:dyDescent="0.55000000000000004">
      <c r="A22" s="87" t="s">
        <v>152</v>
      </c>
      <c r="B22" s="87"/>
      <c r="C22" s="87"/>
      <c r="D22" s="87"/>
      <c r="E22" s="8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4"/>
    </row>
    <row r="23" spans="1:20" ht="23.5" x14ac:dyDescent="0.55000000000000004"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"/>
    </row>
    <row r="24" spans="1:20" ht="23.5" x14ac:dyDescent="0.55000000000000004"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4"/>
    </row>
    <row r="25" spans="1:20" ht="23.5" x14ac:dyDescent="0.55000000000000004">
      <c r="A25" s="24"/>
      <c r="B25" s="24"/>
      <c r="C25" s="24"/>
      <c r="D25" s="24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4"/>
    </row>
    <row r="26" spans="1:20" ht="48" customHeight="1" x14ac:dyDescent="0.55000000000000004">
      <c r="A26" s="87" t="s">
        <v>73</v>
      </c>
      <c r="B26" s="87"/>
      <c r="C26" s="87"/>
      <c r="D26" s="87"/>
      <c r="E26" s="8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4"/>
    </row>
    <row r="27" spans="1:20" ht="29.25" customHeight="1" x14ac:dyDescent="0.5">
      <c r="A27" s="5" t="s">
        <v>2</v>
      </c>
      <c r="B27" s="5" t="s">
        <v>58</v>
      </c>
      <c r="C27" s="5"/>
      <c r="D27" s="5"/>
      <c r="E27" s="5"/>
      <c r="G27" s="7"/>
    </row>
    <row r="28" spans="1:20" ht="21" x14ac:dyDescent="0.5">
      <c r="A28" s="5" t="s">
        <v>4</v>
      </c>
      <c r="B28" s="32">
        <v>0.1</v>
      </c>
      <c r="C28" s="5"/>
      <c r="D28" s="5"/>
      <c r="E28" s="5"/>
    </row>
    <row r="29" spans="1:20" ht="21" x14ac:dyDescent="0.5">
      <c r="A29" s="5" t="s">
        <v>3</v>
      </c>
      <c r="B29" s="33">
        <f>B28*C8</f>
        <v>24240</v>
      </c>
      <c r="C29" s="5" t="s">
        <v>60</v>
      </c>
      <c r="D29" s="5"/>
      <c r="E29" s="5"/>
    </row>
    <row r="30" spans="1:20" ht="21" x14ac:dyDescent="0.5">
      <c r="A30" s="5" t="s">
        <v>153</v>
      </c>
      <c r="B30" s="15">
        <f>C8+B29</f>
        <v>266640</v>
      </c>
      <c r="C30" s="5"/>
      <c r="D30" s="5"/>
      <c r="E30" s="5"/>
    </row>
    <row r="31" spans="1:20" ht="21" x14ac:dyDescent="0.5">
      <c r="A31" s="5" t="s">
        <v>5</v>
      </c>
      <c r="B31" s="32">
        <v>0.05</v>
      </c>
      <c r="C31" s="5" t="s">
        <v>59</v>
      </c>
      <c r="D31" s="5"/>
      <c r="E31" s="5"/>
    </row>
    <row r="32" spans="1:20" ht="21" x14ac:dyDescent="0.5">
      <c r="A32" s="5" t="s">
        <v>6</v>
      </c>
      <c r="B32" s="15">
        <f>B30*B31</f>
        <v>13332</v>
      </c>
      <c r="C32" s="5"/>
      <c r="D32" s="5"/>
      <c r="E32" s="5"/>
    </row>
    <row r="33" spans="1:5" ht="42" x14ac:dyDescent="0.5">
      <c r="A33" s="34" t="s">
        <v>7</v>
      </c>
      <c r="B33" s="15">
        <f>B30+B32</f>
        <v>279972</v>
      </c>
      <c r="C33" s="5" t="s">
        <v>58</v>
      </c>
      <c r="D33" s="5"/>
      <c r="E33" s="5"/>
    </row>
    <row r="34" spans="1:5" ht="21" x14ac:dyDescent="0.5">
      <c r="A34" s="69"/>
      <c r="B34" s="70"/>
      <c r="C34" s="28"/>
      <c r="D34" s="28"/>
      <c r="E34" s="28"/>
    </row>
    <row r="35" spans="1:5" ht="23.5" x14ac:dyDescent="0.55000000000000004">
      <c r="A35" s="27" t="s">
        <v>71</v>
      </c>
      <c r="B35" s="71"/>
      <c r="C35" s="72"/>
      <c r="D35" s="72"/>
      <c r="E35" s="72"/>
    </row>
    <row r="36" spans="1:5" ht="23.5" x14ac:dyDescent="0.55000000000000004">
      <c r="A36" s="27" t="s">
        <v>72</v>
      </c>
      <c r="B36" s="71"/>
      <c r="C36" s="72"/>
      <c r="D36" s="72"/>
      <c r="E36" s="72"/>
    </row>
    <row r="37" spans="1:5" x14ac:dyDescent="0.35">
      <c r="A37" s="3"/>
      <c r="B37" s="2"/>
    </row>
    <row r="38" spans="1:5" ht="83.25" customHeight="1" x14ac:dyDescent="0.55000000000000004">
      <c r="A38" s="88" t="s">
        <v>74</v>
      </c>
      <c r="B38" s="88"/>
      <c r="C38" s="88"/>
      <c r="D38" s="88"/>
      <c r="E38" s="88"/>
    </row>
    <row r="41" spans="1:5" ht="23.5" x14ac:dyDescent="0.55000000000000004">
      <c r="A41" s="4" t="s">
        <v>76</v>
      </c>
      <c r="B41" s="4"/>
      <c r="C41" s="4"/>
      <c r="D41" s="4"/>
      <c r="E41" s="4"/>
    </row>
    <row r="42" spans="1:5" ht="23.5" x14ac:dyDescent="0.55000000000000004">
      <c r="A42" s="4"/>
      <c r="B42" s="20" t="s">
        <v>75</v>
      </c>
      <c r="C42" s="20"/>
      <c r="D42" s="20"/>
      <c r="E42" s="4"/>
    </row>
    <row r="43" spans="1:5" ht="23.5" x14ac:dyDescent="0.55000000000000004">
      <c r="A43" s="31" t="s">
        <v>16</v>
      </c>
      <c r="B43" s="4"/>
      <c r="C43" s="4" t="s">
        <v>64</v>
      </c>
      <c r="D43" s="4" t="s">
        <v>8</v>
      </c>
      <c r="E43" s="4" t="s">
        <v>1</v>
      </c>
    </row>
    <row r="44" spans="1:5" ht="26.5" x14ac:dyDescent="0.85">
      <c r="A44" s="4" t="s">
        <v>9</v>
      </c>
      <c r="B44" s="16" t="s">
        <v>17</v>
      </c>
      <c r="C44" s="16" t="s">
        <v>10</v>
      </c>
      <c r="D44" s="38" t="s">
        <v>11</v>
      </c>
      <c r="E44" s="4" t="s">
        <v>11</v>
      </c>
    </row>
    <row r="45" spans="1:5" ht="23.5" x14ac:dyDescent="0.55000000000000004">
      <c r="A45" s="4" t="s">
        <v>12</v>
      </c>
      <c r="B45" s="39">
        <v>40</v>
      </c>
      <c r="C45" s="4">
        <v>100</v>
      </c>
      <c r="D45" s="20">
        <f>B45*C45</f>
        <v>4000</v>
      </c>
      <c r="E45" s="42">
        <f>12*D45</f>
        <v>48000</v>
      </c>
    </row>
    <row r="46" spans="1:5" ht="23.5" x14ac:dyDescent="0.55000000000000004">
      <c r="A46" s="4" t="s">
        <v>13</v>
      </c>
      <c r="B46" s="39">
        <v>60</v>
      </c>
      <c r="C46" s="4">
        <v>150</v>
      </c>
      <c r="D46" s="20">
        <f t="shared" ref="D46:D48" si="0">B46*C46</f>
        <v>9000</v>
      </c>
      <c r="E46" s="42">
        <f t="shared" ref="E46:E49" si="1">12*D46</f>
        <v>108000</v>
      </c>
    </row>
    <row r="47" spans="1:5" ht="23.5" x14ac:dyDescent="0.55000000000000004">
      <c r="A47" s="4" t="s">
        <v>14</v>
      </c>
      <c r="B47" s="39">
        <v>50</v>
      </c>
      <c r="C47" s="4">
        <v>180</v>
      </c>
      <c r="D47" s="20">
        <f t="shared" si="0"/>
        <v>9000</v>
      </c>
      <c r="E47" s="42">
        <f t="shared" si="1"/>
        <v>108000</v>
      </c>
    </row>
    <row r="48" spans="1:5" ht="26.5" x14ac:dyDescent="0.85">
      <c r="A48" s="40" t="s">
        <v>62</v>
      </c>
      <c r="B48" s="39">
        <v>15</v>
      </c>
      <c r="C48" s="4">
        <v>300</v>
      </c>
      <c r="D48" s="41">
        <f t="shared" si="0"/>
        <v>4500</v>
      </c>
      <c r="E48" s="47">
        <f t="shared" si="1"/>
        <v>54000</v>
      </c>
    </row>
    <row r="49" spans="1:8" ht="23.5" x14ac:dyDescent="0.55000000000000004">
      <c r="A49" s="4" t="s">
        <v>15</v>
      </c>
      <c r="B49" s="39"/>
      <c r="C49" s="4"/>
      <c r="D49" s="20">
        <f>SUM(D45:D48)</f>
        <v>26500</v>
      </c>
      <c r="E49" s="42">
        <f t="shared" si="1"/>
        <v>318000</v>
      </c>
    </row>
    <row r="50" spans="1:8" ht="23.5" x14ac:dyDescent="0.55000000000000004">
      <c r="A50" s="4" t="s">
        <v>39</v>
      </c>
      <c r="B50" s="4"/>
      <c r="C50" s="4"/>
      <c r="D50" s="42">
        <f>D49*12</f>
        <v>318000</v>
      </c>
      <c r="E50" s="4"/>
    </row>
    <row r="51" spans="1:8" ht="23.5" x14ac:dyDescent="0.55000000000000004">
      <c r="A51" s="4"/>
      <c r="B51" s="4"/>
      <c r="C51" s="4"/>
      <c r="D51" s="42"/>
      <c r="E51" s="4"/>
      <c r="F51" s="4"/>
      <c r="G51" s="42"/>
      <c r="H51" s="4"/>
    </row>
    <row r="52" spans="1:8" ht="23.5" x14ac:dyDescent="0.55000000000000004">
      <c r="B52" s="4"/>
      <c r="C52" s="4"/>
      <c r="D52" s="4"/>
      <c r="E52" s="4"/>
      <c r="F52" s="4"/>
      <c r="G52" s="4"/>
      <c r="H52" s="4"/>
    </row>
    <row r="53" spans="1:8" ht="23.5" x14ac:dyDescent="0.55000000000000004">
      <c r="A53" s="4" t="s">
        <v>61</v>
      </c>
      <c r="B53" s="4"/>
      <c r="C53" s="4"/>
      <c r="D53" s="4"/>
      <c r="E53" s="4"/>
      <c r="F53" s="4"/>
      <c r="G53" s="4"/>
      <c r="H53" s="4"/>
    </row>
    <row r="54" spans="1:8" ht="78" customHeight="1" x14ac:dyDescent="0.85">
      <c r="A54" s="4" t="s">
        <v>9</v>
      </c>
      <c r="B54" s="16" t="s">
        <v>17</v>
      </c>
      <c r="C54" s="16" t="s">
        <v>10</v>
      </c>
      <c r="D54" s="49" t="s">
        <v>92</v>
      </c>
      <c r="E54" s="50" t="s">
        <v>63</v>
      </c>
      <c r="F54" s="36" t="s">
        <v>77</v>
      </c>
      <c r="G54" s="48" t="s">
        <v>91</v>
      </c>
      <c r="H54" s="4"/>
    </row>
    <row r="55" spans="1:8" ht="23.5" x14ac:dyDescent="0.55000000000000004">
      <c r="A55" s="4" t="s">
        <v>12</v>
      </c>
      <c r="B55" s="43">
        <v>30</v>
      </c>
      <c r="C55" s="4">
        <v>90</v>
      </c>
      <c r="D55" s="20">
        <f>B55*C55</f>
        <v>2700</v>
      </c>
      <c r="E55" s="44">
        <f>(B45-B55)*C55</f>
        <v>900</v>
      </c>
      <c r="F55" s="45">
        <f>(C45-C55)*B45</f>
        <v>400</v>
      </c>
      <c r="G55" s="42">
        <f>D55*12</f>
        <v>32400</v>
      </c>
      <c r="H55" s="4"/>
    </row>
    <row r="56" spans="1:8" ht="23.5" x14ac:dyDescent="0.55000000000000004">
      <c r="A56" s="4" t="s">
        <v>13</v>
      </c>
      <c r="B56" s="43">
        <v>50</v>
      </c>
      <c r="C56" s="4">
        <v>110</v>
      </c>
      <c r="D56" s="20">
        <f t="shared" ref="D56:D58" si="2">B56*C56</f>
        <v>5500</v>
      </c>
      <c r="E56" s="44">
        <f>(B46-B56)*C56</f>
        <v>1100</v>
      </c>
      <c r="F56" s="45">
        <f>(C46-C56)*B46</f>
        <v>2400</v>
      </c>
      <c r="G56" s="42">
        <f t="shared" ref="G56:G58" si="3">D56*12</f>
        <v>66000</v>
      </c>
      <c r="H56" s="4"/>
    </row>
    <row r="57" spans="1:8" ht="23.5" x14ac:dyDescent="0.55000000000000004">
      <c r="A57" s="4" t="s">
        <v>14</v>
      </c>
      <c r="B57" s="39">
        <v>50</v>
      </c>
      <c r="C57" s="4">
        <v>180</v>
      </c>
      <c r="D57" s="20">
        <f t="shared" si="2"/>
        <v>9000</v>
      </c>
      <c r="E57" s="44">
        <f>(B47-B57)*C57</f>
        <v>0</v>
      </c>
      <c r="F57" s="45">
        <f>(C47-C57)*B47</f>
        <v>0</v>
      </c>
      <c r="G57" s="42">
        <f t="shared" si="3"/>
        <v>108000</v>
      </c>
      <c r="H57" s="4"/>
    </row>
    <row r="58" spans="1:8" ht="26.5" x14ac:dyDescent="0.85">
      <c r="A58" s="40" t="s">
        <v>62</v>
      </c>
      <c r="B58" s="39">
        <v>15</v>
      </c>
      <c r="C58" s="4">
        <v>200</v>
      </c>
      <c r="D58" s="41">
        <f t="shared" si="2"/>
        <v>3000</v>
      </c>
      <c r="E58" s="44">
        <f>(B48-B58)*C58</f>
        <v>0</v>
      </c>
      <c r="F58" s="45">
        <f>(C48-C58)*B48</f>
        <v>1500</v>
      </c>
      <c r="G58" s="47">
        <f t="shared" si="3"/>
        <v>36000</v>
      </c>
      <c r="H58" s="4"/>
    </row>
    <row r="59" spans="1:8" ht="23.5" x14ac:dyDescent="0.55000000000000004">
      <c r="A59" s="4" t="s">
        <v>15</v>
      </c>
      <c r="B59" s="39"/>
      <c r="C59" s="4"/>
      <c r="D59" s="20">
        <f>SUM(D55:D58)</f>
        <v>20200</v>
      </c>
      <c r="E59" s="4"/>
      <c r="F59" s="4"/>
      <c r="G59" s="42">
        <f>SUM(G55:G58)</f>
        <v>242400</v>
      </c>
      <c r="H59" s="4"/>
    </row>
    <row r="60" spans="1:8" ht="23.5" x14ac:dyDescent="0.55000000000000004">
      <c r="A60" s="4"/>
      <c r="B60" s="39"/>
      <c r="C60" s="4"/>
      <c r="D60" s="20"/>
      <c r="E60" s="4"/>
      <c r="F60" s="4"/>
      <c r="G60" s="42"/>
      <c r="H60" s="4"/>
    </row>
    <row r="61" spans="1:8" ht="23.5" x14ac:dyDescent="0.55000000000000004">
      <c r="A61" s="4" t="s">
        <v>104</v>
      </c>
      <c r="B61" s="39"/>
      <c r="C61" s="4"/>
      <c r="D61" s="20"/>
      <c r="E61" s="4"/>
      <c r="F61" s="4"/>
      <c r="G61" s="42"/>
      <c r="H61" s="4"/>
    </row>
    <row r="62" spans="1:8" ht="26.5" x14ac:dyDescent="0.85">
      <c r="A62" s="4"/>
      <c r="B62" s="38" t="s">
        <v>105</v>
      </c>
      <c r="C62" s="73" t="s">
        <v>106</v>
      </c>
      <c r="D62" s="41" t="s">
        <v>52</v>
      </c>
      <c r="E62" s="4"/>
      <c r="F62" s="4"/>
      <c r="G62" s="42"/>
      <c r="H62" s="4"/>
    </row>
    <row r="63" spans="1:8" ht="23.5" x14ac:dyDescent="0.55000000000000004">
      <c r="A63" s="4" t="s">
        <v>12</v>
      </c>
      <c r="B63" s="20">
        <v>48000</v>
      </c>
      <c r="C63" s="20">
        <v>32400</v>
      </c>
      <c r="D63" s="20">
        <f>C63-B63</f>
        <v>-15600</v>
      </c>
      <c r="E63" s="4"/>
      <c r="F63" s="4"/>
      <c r="G63" s="42"/>
      <c r="H63" s="4"/>
    </row>
    <row r="64" spans="1:8" ht="23.5" x14ac:dyDescent="0.55000000000000004">
      <c r="A64" s="4" t="s">
        <v>13</v>
      </c>
      <c r="B64" s="20">
        <v>108000</v>
      </c>
      <c r="C64" s="20">
        <v>66000</v>
      </c>
      <c r="D64" s="74">
        <f t="shared" ref="D64:D66" si="4">C64-B64</f>
        <v>-42000</v>
      </c>
      <c r="E64" s="4" t="s">
        <v>108</v>
      </c>
      <c r="F64" s="4"/>
      <c r="G64" s="42"/>
      <c r="H64" s="4"/>
    </row>
    <row r="65" spans="1:8" ht="23.5" x14ac:dyDescent="0.55000000000000004">
      <c r="A65" s="4" t="s">
        <v>14</v>
      </c>
      <c r="B65" s="20">
        <v>108000</v>
      </c>
      <c r="C65" s="20">
        <v>108000</v>
      </c>
      <c r="D65" s="20">
        <f t="shared" si="4"/>
        <v>0</v>
      </c>
      <c r="E65" s="4"/>
      <c r="F65" s="4"/>
      <c r="G65" s="42"/>
      <c r="H65" s="4"/>
    </row>
    <row r="66" spans="1:8" ht="26.5" x14ac:dyDescent="0.85">
      <c r="A66" s="40" t="s">
        <v>62</v>
      </c>
      <c r="B66" s="41">
        <v>54000</v>
      </c>
      <c r="C66" s="41">
        <v>36000</v>
      </c>
      <c r="D66" s="41">
        <f t="shared" si="4"/>
        <v>-18000</v>
      </c>
      <c r="E66" s="4"/>
      <c r="F66" s="4"/>
      <c r="G66" s="42"/>
      <c r="H66" s="4"/>
    </row>
    <row r="67" spans="1:8" ht="23.5" x14ac:dyDescent="0.55000000000000004">
      <c r="A67" s="4" t="s">
        <v>107</v>
      </c>
      <c r="B67" s="20">
        <f>SUM(B63:B66)</f>
        <v>318000</v>
      </c>
      <c r="C67" s="20">
        <f>SUM(C63:C66)</f>
        <v>242400</v>
      </c>
      <c r="D67" s="20">
        <f>SUM(D63:D66)</f>
        <v>-75600</v>
      </c>
      <c r="E67" s="4"/>
      <c r="F67" s="4"/>
      <c r="G67" s="42"/>
      <c r="H67" s="4"/>
    </row>
    <row r="68" spans="1:8" ht="23.5" x14ac:dyDescent="0.55000000000000004">
      <c r="A68" s="51" t="s">
        <v>78</v>
      </c>
      <c r="B68" s="52"/>
      <c r="C68" s="53"/>
      <c r="D68" s="4"/>
      <c r="E68" s="4"/>
      <c r="F68" s="4"/>
      <c r="G68" s="4"/>
      <c r="H68" s="4"/>
    </row>
    <row r="69" spans="1:8" ht="23.5" x14ac:dyDescent="0.55000000000000004">
      <c r="A69" s="52" t="s">
        <v>65</v>
      </c>
      <c r="B69" s="52"/>
      <c r="C69" s="53"/>
      <c r="D69" s="4"/>
      <c r="E69" s="4"/>
      <c r="F69" s="4"/>
      <c r="G69" s="4"/>
      <c r="H69" s="4"/>
    </row>
    <row r="70" spans="1:8" ht="23.5" x14ac:dyDescent="0.55000000000000004">
      <c r="A70" s="52" t="s">
        <v>66</v>
      </c>
      <c r="B70" s="52"/>
      <c r="C70" s="53"/>
      <c r="D70" s="4"/>
      <c r="E70" s="4"/>
      <c r="F70" s="4"/>
      <c r="G70" s="4"/>
      <c r="H70" s="4"/>
    </row>
    <row r="71" spans="1:8" ht="23.5" x14ac:dyDescent="0.55000000000000004">
      <c r="A71" s="52" t="s">
        <v>67</v>
      </c>
      <c r="B71" s="52"/>
      <c r="C71" s="53"/>
      <c r="D71" s="4"/>
      <c r="E71" s="4"/>
      <c r="F71" s="4"/>
      <c r="G71" s="4"/>
      <c r="H71" s="4"/>
    </row>
    <row r="72" spans="1:8" ht="23.5" x14ac:dyDescent="0.55000000000000004">
      <c r="A72" s="39"/>
      <c r="B72" s="4"/>
      <c r="C72" s="20"/>
      <c r="D72" s="4"/>
      <c r="E72" s="4"/>
      <c r="F72" s="4"/>
      <c r="G72" s="4"/>
      <c r="H72" s="4"/>
    </row>
    <row r="73" spans="1:8" ht="23.5" x14ac:dyDescent="0.55000000000000004">
      <c r="A73" s="24" t="s">
        <v>79</v>
      </c>
      <c r="B73" s="24"/>
      <c r="C73" s="24"/>
      <c r="D73" s="24"/>
      <c r="E73" s="24"/>
      <c r="F73" s="24"/>
      <c r="G73" s="4"/>
      <c r="H73" s="4"/>
    </row>
    <row r="74" spans="1:8" ht="73.5" customHeight="1" x14ac:dyDescent="0.5">
      <c r="A74" s="86" t="s">
        <v>80</v>
      </c>
      <c r="B74" s="86"/>
      <c r="C74" s="86"/>
      <c r="D74" s="86"/>
      <c r="E74" s="86"/>
      <c r="F74" s="86"/>
    </row>
    <row r="75" spans="1:8" x14ac:dyDescent="0.35">
      <c r="A75" s="25"/>
      <c r="B75" s="25"/>
      <c r="C75" s="25"/>
      <c r="D75" s="25"/>
      <c r="E75" s="25"/>
      <c r="F75" s="25"/>
    </row>
    <row r="76" spans="1:8" x14ac:dyDescent="0.35">
      <c r="H76" s="6"/>
    </row>
    <row r="77" spans="1:8" ht="45" customHeight="1" x14ac:dyDescent="0.55000000000000004">
      <c r="A77" s="22" t="s">
        <v>155</v>
      </c>
      <c r="B77" s="87" t="s">
        <v>51</v>
      </c>
      <c r="C77" s="87"/>
      <c r="D77" s="87"/>
      <c r="E77" s="22"/>
      <c r="F77" s="22"/>
    </row>
    <row r="78" spans="1:8" ht="47" x14ac:dyDescent="0.55000000000000004">
      <c r="A78" s="4" t="s">
        <v>9</v>
      </c>
      <c r="B78" s="36" t="s">
        <v>18</v>
      </c>
      <c r="C78" s="36" t="s">
        <v>19</v>
      </c>
      <c r="D78" s="4" t="s">
        <v>17</v>
      </c>
      <c r="E78" s="4" t="s">
        <v>10</v>
      </c>
      <c r="F78" s="39" t="s">
        <v>11</v>
      </c>
    </row>
    <row r="79" spans="1:8" ht="23.5" x14ac:dyDescent="0.55000000000000004">
      <c r="A79" s="4" t="s">
        <v>12</v>
      </c>
      <c r="B79" s="35">
        <v>0.1</v>
      </c>
      <c r="C79" s="35">
        <v>0.1</v>
      </c>
      <c r="D79" s="39">
        <f>B45*(1+C79)</f>
        <v>44</v>
      </c>
      <c r="E79" s="4">
        <f>C45*(1+B79)</f>
        <v>110.00000000000001</v>
      </c>
      <c r="F79" s="20">
        <f>D79*E79</f>
        <v>4840.0000000000009</v>
      </c>
    </row>
    <row r="80" spans="1:8" ht="23.5" x14ac:dyDescent="0.55000000000000004">
      <c r="A80" s="4" t="s">
        <v>13</v>
      </c>
      <c r="B80" s="35">
        <v>0.1</v>
      </c>
      <c r="C80" s="35">
        <v>0.1</v>
      </c>
      <c r="D80" s="39">
        <f>B46*(1+C80)</f>
        <v>66</v>
      </c>
      <c r="E80" s="4">
        <f>C46*(1+B80)</f>
        <v>165</v>
      </c>
      <c r="F80" s="20">
        <f t="shared" ref="F80:F82" si="5">D80*E80</f>
        <v>10890</v>
      </c>
    </row>
    <row r="81" spans="1:6" ht="23.5" x14ac:dyDescent="0.55000000000000004">
      <c r="A81" s="4" t="s">
        <v>14</v>
      </c>
      <c r="B81" s="35">
        <v>0.1</v>
      </c>
      <c r="C81" s="39">
        <v>5</v>
      </c>
      <c r="D81" s="39">
        <f>B47+C81</f>
        <v>55</v>
      </c>
      <c r="E81" s="4">
        <f>C47*(1+B81)</f>
        <v>198.00000000000003</v>
      </c>
      <c r="F81" s="20">
        <f t="shared" si="5"/>
        <v>10890.000000000002</v>
      </c>
    </row>
    <row r="82" spans="1:6" ht="26.5" x14ac:dyDescent="0.85">
      <c r="A82" s="40" t="s">
        <v>62</v>
      </c>
      <c r="B82" s="35">
        <v>0.1</v>
      </c>
      <c r="C82" s="35">
        <v>0.1</v>
      </c>
      <c r="D82" s="39">
        <f>B48*(1+C82)</f>
        <v>16.5</v>
      </c>
      <c r="E82" s="4">
        <f>C48*(1+B82)</f>
        <v>330</v>
      </c>
      <c r="F82" s="41">
        <f t="shared" si="5"/>
        <v>5445</v>
      </c>
    </row>
    <row r="83" spans="1:6" ht="16.5" customHeight="1" x14ac:dyDescent="0.85">
      <c r="A83" s="40"/>
      <c r="B83" s="35"/>
      <c r="C83" s="35"/>
      <c r="D83" s="39"/>
      <c r="E83" s="4"/>
      <c r="F83" s="41"/>
    </row>
    <row r="84" spans="1:6" ht="20.25" customHeight="1" x14ac:dyDescent="0.55000000000000004">
      <c r="A84" s="4" t="s">
        <v>20</v>
      </c>
      <c r="B84" s="4"/>
      <c r="C84" s="4"/>
      <c r="D84" s="39"/>
      <c r="E84" s="4"/>
      <c r="F84" s="20">
        <f>SUM(F79:F82)</f>
        <v>32065</v>
      </c>
    </row>
    <row r="85" spans="1:6" ht="51" customHeight="1" x14ac:dyDescent="0.55000000000000004">
      <c r="A85" s="84" t="s">
        <v>81</v>
      </c>
      <c r="B85" s="84"/>
      <c r="C85" s="84"/>
      <c r="D85" s="84"/>
      <c r="E85" s="84"/>
      <c r="F85" s="42">
        <f>F84*12</f>
        <v>384780</v>
      </c>
    </row>
    <row r="86" spans="1:6" ht="23.5" x14ac:dyDescent="0.55000000000000004">
      <c r="A86" s="4"/>
      <c r="B86" s="4"/>
      <c r="C86" s="4"/>
      <c r="D86" s="4"/>
      <c r="E86" s="4"/>
      <c r="F86" s="4"/>
    </row>
    <row r="87" spans="1:6" ht="31" x14ac:dyDescent="0.7">
      <c r="A87" s="46" t="s">
        <v>109</v>
      </c>
    </row>
    <row r="88" spans="1:6" ht="31" x14ac:dyDescent="0.7">
      <c r="A88" s="75" t="s">
        <v>110</v>
      </c>
    </row>
  </sheetData>
  <mergeCells count="13">
    <mergeCell ref="A85:E85"/>
    <mergeCell ref="A11:E11"/>
    <mergeCell ref="A74:F74"/>
    <mergeCell ref="B77:D77"/>
    <mergeCell ref="A15:E15"/>
    <mergeCell ref="A16:E16"/>
    <mergeCell ref="A17:E17"/>
    <mergeCell ref="A18:E18"/>
    <mergeCell ref="A20:E20"/>
    <mergeCell ref="A21:E21"/>
    <mergeCell ref="A22:E22"/>
    <mergeCell ref="A38:E38"/>
    <mergeCell ref="A26:E2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0"/>
  <sheetViews>
    <sheetView workbookViewId="0">
      <selection activeCell="A60" sqref="A60:E60"/>
    </sheetView>
  </sheetViews>
  <sheetFormatPr defaultRowHeight="14.5" x14ac:dyDescent="0.35"/>
  <cols>
    <col min="1" max="1" width="51.453125" customWidth="1"/>
    <col min="2" max="2" width="20.1796875" customWidth="1"/>
    <col min="3" max="3" width="16.1796875" customWidth="1"/>
    <col min="4" max="4" width="16.81640625" customWidth="1"/>
    <col min="5" max="5" width="17.81640625" customWidth="1"/>
    <col min="6" max="6" width="19.453125" customWidth="1"/>
    <col min="7" max="7" width="56.26953125" customWidth="1"/>
    <col min="8" max="8" width="15.26953125" customWidth="1"/>
    <col min="9" max="9" width="11.7265625" customWidth="1"/>
  </cols>
  <sheetData>
    <row r="2" spans="1:11" ht="23.5" x14ac:dyDescent="0.55000000000000004">
      <c r="A2" s="76" t="s">
        <v>146</v>
      </c>
      <c r="B2" s="4"/>
      <c r="C2" s="4"/>
      <c r="D2" s="4"/>
      <c r="E2" s="4"/>
      <c r="F2" s="4"/>
    </row>
    <row r="3" spans="1:11" ht="23.5" x14ac:dyDescent="0.55000000000000004">
      <c r="A3" s="4"/>
      <c r="B3" s="17" t="s">
        <v>24</v>
      </c>
      <c r="C3" s="17" t="s">
        <v>23</v>
      </c>
      <c r="D3" s="17" t="s">
        <v>24</v>
      </c>
      <c r="E3" s="17" t="s">
        <v>23</v>
      </c>
      <c r="F3" s="17" t="s">
        <v>88</v>
      </c>
    </row>
    <row r="4" spans="1:11" ht="23.5" x14ac:dyDescent="0.55000000000000004">
      <c r="A4" s="55" t="s">
        <v>21</v>
      </c>
      <c r="B4" s="56">
        <v>2019</v>
      </c>
      <c r="C4" s="56" t="s">
        <v>90</v>
      </c>
      <c r="D4" s="56">
        <v>2020</v>
      </c>
      <c r="E4" s="56" t="s">
        <v>90</v>
      </c>
      <c r="F4" s="56" t="s">
        <v>89</v>
      </c>
      <c r="G4" s="8"/>
      <c r="H4" s="8"/>
    </row>
    <row r="5" spans="1:11" ht="23.5" x14ac:dyDescent="0.55000000000000004">
      <c r="A5" s="57" t="s">
        <v>156</v>
      </c>
      <c r="B5" s="4"/>
      <c r="C5" s="4"/>
      <c r="D5" s="4"/>
      <c r="E5" s="4"/>
      <c r="F5" s="4"/>
    </row>
    <row r="6" spans="1:11" ht="23.5" x14ac:dyDescent="0.55000000000000004">
      <c r="A6" s="58" t="s">
        <v>33</v>
      </c>
      <c r="B6" s="20">
        <v>28704</v>
      </c>
      <c r="C6" s="82">
        <f>B6/'Revenue-Sales'!$E$46</f>
        <v>0.26577777777777778</v>
      </c>
      <c r="D6" s="20">
        <v>18120</v>
      </c>
      <c r="E6" s="82">
        <f>D6/'Revenue-Sales'!G56</f>
        <v>0.27454545454545454</v>
      </c>
      <c r="F6" s="20">
        <f>D6-B6</f>
        <v>-10584</v>
      </c>
      <c r="H6" s="9"/>
    </row>
    <row r="7" spans="1:11" ht="23.5" x14ac:dyDescent="0.55000000000000004">
      <c r="A7" s="58" t="s">
        <v>35</v>
      </c>
      <c r="B7" s="20">
        <v>45700</v>
      </c>
      <c r="C7" s="82">
        <f>B7/'Revenue-Sales'!E47</f>
        <v>0.42314814814814816</v>
      </c>
      <c r="D7" s="20">
        <v>32890</v>
      </c>
      <c r="E7" s="82">
        <f>D7/'Revenue-Sales'!G57</f>
        <v>0.30453703703703705</v>
      </c>
      <c r="F7" s="20">
        <f t="shared" ref="F7:F27" si="0">D7-B7</f>
        <v>-12810</v>
      </c>
      <c r="H7" s="9"/>
    </row>
    <row r="8" spans="1:11" ht="23.5" x14ac:dyDescent="0.55000000000000004">
      <c r="A8" s="58" t="s">
        <v>82</v>
      </c>
      <c r="B8" s="20">
        <v>17900</v>
      </c>
      <c r="C8" s="82">
        <f>B8/'Revenue-Sales'!E48</f>
        <v>0.33148148148148149</v>
      </c>
      <c r="D8" s="20">
        <v>14200</v>
      </c>
      <c r="E8" s="82">
        <f>D8/'Revenue-Sales'!G58</f>
        <v>0.39444444444444443</v>
      </c>
      <c r="F8" s="20">
        <f t="shared" si="0"/>
        <v>-3700</v>
      </c>
      <c r="H8" s="9"/>
    </row>
    <row r="9" spans="1:11" ht="23.5" x14ac:dyDescent="0.55000000000000004">
      <c r="A9" s="58" t="s">
        <v>25</v>
      </c>
      <c r="B9" s="20">
        <v>3769</v>
      </c>
      <c r="C9" s="82">
        <f>B9/'Revenue-Sales'!D50</f>
        <v>1.1852201257861635E-2</v>
      </c>
      <c r="D9" s="20">
        <v>4260</v>
      </c>
      <c r="E9" s="82">
        <f>D9/'Revenue-Sales'!D50</f>
        <v>1.339622641509434E-2</v>
      </c>
      <c r="F9" s="20">
        <f t="shared" si="0"/>
        <v>491</v>
      </c>
      <c r="H9" s="2"/>
      <c r="K9" s="10"/>
    </row>
    <row r="10" spans="1:11" ht="23.5" x14ac:dyDescent="0.55000000000000004">
      <c r="A10" s="59" t="s">
        <v>142</v>
      </c>
      <c r="B10" s="20"/>
      <c r="C10" s="82"/>
      <c r="D10" s="20"/>
      <c r="E10" s="82"/>
      <c r="F10" s="20">
        <f t="shared" si="0"/>
        <v>0</v>
      </c>
      <c r="H10" s="2"/>
    </row>
    <row r="11" spans="1:11" ht="23.5" x14ac:dyDescent="0.55000000000000004">
      <c r="A11" s="59" t="s">
        <v>26</v>
      </c>
      <c r="B11" s="20"/>
      <c r="C11" s="82"/>
      <c r="D11" s="20"/>
      <c r="E11" s="82"/>
      <c r="F11" s="20">
        <f t="shared" si="0"/>
        <v>0</v>
      </c>
      <c r="H11" s="2"/>
    </row>
    <row r="12" spans="1:11" ht="23.5" x14ac:dyDescent="0.55000000000000004">
      <c r="A12" s="58" t="s">
        <v>83</v>
      </c>
      <c r="B12" s="20">
        <v>12000</v>
      </c>
      <c r="C12" s="82">
        <f>B12/'Revenue-Sales'!$D$50</f>
        <v>3.7735849056603772E-2</v>
      </c>
      <c r="D12" s="20">
        <v>12000</v>
      </c>
      <c r="E12" s="82">
        <f>D12/'Revenue-Sales'!G59</f>
        <v>4.9504950495049507E-2</v>
      </c>
      <c r="F12" s="20">
        <f t="shared" si="0"/>
        <v>0</v>
      </c>
      <c r="H12" s="2"/>
    </row>
    <row r="13" spans="1:11" ht="23.5" x14ac:dyDescent="0.55000000000000004">
      <c r="A13" s="58" t="s">
        <v>27</v>
      </c>
      <c r="B13" s="20">
        <v>3400</v>
      </c>
      <c r="C13" s="82">
        <f>B13/'Revenue-Sales'!$D$50</f>
        <v>1.0691823899371069E-2</v>
      </c>
      <c r="D13" s="20">
        <v>3600</v>
      </c>
      <c r="E13" s="82">
        <f>D13/'Revenue-Sales'!G59</f>
        <v>1.4851485148514851E-2</v>
      </c>
      <c r="F13" s="20">
        <f t="shared" si="0"/>
        <v>200</v>
      </c>
      <c r="H13" s="2"/>
    </row>
    <row r="14" spans="1:11" ht="23.5" x14ac:dyDescent="0.55000000000000004">
      <c r="A14" s="58" t="s">
        <v>28</v>
      </c>
      <c r="B14" s="20">
        <v>1100</v>
      </c>
      <c r="C14" s="82">
        <f>B14/'Revenue-Sales'!$D$50</f>
        <v>3.459119496855346E-3</v>
      </c>
      <c r="D14" s="20">
        <v>1200</v>
      </c>
      <c r="E14" s="82">
        <f>D14/'Revenue-Sales'!$G$59</f>
        <v>4.9504950495049506E-3</v>
      </c>
      <c r="F14" s="20">
        <f t="shared" si="0"/>
        <v>100</v>
      </c>
      <c r="H14" s="2"/>
    </row>
    <row r="15" spans="1:11" ht="23.5" x14ac:dyDescent="0.55000000000000004">
      <c r="A15" s="59" t="s">
        <v>143</v>
      </c>
      <c r="B15" s="20"/>
      <c r="C15" s="82"/>
      <c r="D15" s="20"/>
      <c r="E15" s="82"/>
      <c r="F15" s="20"/>
      <c r="H15" s="2"/>
    </row>
    <row r="16" spans="1:11" ht="23.5" x14ac:dyDescent="0.55000000000000004">
      <c r="A16" s="58" t="s">
        <v>29</v>
      </c>
      <c r="B16" s="20">
        <v>45600</v>
      </c>
      <c r="C16" s="82">
        <f>B16/'Revenue-Sales'!$D$50</f>
        <v>0.14339622641509434</v>
      </c>
      <c r="D16" s="20">
        <f>1.04*B16</f>
        <v>47424</v>
      </c>
      <c r="E16" s="82">
        <f>D16/'Revenue-Sales'!$G$59</f>
        <v>0.19564356435643565</v>
      </c>
      <c r="F16" s="20">
        <f t="shared" si="0"/>
        <v>1824</v>
      </c>
      <c r="H16" s="1"/>
    </row>
    <row r="17" spans="1:8" ht="23.5" x14ac:dyDescent="0.55000000000000004">
      <c r="A17" s="58" t="s">
        <v>84</v>
      </c>
      <c r="B17" s="20">
        <v>3100</v>
      </c>
      <c r="C17" s="82">
        <f>B17/'Revenue-Sales'!$D$50</f>
        <v>9.7484276729559744E-3</v>
      </c>
      <c r="D17" s="20">
        <v>2400</v>
      </c>
      <c r="E17" s="82">
        <f>D17/'Revenue-Sales'!$G$59</f>
        <v>9.9009900990099011E-3</v>
      </c>
      <c r="F17" s="20">
        <f t="shared" si="0"/>
        <v>-700</v>
      </c>
      <c r="H17" s="2"/>
    </row>
    <row r="18" spans="1:8" ht="23.5" x14ac:dyDescent="0.55000000000000004">
      <c r="A18" s="58" t="s">
        <v>144</v>
      </c>
      <c r="B18" s="20">
        <v>6000</v>
      </c>
      <c r="C18" s="82">
        <f>B18/'Revenue-Sales'!$D$50</f>
        <v>1.8867924528301886E-2</v>
      </c>
      <c r="D18" s="20">
        <v>1200</v>
      </c>
      <c r="E18" s="82">
        <f>D18/'Revenue-Sales'!$G$59</f>
        <v>4.9504950495049506E-3</v>
      </c>
      <c r="F18" s="20">
        <f t="shared" si="0"/>
        <v>-4800</v>
      </c>
      <c r="H18" s="1"/>
    </row>
    <row r="19" spans="1:8" ht="23.5" x14ac:dyDescent="0.55000000000000004">
      <c r="A19" s="58" t="s">
        <v>85</v>
      </c>
      <c r="B19" s="20">
        <v>3600</v>
      </c>
      <c r="C19" s="82">
        <f>B19/'Revenue-Sales'!$D$50</f>
        <v>1.1320754716981131E-2</v>
      </c>
      <c r="D19" s="20">
        <v>3600</v>
      </c>
      <c r="E19" s="82">
        <f>D19/'Revenue-Sales'!$G$59</f>
        <v>1.4851485148514851E-2</v>
      </c>
      <c r="F19" s="20">
        <f t="shared" si="0"/>
        <v>0</v>
      </c>
      <c r="H19" s="2"/>
    </row>
    <row r="20" spans="1:8" ht="23.5" x14ac:dyDescent="0.55000000000000004">
      <c r="A20" s="58" t="s">
        <v>31</v>
      </c>
      <c r="B20" s="20">
        <v>6000</v>
      </c>
      <c r="C20" s="82">
        <f>B20/'Revenue-Sales'!$D$50</f>
        <v>1.8867924528301886E-2</v>
      </c>
      <c r="D20" s="20">
        <v>4800</v>
      </c>
      <c r="E20" s="82">
        <f>D20/'Revenue-Sales'!$G$59</f>
        <v>1.9801980198019802E-2</v>
      </c>
      <c r="F20" s="20">
        <f t="shared" si="0"/>
        <v>-1200</v>
      </c>
      <c r="H20" s="1"/>
    </row>
    <row r="21" spans="1:8" ht="23.5" x14ac:dyDescent="0.55000000000000004">
      <c r="A21" s="58" t="s">
        <v>139</v>
      </c>
      <c r="B21" s="20">
        <v>29000</v>
      </c>
      <c r="C21" s="82">
        <f>B21/'Revenue-Sales'!$D$50</f>
        <v>9.1194968553459113E-2</v>
      </c>
      <c r="D21" s="20">
        <v>29000</v>
      </c>
      <c r="E21" s="82">
        <f>D21/'Revenue-Sales'!$G$59</f>
        <v>0.11963696369636964</v>
      </c>
      <c r="F21" s="20">
        <f t="shared" si="0"/>
        <v>0</v>
      </c>
      <c r="H21" s="1"/>
    </row>
    <row r="22" spans="1:8" ht="23.5" x14ac:dyDescent="0.55000000000000004">
      <c r="A22" s="59" t="s">
        <v>30</v>
      </c>
      <c r="B22" s="20"/>
      <c r="C22" s="82"/>
      <c r="D22" s="20"/>
      <c r="E22" s="82"/>
      <c r="F22" s="20"/>
      <c r="H22" s="2"/>
    </row>
    <row r="23" spans="1:8" ht="23.5" x14ac:dyDescent="0.55000000000000004">
      <c r="A23" s="58" t="s">
        <v>86</v>
      </c>
      <c r="B23" s="20">
        <v>1000</v>
      </c>
      <c r="C23" s="82">
        <f>B23/'Revenue-Sales'!$D$50</f>
        <v>3.1446540880503146E-3</v>
      </c>
      <c r="D23" s="20">
        <v>1000</v>
      </c>
      <c r="E23" s="82">
        <f>D23/'Revenue-Sales'!$G$59</f>
        <v>4.125412541254125E-3</v>
      </c>
      <c r="F23" s="20">
        <f t="shared" si="0"/>
        <v>0</v>
      </c>
      <c r="H23" s="2"/>
    </row>
    <row r="24" spans="1:8" ht="23.5" x14ac:dyDescent="0.55000000000000004">
      <c r="A24" s="58" t="s">
        <v>87</v>
      </c>
      <c r="B24" s="20">
        <v>5000</v>
      </c>
      <c r="C24" s="82">
        <f>B24/'Revenue-Sales'!$D$50</f>
        <v>1.5723270440251572E-2</v>
      </c>
      <c r="D24" s="20">
        <v>5600</v>
      </c>
      <c r="E24" s="82">
        <f>D24/'Revenue-Sales'!$G$59</f>
        <v>2.3102310231023101E-2</v>
      </c>
      <c r="F24" s="20">
        <f t="shared" si="0"/>
        <v>600</v>
      </c>
      <c r="H24" s="2"/>
    </row>
    <row r="25" spans="1:8" ht="23.5" x14ac:dyDescent="0.55000000000000004">
      <c r="A25" s="58" t="s">
        <v>145</v>
      </c>
      <c r="B25" s="20">
        <v>4800</v>
      </c>
      <c r="C25" s="82">
        <f>B25/'Revenue-Sales'!$D$50</f>
        <v>1.509433962264151E-2</v>
      </c>
      <c r="D25" s="20">
        <v>4800</v>
      </c>
      <c r="E25" s="82">
        <f>D25/'Revenue-Sales'!$G$59</f>
        <v>1.9801980198019802E-2</v>
      </c>
      <c r="F25" s="20">
        <f t="shared" si="0"/>
        <v>0</v>
      </c>
      <c r="H25" s="2"/>
    </row>
    <row r="26" spans="1:8" ht="23.5" x14ac:dyDescent="0.55000000000000004">
      <c r="A26" s="58" t="s">
        <v>32</v>
      </c>
      <c r="B26" s="20">
        <v>60000</v>
      </c>
      <c r="C26" s="82">
        <f>B26/'Revenue-Sales'!$D$50</f>
        <v>0.18867924528301888</v>
      </c>
      <c r="D26" s="20">
        <v>45000</v>
      </c>
      <c r="E26" s="82">
        <f>D26/'Revenue-Sales'!$G$59</f>
        <v>0.18564356435643564</v>
      </c>
      <c r="F26" s="20">
        <f t="shared" si="0"/>
        <v>-15000</v>
      </c>
      <c r="H26" s="1"/>
    </row>
    <row r="27" spans="1:8" ht="23.5" x14ac:dyDescent="0.55000000000000004">
      <c r="A27" s="58" t="s">
        <v>34</v>
      </c>
      <c r="B27" s="60">
        <v>2400</v>
      </c>
      <c r="C27" s="82">
        <f>B27/'Revenue-Sales'!$D$50</f>
        <v>7.5471698113207548E-3</v>
      </c>
      <c r="D27" s="60">
        <v>1780</v>
      </c>
      <c r="E27" s="82">
        <f>D27/'Revenue-Sales'!$G$59</f>
        <v>7.3432343234323431E-3</v>
      </c>
      <c r="F27" s="20">
        <f t="shared" si="0"/>
        <v>-620</v>
      </c>
      <c r="H27" s="2"/>
    </row>
    <row r="28" spans="1:8" ht="23.5" x14ac:dyDescent="0.55000000000000004">
      <c r="A28" s="59" t="s">
        <v>46</v>
      </c>
      <c r="B28" s="20">
        <f>SUM(B5:B27)</f>
        <v>279073</v>
      </c>
      <c r="C28" s="4"/>
      <c r="D28" s="20">
        <f>SUM(D5:D27)</f>
        <v>232874</v>
      </c>
      <c r="E28" s="4"/>
      <c r="F28" s="20">
        <f>SUM(F6:F27)</f>
        <v>-46199</v>
      </c>
    </row>
    <row r="29" spans="1:8" ht="23.5" x14ac:dyDescent="0.55000000000000004">
      <c r="A29" s="81"/>
      <c r="B29" s="68"/>
      <c r="C29" s="24"/>
      <c r="D29" s="68"/>
      <c r="E29" s="24"/>
      <c r="F29" s="68"/>
    </row>
    <row r="30" spans="1:8" ht="23.5" x14ac:dyDescent="0.55000000000000004">
      <c r="A30" s="77" t="s">
        <v>47</v>
      </c>
      <c r="B30" s="78">
        <f>'Revenue-Sales'!B8</f>
        <v>318000</v>
      </c>
      <c r="C30" s="79"/>
      <c r="D30" s="78">
        <f>'Revenue-Sales'!C8</f>
        <v>242400</v>
      </c>
      <c r="E30" s="4"/>
      <c r="F30" s="20"/>
    </row>
    <row r="31" spans="1:8" ht="23.5" x14ac:dyDescent="0.55000000000000004">
      <c r="A31" s="77" t="s">
        <v>48</v>
      </c>
      <c r="B31" s="80">
        <f>B30-B28</f>
        <v>38927</v>
      </c>
      <c r="C31" s="79"/>
      <c r="D31" s="80">
        <f>D30-D28</f>
        <v>9526</v>
      </c>
      <c r="E31" s="4"/>
      <c r="F31" s="20"/>
    </row>
    <row r="32" spans="1:8" x14ac:dyDescent="0.35">
      <c r="A32" s="11"/>
      <c r="B32" s="11"/>
      <c r="C32" s="11"/>
      <c r="D32" s="11"/>
      <c r="E32" s="11"/>
      <c r="F32" s="61"/>
    </row>
    <row r="33" spans="1:6" x14ac:dyDescent="0.35">
      <c r="A33" s="11"/>
      <c r="B33" s="11"/>
      <c r="C33" s="11"/>
      <c r="D33" s="11"/>
      <c r="E33" s="11"/>
      <c r="F33" s="61"/>
    </row>
    <row r="34" spans="1:6" ht="24.75" customHeight="1" x14ac:dyDescent="0.7">
      <c r="A34" s="62" t="s">
        <v>94</v>
      </c>
      <c r="B34" s="11"/>
      <c r="C34" s="11"/>
      <c r="D34" s="11"/>
      <c r="E34" s="11"/>
      <c r="F34" s="61"/>
    </row>
    <row r="35" spans="1:6" ht="23.5" x14ac:dyDescent="0.55000000000000004">
      <c r="A35" s="55" t="s">
        <v>21</v>
      </c>
      <c r="B35" s="16" t="s">
        <v>93</v>
      </c>
      <c r="C35" s="4"/>
      <c r="F35" s="2"/>
    </row>
    <row r="36" spans="1:6" ht="23.5" x14ac:dyDescent="0.55000000000000004">
      <c r="A36" s="57" t="s">
        <v>22</v>
      </c>
      <c r="B36" s="4"/>
      <c r="C36" s="4"/>
    </row>
    <row r="37" spans="1:6" ht="23.5" x14ac:dyDescent="0.55000000000000004">
      <c r="A37" s="58" t="s">
        <v>33</v>
      </c>
      <c r="B37" s="4" t="s">
        <v>36</v>
      </c>
      <c r="C37" s="4"/>
    </row>
    <row r="38" spans="1:6" ht="23.5" x14ac:dyDescent="0.55000000000000004">
      <c r="A38" s="58" t="s">
        <v>35</v>
      </c>
      <c r="B38" s="4" t="s">
        <v>37</v>
      </c>
      <c r="C38" s="4"/>
    </row>
    <row r="39" spans="1:6" ht="23.5" x14ac:dyDescent="0.55000000000000004">
      <c r="A39" s="58" t="s">
        <v>82</v>
      </c>
      <c r="B39" s="4" t="s">
        <v>95</v>
      </c>
      <c r="C39" s="4"/>
    </row>
    <row r="40" spans="1:6" ht="23.5" x14ac:dyDescent="0.55000000000000004">
      <c r="A40" s="58" t="s">
        <v>25</v>
      </c>
      <c r="B40" s="4" t="s">
        <v>38</v>
      </c>
      <c r="C40" s="4"/>
    </row>
    <row r="41" spans="1:6" ht="23.5" x14ac:dyDescent="0.55000000000000004">
      <c r="A41" s="59" t="s">
        <v>142</v>
      </c>
      <c r="B41" s="4"/>
      <c r="C41" s="4"/>
    </row>
    <row r="42" spans="1:6" ht="23.5" x14ac:dyDescent="0.55000000000000004">
      <c r="A42" s="59" t="s">
        <v>26</v>
      </c>
      <c r="B42" s="4"/>
      <c r="C42" s="4"/>
    </row>
    <row r="43" spans="1:6" ht="23.5" x14ac:dyDescent="0.55000000000000004">
      <c r="A43" s="58" t="s">
        <v>83</v>
      </c>
      <c r="B43" s="4" t="s">
        <v>50</v>
      </c>
      <c r="C43" s="4"/>
    </row>
    <row r="44" spans="1:6" ht="23.5" x14ac:dyDescent="0.55000000000000004">
      <c r="A44" s="58" t="s">
        <v>27</v>
      </c>
      <c r="B44" s="4" t="s">
        <v>96</v>
      </c>
      <c r="C44" s="4"/>
    </row>
    <row r="45" spans="1:6" ht="23.5" x14ac:dyDescent="0.55000000000000004">
      <c r="A45" s="58" t="s">
        <v>28</v>
      </c>
      <c r="B45" s="4" t="s">
        <v>40</v>
      </c>
      <c r="C45" s="4"/>
    </row>
    <row r="46" spans="1:6" ht="23.5" x14ac:dyDescent="0.55000000000000004">
      <c r="A46" s="59" t="s">
        <v>143</v>
      </c>
      <c r="B46" s="4"/>
      <c r="C46" s="4"/>
    </row>
    <row r="47" spans="1:6" ht="23.5" x14ac:dyDescent="0.55000000000000004">
      <c r="A47" s="58" t="s">
        <v>29</v>
      </c>
      <c r="B47" s="4" t="s">
        <v>41</v>
      </c>
      <c r="C47" s="4"/>
    </row>
    <row r="48" spans="1:6" ht="23.5" x14ac:dyDescent="0.55000000000000004">
      <c r="A48" s="58" t="s">
        <v>84</v>
      </c>
      <c r="B48" s="4" t="s">
        <v>42</v>
      </c>
      <c r="C48" s="4"/>
    </row>
    <row r="49" spans="1:5" ht="23.5" x14ac:dyDescent="0.55000000000000004">
      <c r="A49" s="58" t="s">
        <v>144</v>
      </c>
      <c r="B49" s="4" t="s">
        <v>45</v>
      </c>
      <c r="C49" s="4"/>
    </row>
    <row r="50" spans="1:5" ht="23.5" x14ac:dyDescent="0.55000000000000004">
      <c r="A50" s="58" t="s">
        <v>85</v>
      </c>
      <c r="B50" s="4" t="s">
        <v>43</v>
      </c>
      <c r="C50" s="4"/>
    </row>
    <row r="51" spans="1:5" ht="23.5" x14ac:dyDescent="0.55000000000000004">
      <c r="A51" s="58" t="s">
        <v>31</v>
      </c>
      <c r="B51" s="4" t="s">
        <v>49</v>
      </c>
      <c r="C51" s="4"/>
    </row>
    <row r="52" spans="1:5" ht="23.5" x14ac:dyDescent="0.55000000000000004">
      <c r="A52" s="59" t="s">
        <v>30</v>
      </c>
      <c r="B52" s="4"/>
      <c r="C52" s="4"/>
    </row>
    <row r="53" spans="1:5" ht="23.5" x14ac:dyDescent="0.55000000000000004">
      <c r="A53" s="58" t="s">
        <v>86</v>
      </c>
      <c r="B53" s="4" t="s">
        <v>43</v>
      </c>
      <c r="C53" s="4"/>
    </row>
    <row r="54" spans="1:5" ht="23.5" x14ac:dyDescent="0.55000000000000004">
      <c r="A54" s="58" t="s">
        <v>87</v>
      </c>
      <c r="B54" s="4" t="s">
        <v>43</v>
      </c>
      <c r="C54" s="4"/>
    </row>
    <row r="55" spans="1:5" ht="23.5" x14ac:dyDescent="0.55000000000000004">
      <c r="A55" s="58" t="s">
        <v>145</v>
      </c>
      <c r="B55" s="4" t="s">
        <v>43</v>
      </c>
      <c r="C55" s="4"/>
    </row>
    <row r="56" spans="1:5" ht="23.5" x14ac:dyDescent="0.55000000000000004">
      <c r="A56" s="58" t="s">
        <v>32</v>
      </c>
      <c r="B56" s="4" t="s">
        <v>44</v>
      </c>
      <c r="C56" s="4"/>
    </row>
    <row r="57" spans="1:5" ht="23.5" x14ac:dyDescent="0.55000000000000004">
      <c r="A57" s="58" t="s">
        <v>34</v>
      </c>
      <c r="B57" s="4" t="s">
        <v>43</v>
      </c>
      <c r="C57" s="4"/>
    </row>
    <row r="60" spans="1:5" ht="85.5" customHeight="1" x14ac:dyDescent="0.65">
      <c r="A60" s="89" t="s">
        <v>157</v>
      </c>
      <c r="B60" s="89"/>
      <c r="C60" s="89"/>
      <c r="D60" s="89"/>
      <c r="E60" s="89"/>
    </row>
  </sheetData>
  <mergeCells count="1">
    <mergeCell ref="A60:E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tabSelected="1" workbookViewId="0">
      <selection activeCell="D4" sqref="D4"/>
    </sheetView>
  </sheetViews>
  <sheetFormatPr defaultRowHeight="14.5" x14ac:dyDescent="0.35"/>
  <cols>
    <col min="1" max="1" width="67.453125" customWidth="1"/>
    <col min="2" max="6" width="16.81640625" customWidth="1"/>
  </cols>
  <sheetData>
    <row r="1" spans="1:3" ht="26" x14ac:dyDescent="0.6">
      <c r="A1" s="13" t="s">
        <v>129</v>
      </c>
    </row>
    <row r="2" spans="1:3" ht="26" x14ac:dyDescent="0.6">
      <c r="A2" s="13" t="s">
        <v>128</v>
      </c>
    </row>
    <row r="3" spans="1:3" ht="21" x14ac:dyDescent="0.5">
      <c r="B3" s="54">
        <v>2019</v>
      </c>
      <c r="C3" s="54">
        <v>2020</v>
      </c>
    </row>
    <row r="4" spans="1:3" ht="21" x14ac:dyDescent="0.5">
      <c r="A4" s="14" t="s">
        <v>111</v>
      </c>
    </row>
    <row r="5" spans="1:3" ht="23.5" x14ac:dyDescent="0.55000000000000004">
      <c r="A5" s="4" t="s">
        <v>112</v>
      </c>
      <c r="B5" s="15">
        <f>Expenses!B31</f>
        <v>38927</v>
      </c>
      <c r="C5" s="15">
        <f>Expenses!D31</f>
        <v>9526</v>
      </c>
    </row>
    <row r="6" spans="1:3" ht="23.5" x14ac:dyDescent="0.55000000000000004">
      <c r="A6" s="4" t="s">
        <v>113</v>
      </c>
      <c r="B6" s="15"/>
      <c r="C6" s="15"/>
    </row>
    <row r="7" spans="1:3" ht="23.5" x14ac:dyDescent="0.55000000000000004">
      <c r="A7" s="4" t="s">
        <v>140</v>
      </c>
      <c r="B7" s="15">
        <v>16200</v>
      </c>
      <c r="C7" s="15">
        <v>16200</v>
      </c>
    </row>
    <row r="8" spans="1:3" ht="23.5" x14ac:dyDescent="0.55000000000000004">
      <c r="A8" s="4" t="s">
        <v>130</v>
      </c>
      <c r="B8" s="15">
        <v>0</v>
      </c>
      <c r="C8" s="15">
        <v>0</v>
      </c>
    </row>
    <row r="9" spans="1:3" ht="23.5" x14ac:dyDescent="0.55000000000000004">
      <c r="A9" s="4" t="s">
        <v>131</v>
      </c>
      <c r="B9" s="15">
        <v>0</v>
      </c>
      <c r="C9" s="15">
        <v>0</v>
      </c>
    </row>
    <row r="10" spans="1:3" ht="23.5" x14ac:dyDescent="0.55000000000000004">
      <c r="A10" s="4" t="s">
        <v>132</v>
      </c>
      <c r="B10" s="15">
        <v>0</v>
      </c>
      <c r="C10" s="15">
        <v>0</v>
      </c>
    </row>
    <row r="11" spans="1:3" ht="23.5" x14ac:dyDescent="0.55000000000000004">
      <c r="A11" s="4" t="s">
        <v>133</v>
      </c>
      <c r="B11" s="15">
        <v>0</v>
      </c>
      <c r="C11" s="15">
        <v>0</v>
      </c>
    </row>
    <row r="12" spans="1:3" ht="23.5" x14ac:dyDescent="0.55000000000000004">
      <c r="A12" s="4" t="s">
        <v>134</v>
      </c>
      <c r="B12" s="15">
        <v>0</v>
      </c>
      <c r="C12" s="15">
        <v>0</v>
      </c>
    </row>
    <row r="13" spans="1:3" ht="23.5" x14ac:dyDescent="0.55000000000000004">
      <c r="A13" s="4" t="s">
        <v>135</v>
      </c>
      <c r="B13" s="15">
        <v>6000</v>
      </c>
      <c r="C13" s="15">
        <v>-3000</v>
      </c>
    </row>
    <row r="14" spans="1:3" ht="23.5" x14ac:dyDescent="0.55000000000000004">
      <c r="A14" s="4" t="s">
        <v>141</v>
      </c>
      <c r="B14" s="83">
        <v>4500</v>
      </c>
      <c r="C14" s="83">
        <v>-2100</v>
      </c>
    </row>
    <row r="15" spans="1:3" ht="23.5" x14ac:dyDescent="0.55000000000000004">
      <c r="A15" s="18" t="s">
        <v>114</v>
      </c>
      <c r="B15" s="15">
        <f>SUM(B5:B14)</f>
        <v>65627</v>
      </c>
      <c r="C15" s="15">
        <f>SUM(C5:C14)</f>
        <v>20626</v>
      </c>
    </row>
    <row r="16" spans="1:3" ht="23.5" x14ac:dyDescent="0.55000000000000004">
      <c r="A16" s="4"/>
      <c r="B16" s="15"/>
      <c r="C16" s="15"/>
    </row>
    <row r="17" spans="1:3" ht="23.5" x14ac:dyDescent="0.55000000000000004">
      <c r="A17" s="18" t="s">
        <v>115</v>
      </c>
      <c r="B17" s="15"/>
      <c r="C17" s="15"/>
    </row>
    <row r="18" spans="1:3" ht="23.5" x14ac:dyDescent="0.55000000000000004">
      <c r="A18" s="4" t="s">
        <v>116</v>
      </c>
      <c r="B18" s="15">
        <v>0</v>
      </c>
      <c r="C18" s="15">
        <v>2000</v>
      </c>
    </row>
    <row r="19" spans="1:3" ht="23.5" x14ac:dyDescent="0.55000000000000004">
      <c r="A19" s="4" t="s">
        <v>136</v>
      </c>
      <c r="B19" s="15">
        <v>-24000</v>
      </c>
      <c r="C19" s="15"/>
    </row>
    <row r="20" spans="1:3" ht="23.5" x14ac:dyDescent="0.55000000000000004">
      <c r="A20" s="4" t="s">
        <v>117</v>
      </c>
      <c r="B20" s="15">
        <v>0</v>
      </c>
      <c r="C20" s="15">
        <v>0</v>
      </c>
    </row>
    <row r="21" spans="1:3" ht="26" x14ac:dyDescent="0.8">
      <c r="A21" s="4" t="s">
        <v>137</v>
      </c>
      <c r="B21" s="83">
        <v>0</v>
      </c>
      <c r="C21" s="37">
        <v>0</v>
      </c>
    </row>
    <row r="22" spans="1:3" ht="23.5" x14ac:dyDescent="0.55000000000000004">
      <c r="A22" s="18" t="s">
        <v>118</v>
      </c>
      <c r="B22" s="15">
        <f>SUM(B18:B21)</f>
        <v>-24000</v>
      </c>
      <c r="C22" s="15">
        <f>SUM(C18:C21)</f>
        <v>2000</v>
      </c>
    </row>
    <row r="23" spans="1:3" ht="23.5" x14ac:dyDescent="0.55000000000000004">
      <c r="A23" s="4"/>
      <c r="B23" s="15"/>
      <c r="C23" s="15"/>
    </row>
    <row r="24" spans="1:3" ht="23.5" x14ac:dyDescent="0.55000000000000004">
      <c r="A24" s="18" t="s">
        <v>119</v>
      </c>
      <c r="B24" s="15"/>
      <c r="C24" s="15"/>
    </row>
    <row r="25" spans="1:3" ht="23.5" x14ac:dyDescent="0.55000000000000004">
      <c r="A25" s="4" t="s">
        <v>120</v>
      </c>
      <c r="B25" s="15">
        <v>0</v>
      </c>
      <c r="C25" s="15">
        <v>46520</v>
      </c>
    </row>
    <row r="26" spans="1:3" ht="23.5" x14ac:dyDescent="0.55000000000000004">
      <c r="A26" s="4" t="s">
        <v>138</v>
      </c>
      <c r="B26" s="15">
        <v>-20000</v>
      </c>
      <c r="C26" s="15">
        <v>-22000</v>
      </c>
    </row>
    <row r="27" spans="1:3" ht="23.5" x14ac:dyDescent="0.55000000000000004">
      <c r="A27" s="4" t="s">
        <v>121</v>
      </c>
      <c r="B27" s="15">
        <v>5000</v>
      </c>
      <c r="C27" s="15"/>
    </row>
    <row r="28" spans="1:3" ht="23.5" x14ac:dyDescent="0.55000000000000004">
      <c r="A28" s="4" t="s">
        <v>122</v>
      </c>
      <c r="B28" s="15">
        <v>-10000</v>
      </c>
      <c r="C28" s="15">
        <v>-10000</v>
      </c>
    </row>
    <row r="29" spans="1:3" ht="26" x14ac:dyDescent="0.8">
      <c r="A29" s="4" t="s">
        <v>123</v>
      </c>
      <c r="B29" s="37">
        <v>0</v>
      </c>
      <c r="C29" s="37">
        <v>0</v>
      </c>
    </row>
    <row r="30" spans="1:3" ht="26" x14ac:dyDescent="0.8">
      <c r="A30" s="18" t="s">
        <v>124</v>
      </c>
      <c r="B30" s="37">
        <f>SUM(B25:B29)</f>
        <v>-25000</v>
      </c>
      <c r="C30" s="37">
        <f>SUM(C25:C29)</f>
        <v>14520</v>
      </c>
    </row>
    <row r="31" spans="1:3" ht="23.5" x14ac:dyDescent="0.55000000000000004">
      <c r="A31" s="4"/>
      <c r="B31" s="15"/>
      <c r="C31" s="15"/>
    </row>
    <row r="32" spans="1:3" ht="23.5" x14ac:dyDescent="0.55000000000000004">
      <c r="A32" s="18" t="s">
        <v>125</v>
      </c>
      <c r="B32" s="15">
        <f>B15+B22+B30</f>
        <v>16627</v>
      </c>
      <c r="C32" s="15">
        <f>C15+C22+C30</f>
        <v>37146</v>
      </c>
    </row>
    <row r="33" spans="1:3" ht="26" x14ac:dyDescent="0.8">
      <c r="A33" s="4" t="s">
        <v>126</v>
      </c>
      <c r="B33" s="83">
        <v>5000</v>
      </c>
      <c r="C33" s="37">
        <f>B34</f>
        <v>21627</v>
      </c>
    </row>
    <row r="34" spans="1:3" ht="23.5" x14ac:dyDescent="0.55000000000000004">
      <c r="A34" s="4" t="s">
        <v>127</v>
      </c>
      <c r="B34" s="20">
        <f>SUM(B32:B33)</f>
        <v>21627</v>
      </c>
      <c r="C34" s="20">
        <f>SUM(C32:C33)</f>
        <v>58773</v>
      </c>
    </row>
    <row r="35" spans="1:3" x14ac:dyDescent="0.35">
      <c r="B35" s="2"/>
      <c r="C35" s="2"/>
    </row>
    <row r="36" spans="1:3" x14ac:dyDescent="0.35">
      <c r="B36" s="2"/>
      <c r="C36" s="2"/>
    </row>
    <row r="37" spans="1:3" x14ac:dyDescent="0.35">
      <c r="B37" s="2"/>
      <c r="C37" s="2"/>
    </row>
    <row r="38" spans="1:3" x14ac:dyDescent="0.35">
      <c r="B38" s="2"/>
      <c r="C38" s="2"/>
    </row>
    <row r="39" spans="1:3" x14ac:dyDescent="0.35">
      <c r="B39" s="2"/>
      <c r="C39" s="2"/>
    </row>
    <row r="40" spans="1:3" x14ac:dyDescent="0.35">
      <c r="B40" s="2"/>
      <c r="C40" s="2"/>
    </row>
    <row r="41" spans="1:3" x14ac:dyDescent="0.35">
      <c r="B41" s="2"/>
      <c r="C41" s="2"/>
    </row>
    <row r="42" spans="1:3" x14ac:dyDescent="0.35">
      <c r="B42" s="2"/>
      <c r="C42" s="2"/>
    </row>
    <row r="43" spans="1:3" x14ac:dyDescent="0.35">
      <c r="B43" s="2"/>
      <c r="C43" s="2"/>
    </row>
    <row r="44" spans="1:3" x14ac:dyDescent="0.35">
      <c r="B44" s="2"/>
      <c r="C44" s="2"/>
    </row>
    <row r="45" spans="1:3" x14ac:dyDescent="0.35">
      <c r="B45" s="2"/>
      <c r="C45" s="2"/>
    </row>
    <row r="46" spans="1:3" x14ac:dyDescent="0.35">
      <c r="B46" s="2"/>
      <c r="C46" s="2"/>
    </row>
    <row r="47" spans="1:3" x14ac:dyDescent="0.35">
      <c r="B47" s="2"/>
      <c r="C47" s="2"/>
    </row>
    <row r="48" spans="1:3" x14ac:dyDescent="0.35">
      <c r="B48" s="2"/>
      <c r="C48" s="2"/>
    </row>
    <row r="49" spans="2:3" x14ac:dyDescent="0.35">
      <c r="B49" s="2"/>
      <c r="C49" s="2"/>
    </row>
    <row r="50" spans="2:3" x14ac:dyDescent="0.35">
      <c r="B50" s="2"/>
      <c r="C50" s="2"/>
    </row>
    <row r="51" spans="2:3" x14ac:dyDescent="0.35">
      <c r="B51" s="2"/>
      <c r="C5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"/>
  <sheetViews>
    <sheetView workbookViewId="0"/>
  </sheetViews>
  <sheetFormatPr defaultRowHeight="14.5" x14ac:dyDescent="0.35"/>
  <sheetData>
    <row r="2" spans="1:1" x14ac:dyDescent="0.35">
      <c r="A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Revenue-Sales</vt:lpstr>
      <vt:lpstr>Expenses</vt:lpstr>
      <vt:lpstr>Cash Flow Statement</vt:lpstr>
      <vt:lpstr>Balance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Cloe</dc:creator>
  <cp:lastModifiedBy>SBDC 7</cp:lastModifiedBy>
  <cp:lastPrinted>2021-04-02T20:21:23Z</cp:lastPrinted>
  <dcterms:created xsi:type="dcterms:W3CDTF">2021-04-02T19:21:30Z</dcterms:created>
  <dcterms:modified xsi:type="dcterms:W3CDTF">2021-05-03T19:17:23Z</dcterms:modified>
</cp:coreProperties>
</file>